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8084A907-CA7D-49C4-AF49-1565C9ADC2B3}"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Invoice!$A$1:$K$58</definedName>
    <definedName name="_xlnm.Print_Area" localSheetId="3">'Shipping Invoice'!$A$1:$L$50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7" l="1"/>
  <c r="E42" i="6"/>
  <c r="E41" i="6"/>
  <c r="E40" i="6"/>
  <c r="E37" i="6"/>
  <c r="E32" i="6"/>
  <c r="E31" i="6"/>
  <c r="E30" i="6"/>
  <c r="E29" i="6"/>
  <c r="E28" i="6"/>
  <c r="E27" i="6"/>
  <c r="E26" i="6"/>
  <c r="E25" i="6"/>
  <c r="E24" i="6"/>
  <c r="E21" i="6"/>
  <c r="K14" i="7"/>
  <c r="K17" i="7"/>
  <c r="K10" i="7"/>
  <c r="N1" i="7"/>
  <c r="I24" i="7" s="1"/>
  <c r="N1" i="6"/>
  <c r="E39" i="6" s="1"/>
  <c r="F1002" i="6"/>
  <c r="F1001" i="6"/>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47" i="2" l="1"/>
  <c r="J49" i="2" s="1"/>
  <c r="I32" i="7"/>
  <c r="I39" i="7"/>
  <c r="K39" i="7" s="1"/>
  <c r="K32" i="7"/>
  <c r="I25" i="7"/>
  <c r="K25" i="7" s="1"/>
  <c r="I26" i="7"/>
  <c r="I36" i="7"/>
  <c r="K36" i="7" s="1"/>
  <c r="I44" i="7"/>
  <c r="K31" i="7"/>
  <c r="I37" i="7"/>
  <c r="K38" i="7"/>
  <c r="I31" i="7"/>
  <c r="I38" i="7"/>
  <c r="K26" i="7"/>
  <c r="I40" i="7"/>
  <c r="K40" i="7" s="1"/>
  <c r="I28" i="7"/>
  <c r="K28" i="7" s="1"/>
  <c r="I42" i="7"/>
  <c r="K42" i="7" s="1"/>
  <c r="I27" i="7"/>
  <c r="K27" i="7" s="1"/>
  <c r="I41" i="7"/>
  <c r="K41" i="7" s="1"/>
  <c r="K44" i="7"/>
  <c r="I29" i="7"/>
  <c r="K29" i="7" s="1"/>
  <c r="I43" i="7"/>
  <c r="K43" i="7" s="1"/>
  <c r="I30" i="7"/>
  <c r="K30" i="7" s="1"/>
  <c r="I33" i="7"/>
  <c r="K33" i="7" s="1"/>
  <c r="I45" i="7"/>
  <c r="K45" i="7" s="1"/>
  <c r="I46" i="7"/>
  <c r="I22" i="7"/>
  <c r="K22" i="7" s="1"/>
  <c r="I34" i="7"/>
  <c r="K34" i="7" s="1"/>
  <c r="I23" i="7"/>
  <c r="K23" i="7" s="1"/>
  <c r="I35" i="7"/>
  <c r="K35" i="7" s="1"/>
  <c r="K46" i="7"/>
  <c r="K37" i="7"/>
  <c r="K24" i="7"/>
  <c r="E18" i="6"/>
  <c r="E34" i="6"/>
  <c r="E19" i="6"/>
  <c r="E35" i="6"/>
  <c r="E33" i="6"/>
  <c r="E20" i="6"/>
  <c r="E36" i="6"/>
  <c r="E22" i="6"/>
  <c r="E38" i="6"/>
  <c r="E23" i="6"/>
  <c r="B47" i="7"/>
  <c r="M11" i="6"/>
  <c r="I53" i="2" s="1"/>
  <c r="K47" i="7" l="1"/>
  <c r="K4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2" i="2" s="1"/>
  <c r="I56" i="2" l="1"/>
  <c r="I54" i="2" s="1"/>
  <c r="I57" i="2"/>
  <c r="I5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<sst xmlns="http://schemas.openxmlformats.org/spreadsheetml/2006/main" count="2238" uniqueCount="775">
  <si>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</si>
  <si>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</si>
  <si>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</si>
  <si>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</si>
  <si>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</si>
  <si>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</si>
  <si>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</si>
  <si>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</si>
  <si>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</si>
  <si>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</si>
  <si>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</si>
  <si>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</si>
  <si>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</si>
  <si>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</si>
  <si>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</si>
  <si>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</si>
  <si>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</si>
  <si>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</si>
  <si>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</si>
  <si>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</si>
  <si>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</si>
  <si>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</si>
  <si>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</si>
  <si>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</si>
  <si>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</si>
  <si>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</si>
  <si>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</si>
  <si>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</si>
  <si>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</si>
  <si>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</si>
  <si>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</si>
  <si>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</si>
  <si>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</si>
  <si>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</si>
  <si>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</si>
  <si>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</si>
  <si>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</si>
  <si>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</si>
  <si>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</si>
  <si>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</si>
  <si>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</si>
  <si>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</si>
  <si>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</si>
  <si>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</si>
  <si>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</si>
  <si>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</si>
  <si>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</si>
  <si>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</si>
  <si>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</si>
  <si>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</si>
  <si>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</si>
  <si>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</si>
  <si>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</si>
  <si>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</si>
  <si>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</si>
  <si>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</si>
  <si>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</si>
  <si>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</si>
  <si>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</si>
  <si>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</si>
  <si>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</si>
  <si>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</si>
  <si>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</si>
  <si>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</si>
  <si>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</si>
  <si>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</si>
  <si>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</si>
  <si>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</si>
  <si>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</si>
  <si>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</si>
  <si>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</si>
  <si>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</si>
  <si>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</si>
  <si>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</si>
  <si>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</si>
  <si>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</si>
  <si>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</si>
  <si>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</si>
  <si>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</si>
  <si>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</si>
  <si>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</si>
  <si>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</si>
  <si>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</si>
  <si>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</si>
  <si>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</si>
  <si>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</si>
  <si>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</si>
  <si>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</si>
  <si>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</si>
  <si>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</si>
  <si>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</si>
  <si>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</si>
  <si>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</si>
  <si>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</si>
  <si>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</si>
  <si>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</si>
  <si>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</si>
  <si>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</si>
  <si>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</si>
  <si>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</si>
  <si>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</si>
  <si>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</si>
  <si>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</si>
  <si>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</si>
  <si>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</si>
  <si>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</si>
  <si>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</si>
  <si>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</si>
  <si>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</si>
  <si>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</si>
  <si>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</si>
  <si>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</si>
  <si>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</si>
  <si>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</si>
  <si>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</si>
  <si>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</si>
  <si>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</si>
  <si>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</si>
  <si>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</si>
  <si>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</si>
  <si>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</si>
  <si>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</si>
  <si>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</si>
  <si>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</si>
  <si>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</si>
  <si>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</si>
  <si>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</si>
  <si>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</si>
  <si>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</si>
  <si>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</si>
  <si>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</si>
  <si>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</si>
  <si>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</si>
  <si>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</si>
  <si>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</si>
  <si>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</si>
  <si>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</si>
  <si>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</si>
  <si>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</si>
  <si>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</si>
  <si>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</si>
  <si>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</si>
  <si>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</si>
  <si>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</si>
  <si>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</si>
  <si>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</si>
  <si>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</si>
  <si>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</si>
  <si>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</si>
  <si>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</si>
  <si>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</si>
  <si>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</si>
  <si>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</si>
  <si>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</si>
  <si>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</si>
  <si>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</si>
  <si>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</si>
  <si>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</si>
  <si>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</si>
  <si>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</si>
  <si>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</si>
  <si>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</si>
  <si>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</si>
  <si>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</si>
  <si>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</si>
  <si>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</si>
  <si>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</si>
  <si>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</si>
  <si>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</si>
  <si>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</si>
  <si>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</si>
  <si>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</si>
  <si>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</si>
  <si>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</si>
  <si>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</si>
  <si>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</si>
  <si>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</si>
  <si>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</si>
  <si>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</si>
  <si>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</si>
  <si>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</si>
  <si>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</si>
  <si>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</si>
  <si>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</si>
  <si>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</si>
  <si>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</si>
  <si>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</si>
  <si>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</si>
  <si>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</si>
  <si>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</si>
  <si>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</si>
  <si>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</si>
  <si>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</si>
  <si>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</si>
  <si>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</si>
  <si>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</si>
  <si>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</si>
  <si>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</si>
  <si>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</si>
  <si>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</si>
  <si>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</si>
  <si>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</si>
  <si>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</si>
  <si>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</si>
  <si>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</si>
  <si>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</si>
  <si>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</si>
  <si>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</si>
  <si>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</si>
  <si>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</si>
  <si>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</si>
  <si>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</si>
  <si>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</si>
  <si>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</si>
  <si>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</si>
  <si>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</si>
  <si>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</si>
  <si>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</si>
  <si>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</si>
  <si>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</si>
  <si>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</si>
  <si>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</si>
  <si>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</si>
  <si>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</si>
  <si>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</si>
  <si>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</si>
  <si>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</si>
  <si>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</si>
  <si>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</si>
  <si>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</si>
  <si>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</si>
  <si>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</si>
  <si>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</si>
  <si>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</si>
  <si>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</si>
  <si>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</si>
  <si>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</si>
  <si>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</si>
  <si>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</si>
  <si>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</si>
  <si>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</si>
  <si>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</si>
  <si>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</si>
  <si>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</si>
  <si>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</si>
  <si>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</si>
  <si>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</si>
  <si>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</si>
  <si>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</si>
  <si>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</si>
  <si>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</si>
  <si>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</si>
  <si>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</si>
  <si>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</si>
  <si>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</si>
  <si>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</si>
  <si>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</si>
  <si>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</si>
  <si>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</si>
  <si>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</si>
  <si>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</si>
  <si>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</si>
  <si>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</si>
  <si>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</si>
  <si>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</si>
  <si>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</si>
  <si>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</si>
  <si>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</si>
  <si>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</si>
  <si>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</si>
  <si>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</si>
  <si>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</si>
  <si>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</si>
  <si>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</si>
  <si>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</si>
  <si>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</si>
  <si>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</si>
  <si>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</si>
  <si>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</si>
  <si>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</si>
  <si>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</si>
  <si>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</si>
  <si>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</si>
  <si>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</si>
  <si>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</si>
  <si>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</si>
  <si>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</si>
  <si>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</si>
  <si>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</si>
  <si>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</si>
  <si>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</si>
  <si>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</si>
  <si>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</si>
  <si>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</si>
  <si>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</si>
  <si>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</si>
  <si>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</si>
  <si>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</si>
  <si>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</si>
  <si>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</si>
  <si>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</si>
  <si>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</si>
  <si>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</si>
  <si>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</si>
  <si>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</si>
  <si>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</si>
  <si>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</si>
  <si>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</si>
  <si>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</si>
  <si>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</si>
  <si>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</si>
  <si>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</si>
  <si>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</si>
  <si>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</si>
  <si>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</si>
  <si>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</si>
  <si>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</si>
  <si>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</si>
  <si>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</si>
  <si>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</si>
  <si>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</si>
  <si>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</si>
  <si>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</si>
  <si>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</si>
  <si>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</si>
  <si>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</si>
  <si>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</si>
  <si>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</si>
  <si>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</si>
  <si>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</si>
  <si>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</si>
  <si>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</si>
  <si>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</si>
  <si>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</si>
  <si>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</si>
  <si>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</si>
  <si>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</si>
  <si>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</si>
  <si>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</si>
  <si>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</si>
  <si>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</si>
  <si>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</si>
  <si>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</si>
  <si>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</si>
  <si>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</si>
  <si>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</si>
  <si>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</si>
  <si>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</si>
  <si>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</si>
  <si>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</si>
  <si>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</si>
  <si>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</si>
  <si>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</si>
  <si>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</si>
  <si>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</si>
  <si>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</si>
  <si>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</si>
  <si>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</si>
  <si>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</si>
  <si>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</si>
  <si>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</si>
  <si>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</si>
  <si>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</si>
  <si>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</si>
  <si>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</si>
  <si>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</si>
  <si>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</si>
  <si>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</si>
  <si>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</si>
  <si>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</si>
  <si>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</si>
  <si>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</si>
  <si>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</si>
  <si>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</si>
  <si>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</si>
  <si>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</si>
  <si>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</si>
  <si>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</si>
  <si>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</si>
  <si>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</si>
  <si>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</si>
  <si>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</si>
  <si>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</si>
  <si>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</si>
  <si>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</si>
  <si>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</si>
  <si>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</si>
  <si>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</si>
  <si>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</si>
  <si>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</si>
  <si>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</si>
  <si>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</si>
  <si>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</si>
  <si>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</si>
  <si>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</si>
  <si>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</si>
  <si>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</si>
  <si>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</si>
  <si>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</si>
  <si>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</si>
  <si>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</si>
  <si>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</si>
  <si>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</si>
  <si>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</si>
  <si>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</si>
  <si>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</si>
  <si>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</si>
  <si>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</si>
  <si>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</si>
  <si>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</si>
  <si>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</si>
  <si>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</si>
  <si>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</si>
  <si>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</si>
  <si>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</si>
  <si>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</si>
  <si>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</si>
  <si>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</si>
  <si>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</si>
  <si>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</si>
  <si>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</si>
  <si>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</si>
  <si>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</si>
  <si>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</si>
  <si>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</si>
  <si>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</si>
  <si>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</si>
  <si>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</si>
  <si>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</si>
  <si>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</si>
  <si>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</si>
  <si>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</si>
  <si>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</si>
  <si>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</si>
  <si>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</si>
  <si>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</si>
  <si>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</si>
  <si>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</si>
  <si>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</si>
  <si>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</si>
  <si>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</si>
  <si>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</si>
  <si>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</si>
  <si>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</si>
  <si>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</si>
  <si>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</si>
  <si>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</si>
  <si>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</si>
  <si>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</si>
  <si>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</si>
  <si>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</si>
  <si>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</si>
  <si>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</si>
  <si>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</si>
  <si>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</si>
  <si>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</si>
  <si>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</si>
  <si>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</si>
  <si>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</si>
  <si>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</si>
  <si>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</si>
  <si>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</si>
  <si>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</si>
  <si>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</si>
  <si>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</si>
  <si>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</si>
  <si>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</si>
  <si>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</si>
  <si>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</si>
  <si>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</si>
  <si>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</si>
  <si>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</si>
  <si>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</si>
  <si>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</si>
  <si>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</si>
  <si>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</si>
  <si>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</si>
  <si>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</si>
  <si>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</si>
  <si>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</si>
  <si>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</si>
  <si>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</si>
  <si>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</si>
  <si>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</si>
  <si>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</si>
  <si>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</si>
  <si>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</si>
  <si>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</si>
  <si>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</si>
  <si>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</si>
  <si>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</si>
  <si>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</si>
  <si>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</si>
  <si>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</si>
  <si>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</si>
  <si>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</si>
  <si>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</si>
  <si>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</si>
  <si>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</si>
  <si>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</si>
  <si>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</si>
  <si>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</si>
  <si>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</si>
  <si>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</si>
  <si>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</si>
  <si>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</si>
  <si>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</si>
  <si>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</si>
  <si>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</si>
  <si>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</si>
  <si>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</si>
  <si>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</si>
  <si>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</si>
  <si>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</si>
  <si>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</si>
  <si>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</si>
  <si>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</si>
  <si>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</si>
  <si>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</si>
  <si>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</si>
  <si>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</si>
  <si>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</si>
  <si>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</si>
  <si>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</si>
  <si>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</si>
  <si>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</si>
  <si>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</si>
  <si>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</si>
  <si>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</si>
  <si>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</si>
  <si>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</si>
  <si>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</si>
  <si>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</si>
  <si>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</si>
  <si>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</si>
  <si>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</si>
  <si>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</si>
  <si>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</si>
  <si>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</si>
  <si>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</si>
  <si>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</si>
  <si>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</si>
  <si>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</si>
  <si>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</si>
  <si>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</si>
  <si>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</si>
  <si>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</si>
  <si>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</si>
  <si>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</si>
  <si>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</si>
  <si>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</si>
  <si>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</si>
  <si>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</si>
  <si>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</si>
  <si>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</si>
  <si>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</si>
  <si>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</si>
  <si>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</si>
  <si>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</si>
  <si>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</si>
  <si>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</si>
  <si>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</si>
  <si>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</si>
  <si>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</si>
  <si>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</si>
  <si>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</si>
  <si>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</si>
  <si>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</si>
  <si>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</si>
  <si>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</si>
  <si>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</si>
  <si>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</si>
  <si>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</si>
  <si>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</si>
  <si>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</si>
  <si>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</si>
  <si>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</si>
  <si>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</si>
  <si>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</si>
  <si>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</si>
  <si>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</si>
  <si>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</si>
  <si>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</si>
  <si>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</si>
  <si>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</si>
  <si>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</si>
  <si>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</si>
  <si>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</si>
  <si>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</si>
  <si>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</si>
  <si>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</si>
  <si>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</si>
  <si>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</si>
  <si>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</si>
  <si>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</si>
  <si>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</si>
  <si>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</si>
  <si>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</si>
  <si>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</si>
  <si>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</si>
  <si>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</si>
  <si>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</si>
  <si>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</si>
  <si>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</si>
  <si>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</si>
  <si>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</si>
  <si>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</si>
  <si>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</si>
  <si>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</si>
  <si>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</si>
  <si>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</si>
  <si>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</si>
  <si>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</si>
  <si>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</si>
  <si>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</si>
  <si>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</si>
  <si>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</si>
  <si>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</si>
  <si>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</si>
  <si>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</si>
  <si>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</si>
  <si>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</si>
  <si>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</si>
  <si>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</si>
  <si>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</si>
  <si>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</si>
  <si>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</si>
  <si>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</si>
  <si>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</si>
  <si>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</si>
  <si>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</si>
  <si>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</si>
  <si>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</si>
  <si>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</si>
  <si>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</si>
  <si>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</si>
  <si>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</si>
  <si>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</si>
  <si>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</si>
  <si>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</si>
  <si>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</si>
  <si>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</si>
  <si>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</si>
  <si>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</si>
  <si>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</si>
  <si>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</si>
  <si>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</si>
  <si>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</si>
  <si>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</si>
  <si>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</si>
  <si>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</si>
  <si>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</si>
  <si>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</si>
  <si>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</si>
  <si>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</si>
  <si>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</si>
  <si>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</si>
  <si>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</si>
  <si>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</si>
  <si>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</si>
  <si>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</si>
  <si>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</si>
  <si>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</si>
  <si>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</si>
  <si>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</si>
  <si>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</si>
  <si>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</si>
  <si>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</si>
  <si>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</si>
  <si>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</si>
  <si>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</si>
  <si>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</si>
  <si>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</si>
  <si>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</si>
  <si>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</si>
  <si>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</si>
  <si>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</si>
  <si>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</si>
  <si>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</si>
  <si>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</si>
  <si>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</si>
  <si>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</si>
  <si>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</si>
  <si>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</si>
  <si>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</si>
  <si>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</si>
  <si>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</si>
  <si>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</si>
  <si>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</si>
  <si>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</si>
  <si>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</si>
  <si>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</si>
  <si>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</si>
  <si>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</si>
  <si>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</si>
  <si>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</si>
  <si>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</si>
  <si>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</si>
  <si>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</si>
  <si>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</si>
  <si>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</si>
  <si>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</si>
  <si>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</si>
  <si>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</si>
  <si>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</si>
  <si>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</si>
  <si>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</si>
  <si>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</si>
  <si>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</si>
  <si>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</si>
  <si>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</si>
  <si>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</si>
  <si>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</si>
  <si>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</si>
  <si>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</si>
  <si>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BLK03A</t>
  </si>
  <si>
    <t>Bulk body jewelry: 100 pcs. assortment of surgical steel labrets,16g (1.2mm) with 3mm ball</t>
  </si>
  <si>
    <t>otra vida tattoo stuttgart</t>
  </si>
  <si>
    <t>Francisco Farao</t>
  </si>
  <si>
    <t>Tübingerstrasse 27</t>
  </si>
  <si>
    <t>70178 Stuttgart</t>
  </si>
  <si>
    <t>Germany</t>
  </si>
  <si>
    <t>Tel: 004915222657700</t>
  </si>
  <si>
    <t>Email: otravidatattoostuttgart@yahoo.com</t>
  </si>
  <si>
    <t>BLK03E</t>
  </si>
  <si>
    <t>Bulk body jewelry: 60 pcs. assortment of surgical steel labrets, 18g (1mm) with 2mm ball</t>
  </si>
  <si>
    <t>DAC33</t>
  </si>
  <si>
    <t>ER134</t>
  </si>
  <si>
    <t>One pair of anodized and matte stainless steel huggies with an inner diameter of 9mm, thickness is 2mm - 2.5mm, and width is 4mm</t>
  </si>
  <si>
    <t>LB18HJB3</t>
  </si>
  <si>
    <t>Surgical steel labret, 18g (1mm) with 3mm bezel set half jewel ball</t>
  </si>
  <si>
    <t>SHP</t>
  </si>
  <si>
    <t>Gauge: 3mm</t>
  </si>
  <si>
    <t>High polished internally threaded surgical steel double flare flesh tunnel</t>
  </si>
  <si>
    <t>Gauge: 4mm</t>
  </si>
  <si>
    <t>Gauge: 5mm</t>
  </si>
  <si>
    <t>Gauge: 6mm</t>
  </si>
  <si>
    <t>Gauge: 10mm</t>
  </si>
  <si>
    <t>STHP</t>
  </si>
  <si>
    <t>PVD plated internally threaded surgical steel double flare flesh tunnel</t>
  </si>
  <si>
    <t>Gauge: 8mm</t>
  </si>
  <si>
    <t>Gauge: 12mm</t>
  </si>
  <si>
    <t>XBT3XS</t>
  </si>
  <si>
    <t>Pack of 10 pcs of 3mm anodized surgical steel balls - threading 20g (0.8mm)</t>
  </si>
  <si>
    <t>ER134B</t>
  </si>
  <si>
    <t>ER134G</t>
  </si>
  <si>
    <t>SHP8</t>
  </si>
  <si>
    <t>SHP6</t>
  </si>
  <si>
    <t>SHP4</t>
  </si>
  <si>
    <t>SHP2</t>
  </si>
  <si>
    <t>SHP00</t>
  </si>
  <si>
    <t>STHP8</t>
  </si>
  <si>
    <t>STHP6</t>
  </si>
  <si>
    <t>STHP4</t>
  </si>
  <si>
    <t>STHP2</t>
  </si>
  <si>
    <t>STHP0</t>
  </si>
  <si>
    <t>STHP00</t>
  </si>
  <si>
    <t>STHP1/2</t>
  </si>
  <si>
    <t>Three Hundred Ninety Three and 70 cents EUR</t>
  </si>
  <si>
    <t>Acrylic display for Body Jewelry: Empty display with 42 holes for screw-fit plugs or flesh tunnels size 8g - 1/2'' (3mm - 12mm) (sticker included)</t>
  </si>
  <si>
    <t>Exchange Rate EUR-THB</t>
  </si>
  <si>
    <t>Total Order USD</t>
  </si>
  <si>
    <t>Total Invoice USD</t>
  </si>
  <si>
    <t>Otra Vida Tattoo Stuttgart</t>
  </si>
  <si>
    <t>Free Shipping to Germany via DHL:</t>
  </si>
  <si>
    <t>PRODUCT OF THAILAND</t>
  </si>
  <si>
    <t>HTS - A7117.19.9000: Imitation jewelry of base metal</t>
  </si>
  <si>
    <t>VAT: DE308636981</t>
  </si>
  <si>
    <t>Steel labret, 18g (1mm) with 3mm bezel set half jewel ball</t>
  </si>
  <si>
    <t>High polished internally threaded steel double flare flesh tunnel</t>
  </si>
  <si>
    <t>PVD plated internally threaded steel double flare flesh tunnel</t>
  </si>
  <si>
    <t>Pack of 10 pcs of 3mm anodized steel balls - threading 20g (0.8mm)</t>
  </si>
  <si>
    <t>Stainless steel imitation jewelry
Labret, Flesh Tunnel, Huggies and other items as invoice attached.</t>
  </si>
  <si>
    <t>Bulk body jewelry: 100 pcs. assortment of steel labrets,16g (1.2mm) with 3mm ball</t>
  </si>
  <si>
    <t>Bulk body jewelry: 60 pcs. assortment of steel labrets, 18g (1mm) with 2mm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</si>
</sst>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13" xfId="0" applyFont="1" applyFill="1" applyBorder="1"/>
    <xf numFmtId="0" fontId="21" fillId="2" borderId="20" xfId="0" applyFont="1" applyFill="1" applyBorder="1"/>
    <xf numFmtId="0" fontId="21" fillId="3" borderId="19" xfId="0" applyFont="1" applyFill="1" applyBorder="1" applyAlignment="1">
      <alignment horizontal="center" vertical="center" wrapText="1"/>
    </xf>
    <xf numFmtId="0" fontId="21" fillId="2" borderId="0" xfId="0" applyFont="1" applyFill="1" applyAlignment="1">
      <alignment horizontal="center" vertical="center" wrapText="1"/>
    </xf>
    <xf numFmtId="0" fontId="40" fillId="2" borderId="0" xfId="0" applyFont="1" applyFill="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J16" sqref="J1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7" t="s">
        <v>2</v>
      </c>
      <c r="C8" s="91"/>
      <c r="D8" s="91"/>
      <c r="E8" s="91"/>
      <c r="F8" s="91"/>
      <c r="G8" s="92"/>
    </row>
    <row r="9" spans="2:7" ht="14.25">
      <c r="B9" s="147"/>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7"/>
  <sheetViews>
    <sheetView tabSelected="1" zoomScale="90" zoomScaleNormal="90" workbookViewId="0">
      <selection activeCell="H8" sqref="H8"/>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763</v>
      </c>
      <c r="C10" s="124"/>
      <c r="D10" s="124"/>
      <c r="E10" s="124"/>
      <c r="F10" s="120"/>
      <c r="G10" s="121"/>
      <c r="H10" s="121" t="s">
        <v>763</v>
      </c>
      <c r="I10" s="124"/>
      <c r="J10" s="152">
        <v>51527</v>
      </c>
      <c r="K10" s="120"/>
    </row>
    <row r="11" spans="1:11">
      <c r="A11" s="119"/>
      <c r="B11" s="119" t="s">
        <v>718</v>
      </c>
      <c r="C11" s="124"/>
      <c r="D11" s="124"/>
      <c r="E11" s="124"/>
      <c r="F11" s="120"/>
      <c r="G11" s="121"/>
      <c r="H11" s="121" t="s">
        <v>718</v>
      </c>
      <c r="I11" s="124"/>
      <c r="J11" s="153"/>
      <c r="K11" s="120"/>
    </row>
    <row r="12" spans="1:11">
      <c r="A12" s="119"/>
      <c r="B12" s="119" t="s">
        <v>719</v>
      </c>
      <c r="C12" s="124"/>
      <c r="D12" s="124"/>
      <c r="E12" s="124"/>
      <c r="F12" s="120"/>
      <c r="G12" s="121"/>
      <c r="H12" s="121" t="s">
        <v>719</v>
      </c>
      <c r="I12" s="124"/>
      <c r="J12" s="124"/>
      <c r="K12" s="120"/>
    </row>
    <row r="13" spans="1:11">
      <c r="A13" s="119"/>
      <c r="B13" s="119" t="s">
        <v>720</v>
      </c>
      <c r="C13" s="124"/>
      <c r="D13" s="124"/>
      <c r="E13" s="124"/>
      <c r="F13" s="120"/>
      <c r="G13" s="121"/>
      <c r="H13" s="121" t="s">
        <v>720</v>
      </c>
      <c r="I13" s="124"/>
      <c r="J13" s="108" t="s">
        <v>16</v>
      </c>
      <c r="K13" s="120"/>
    </row>
    <row r="14" spans="1:11" ht="15" customHeight="1">
      <c r="A14" s="119"/>
      <c r="B14" s="119" t="s">
        <v>721</v>
      </c>
      <c r="C14" s="124"/>
      <c r="D14" s="124"/>
      <c r="E14" s="124"/>
      <c r="F14" s="120"/>
      <c r="G14" s="121"/>
      <c r="H14" s="121" t="s">
        <v>721</v>
      </c>
      <c r="I14" s="124"/>
      <c r="J14" s="154">
        <v>45192</v>
      </c>
      <c r="K14" s="120"/>
    </row>
    <row r="15" spans="1:11" ht="15" customHeight="1">
      <c r="A15" s="119"/>
      <c r="B15" s="142" t="s">
        <v>767</v>
      </c>
      <c r="C15" s="7"/>
      <c r="D15" s="7"/>
      <c r="E15" s="7"/>
      <c r="F15" s="8"/>
      <c r="G15" s="121"/>
      <c r="H15" s="143" t="s">
        <v>767</v>
      </c>
      <c r="I15" s="124"/>
      <c r="J15" s="155"/>
      <c r="K15" s="120"/>
    </row>
    <row r="16" spans="1:11" ht="15" customHeight="1">
      <c r="A16" s="119"/>
      <c r="B16" s="124"/>
      <c r="C16" s="124"/>
      <c r="D16" s="124"/>
      <c r="E16" s="124"/>
      <c r="F16" s="124"/>
      <c r="G16" s="124"/>
      <c r="H16" s="124"/>
      <c r="I16" s="127" t="s">
        <v>147</v>
      </c>
      <c r="J16" s="141">
        <v>40090</v>
      </c>
      <c r="K16" s="120"/>
    </row>
    <row r="17" spans="1:11">
      <c r="A17" s="119"/>
      <c r="B17" s="124" t="s">
        <v>722</v>
      </c>
      <c r="C17" s="124"/>
      <c r="D17" s="124"/>
      <c r="E17" s="124"/>
      <c r="F17" s="124"/>
      <c r="G17" s="124"/>
      <c r="H17" s="124"/>
      <c r="I17" s="127" t="s">
        <v>148</v>
      </c>
      <c r="J17" s="141" t="s">
        <v>714</v>
      </c>
      <c r="K17" s="120"/>
    </row>
    <row r="18" spans="1:11" ht="18">
      <c r="A18" s="119"/>
      <c r="B18" s="124" t="s">
        <v>723</v>
      </c>
      <c r="C18" s="124"/>
      <c r="D18" s="124"/>
      <c r="E18" s="124"/>
      <c r="F18" s="124"/>
      <c r="G18" s="124"/>
      <c r="H18" s="124"/>
      <c r="I18" s="126" t="s">
        <v>264</v>
      </c>
      <c r="J18" s="113" t="s">
        <v>138</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6" t="s">
        <v>207</v>
      </c>
      <c r="G20" s="157"/>
      <c r="H20" s="109" t="s">
        <v>174</v>
      </c>
      <c r="I20" s="109" t="s">
        <v>208</v>
      </c>
      <c r="J20" s="109" t="s">
        <v>26</v>
      </c>
      <c r="K20" s="120"/>
    </row>
    <row r="21" spans="1:11">
      <c r="A21" s="119"/>
      <c r="B21" s="130"/>
      <c r="C21" s="130"/>
      <c r="D21" s="131"/>
      <c r="E21" s="131"/>
      <c r="F21" s="158"/>
      <c r="G21" s="159"/>
      <c r="H21" s="130" t="s">
        <v>146</v>
      </c>
      <c r="I21" s="130"/>
      <c r="J21" s="130"/>
      <c r="K21" s="120"/>
    </row>
    <row r="22" spans="1:11" ht="24">
      <c r="A22" s="119"/>
      <c r="B22" s="132">
        <v>5</v>
      </c>
      <c r="C22" s="133" t="s">
        <v>715</v>
      </c>
      <c r="D22" s="134" t="s">
        <v>715</v>
      </c>
      <c r="E22" s="134" t="s">
        <v>30</v>
      </c>
      <c r="F22" s="148"/>
      <c r="G22" s="149"/>
      <c r="H22" s="135" t="s">
        <v>716</v>
      </c>
      <c r="I22" s="137">
        <v>15.76</v>
      </c>
      <c r="J22" s="138">
        <f t="shared" ref="J22:J46" si="0">I22*B22</f>
        <v>78.8</v>
      </c>
      <c r="K22" s="120"/>
    </row>
    <row r="23" spans="1:11" ht="24">
      <c r="A23" s="119"/>
      <c r="B23" s="132">
        <v>2</v>
      </c>
      <c r="C23" s="133" t="s">
        <v>724</v>
      </c>
      <c r="D23" s="134" t="s">
        <v>724</v>
      </c>
      <c r="E23" s="134" t="s">
        <v>30</v>
      </c>
      <c r="F23" s="148"/>
      <c r="G23" s="149"/>
      <c r="H23" s="135" t="s">
        <v>725</v>
      </c>
      <c r="I23" s="137">
        <v>14.62</v>
      </c>
      <c r="J23" s="138">
        <f t="shared" si="0"/>
        <v>29.24</v>
      </c>
      <c r="K23" s="120"/>
    </row>
    <row r="24" spans="1:11" ht="36">
      <c r="A24" s="119"/>
      <c r="B24" s="132">
        <v>3</v>
      </c>
      <c r="C24" s="133" t="s">
        <v>726</v>
      </c>
      <c r="D24" s="134" t="s">
        <v>726</v>
      </c>
      <c r="E24" s="134"/>
      <c r="F24" s="148"/>
      <c r="G24" s="149"/>
      <c r="H24" s="135" t="s">
        <v>759</v>
      </c>
      <c r="I24" s="137">
        <v>4.17</v>
      </c>
      <c r="J24" s="138">
        <f t="shared" si="0"/>
        <v>12.51</v>
      </c>
      <c r="K24" s="120"/>
    </row>
    <row r="25" spans="1:11" ht="36">
      <c r="A25" s="119"/>
      <c r="B25" s="132">
        <v>10</v>
      </c>
      <c r="C25" s="133" t="s">
        <v>727</v>
      </c>
      <c r="D25" s="134" t="s">
        <v>744</v>
      </c>
      <c r="E25" s="134" t="s">
        <v>279</v>
      </c>
      <c r="F25" s="148"/>
      <c r="G25" s="149"/>
      <c r="H25" s="135" t="s">
        <v>728</v>
      </c>
      <c r="I25" s="137">
        <v>1.76</v>
      </c>
      <c r="J25" s="138">
        <f t="shared" si="0"/>
        <v>17.600000000000001</v>
      </c>
      <c r="K25" s="120"/>
    </row>
    <row r="26" spans="1:11" ht="36">
      <c r="A26" s="119"/>
      <c r="B26" s="132">
        <v>10</v>
      </c>
      <c r="C26" s="133" t="s">
        <v>727</v>
      </c>
      <c r="D26" s="134" t="s">
        <v>745</v>
      </c>
      <c r="E26" s="134" t="s">
        <v>278</v>
      </c>
      <c r="F26" s="148"/>
      <c r="G26" s="149"/>
      <c r="H26" s="135" t="s">
        <v>728</v>
      </c>
      <c r="I26" s="137">
        <v>1.76</v>
      </c>
      <c r="J26" s="138">
        <f t="shared" si="0"/>
        <v>17.600000000000001</v>
      </c>
      <c r="K26" s="120"/>
    </row>
    <row r="27" spans="1:11" ht="12" customHeight="1">
      <c r="A27" s="119"/>
      <c r="B27" s="132">
        <v>40</v>
      </c>
      <c r="C27" s="133" t="s">
        <v>729</v>
      </c>
      <c r="D27" s="134" t="s">
        <v>729</v>
      </c>
      <c r="E27" s="134" t="s">
        <v>300</v>
      </c>
      <c r="F27" s="148" t="s">
        <v>245</v>
      </c>
      <c r="G27" s="149"/>
      <c r="H27" s="135" t="s">
        <v>730</v>
      </c>
      <c r="I27" s="137">
        <v>0.47</v>
      </c>
      <c r="J27" s="138">
        <f t="shared" si="0"/>
        <v>18.799999999999997</v>
      </c>
      <c r="K27" s="120"/>
    </row>
    <row r="28" spans="1:11" ht="24">
      <c r="A28" s="119"/>
      <c r="B28" s="132">
        <v>3</v>
      </c>
      <c r="C28" s="133" t="s">
        <v>731</v>
      </c>
      <c r="D28" s="134" t="s">
        <v>746</v>
      </c>
      <c r="E28" s="134" t="s">
        <v>732</v>
      </c>
      <c r="F28" s="148"/>
      <c r="G28" s="149"/>
      <c r="H28" s="135" t="s">
        <v>733</v>
      </c>
      <c r="I28" s="137">
        <v>1.66</v>
      </c>
      <c r="J28" s="138">
        <f t="shared" si="0"/>
        <v>4.9799999999999995</v>
      </c>
      <c r="K28" s="120"/>
    </row>
    <row r="29" spans="1:11" ht="24">
      <c r="A29" s="119"/>
      <c r="B29" s="132">
        <v>4</v>
      </c>
      <c r="C29" s="133" t="s">
        <v>731</v>
      </c>
      <c r="D29" s="134" t="s">
        <v>747</v>
      </c>
      <c r="E29" s="134" t="s">
        <v>734</v>
      </c>
      <c r="F29" s="148"/>
      <c r="G29" s="149"/>
      <c r="H29" s="135" t="s">
        <v>733</v>
      </c>
      <c r="I29" s="137">
        <v>1.76</v>
      </c>
      <c r="J29" s="138">
        <f t="shared" si="0"/>
        <v>7.04</v>
      </c>
      <c r="K29" s="120"/>
    </row>
    <row r="30" spans="1:11" ht="24">
      <c r="A30" s="119"/>
      <c r="B30" s="132">
        <v>4</v>
      </c>
      <c r="C30" s="133" t="s">
        <v>731</v>
      </c>
      <c r="D30" s="134" t="s">
        <v>748</v>
      </c>
      <c r="E30" s="134" t="s">
        <v>735</v>
      </c>
      <c r="F30" s="148"/>
      <c r="G30" s="149"/>
      <c r="H30" s="135" t="s">
        <v>733</v>
      </c>
      <c r="I30" s="137">
        <v>1.86</v>
      </c>
      <c r="J30" s="138">
        <f t="shared" si="0"/>
        <v>7.44</v>
      </c>
      <c r="K30" s="120"/>
    </row>
    <row r="31" spans="1:11" ht="24">
      <c r="A31" s="119"/>
      <c r="B31" s="132">
        <v>4</v>
      </c>
      <c r="C31" s="133" t="s">
        <v>731</v>
      </c>
      <c r="D31" s="134" t="s">
        <v>749</v>
      </c>
      <c r="E31" s="134" t="s">
        <v>736</v>
      </c>
      <c r="F31" s="148"/>
      <c r="G31" s="149"/>
      <c r="H31" s="135" t="s">
        <v>733</v>
      </c>
      <c r="I31" s="137">
        <v>1.96</v>
      </c>
      <c r="J31" s="138">
        <f t="shared" si="0"/>
        <v>7.84</v>
      </c>
      <c r="K31" s="120"/>
    </row>
    <row r="32" spans="1:11" ht="24">
      <c r="A32" s="119"/>
      <c r="B32" s="132">
        <v>1</v>
      </c>
      <c r="C32" s="133" t="s">
        <v>731</v>
      </c>
      <c r="D32" s="134" t="s">
        <v>750</v>
      </c>
      <c r="E32" s="134" t="s">
        <v>737</v>
      </c>
      <c r="F32" s="148"/>
      <c r="G32" s="149"/>
      <c r="H32" s="135" t="s">
        <v>733</v>
      </c>
      <c r="I32" s="137">
        <v>2.2599999999999998</v>
      </c>
      <c r="J32" s="138">
        <f t="shared" si="0"/>
        <v>2.2599999999999998</v>
      </c>
      <c r="K32" s="120"/>
    </row>
    <row r="33" spans="1:11" ht="24">
      <c r="A33" s="119"/>
      <c r="B33" s="132">
        <v>2</v>
      </c>
      <c r="C33" s="133" t="s">
        <v>738</v>
      </c>
      <c r="D33" s="134" t="s">
        <v>751</v>
      </c>
      <c r="E33" s="134" t="s">
        <v>732</v>
      </c>
      <c r="F33" s="148" t="s">
        <v>279</v>
      </c>
      <c r="G33" s="149"/>
      <c r="H33" s="135" t="s">
        <v>739</v>
      </c>
      <c r="I33" s="137">
        <v>2.16</v>
      </c>
      <c r="J33" s="138">
        <f t="shared" si="0"/>
        <v>4.32</v>
      </c>
      <c r="K33" s="120"/>
    </row>
    <row r="34" spans="1:11" ht="24">
      <c r="A34" s="119"/>
      <c r="B34" s="132">
        <v>4</v>
      </c>
      <c r="C34" s="133" t="s">
        <v>738</v>
      </c>
      <c r="D34" s="134" t="s">
        <v>751</v>
      </c>
      <c r="E34" s="134" t="s">
        <v>732</v>
      </c>
      <c r="F34" s="148" t="s">
        <v>278</v>
      </c>
      <c r="G34" s="149"/>
      <c r="H34" s="135" t="s">
        <v>739</v>
      </c>
      <c r="I34" s="137">
        <v>2.16</v>
      </c>
      <c r="J34" s="138">
        <f t="shared" si="0"/>
        <v>8.64</v>
      </c>
      <c r="K34" s="120"/>
    </row>
    <row r="35" spans="1:11" ht="24">
      <c r="A35" s="119"/>
      <c r="B35" s="132">
        <v>4</v>
      </c>
      <c r="C35" s="133" t="s">
        <v>738</v>
      </c>
      <c r="D35" s="134" t="s">
        <v>752</v>
      </c>
      <c r="E35" s="134" t="s">
        <v>734</v>
      </c>
      <c r="F35" s="148" t="s">
        <v>279</v>
      </c>
      <c r="G35" s="149"/>
      <c r="H35" s="135" t="s">
        <v>739</v>
      </c>
      <c r="I35" s="137">
        <v>2.2599999999999998</v>
      </c>
      <c r="J35" s="138">
        <f t="shared" si="0"/>
        <v>9.0399999999999991</v>
      </c>
      <c r="K35" s="120"/>
    </row>
    <row r="36" spans="1:11" ht="24">
      <c r="A36" s="119"/>
      <c r="B36" s="132">
        <v>4</v>
      </c>
      <c r="C36" s="133" t="s">
        <v>738</v>
      </c>
      <c r="D36" s="134" t="s">
        <v>752</v>
      </c>
      <c r="E36" s="134" t="s">
        <v>734</v>
      </c>
      <c r="F36" s="148" t="s">
        <v>278</v>
      </c>
      <c r="G36" s="149"/>
      <c r="H36" s="135" t="s">
        <v>739</v>
      </c>
      <c r="I36" s="137">
        <v>2.2599999999999998</v>
      </c>
      <c r="J36" s="138">
        <f t="shared" si="0"/>
        <v>9.0399999999999991</v>
      </c>
      <c r="K36" s="120"/>
    </row>
    <row r="37" spans="1:11" ht="24">
      <c r="A37" s="119"/>
      <c r="B37" s="132">
        <v>4</v>
      </c>
      <c r="C37" s="133" t="s">
        <v>738</v>
      </c>
      <c r="D37" s="134" t="s">
        <v>753</v>
      </c>
      <c r="E37" s="134" t="s">
        <v>735</v>
      </c>
      <c r="F37" s="148" t="s">
        <v>279</v>
      </c>
      <c r="G37" s="149"/>
      <c r="H37" s="135" t="s">
        <v>739</v>
      </c>
      <c r="I37" s="137">
        <v>2.4500000000000002</v>
      </c>
      <c r="J37" s="138">
        <f t="shared" si="0"/>
        <v>9.8000000000000007</v>
      </c>
      <c r="K37" s="120"/>
    </row>
    <row r="38" spans="1:11" ht="24">
      <c r="A38" s="119"/>
      <c r="B38" s="132">
        <v>4</v>
      </c>
      <c r="C38" s="133" t="s">
        <v>738</v>
      </c>
      <c r="D38" s="134" t="s">
        <v>753</v>
      </c>
      <c r="E38" s="134" t="s">
        <v>735</v>
      </c>
      <c r="F38" s="148" t="s">
        <v>278</v>
      </c>
      <c r="G38" s="149"/>
      <c r="H38" s="135" t="s">
        <v>739</v>
      </c>
      <c r="I38" s="137">
        <v>2.4500000000000002</v>
      </c>
      <c r="J38" s="138">
        <f t="shared" si="0"/>
        <v>9.8000000000000007</v>
      </c>
      <c r="K38" s="120"/>
    </row>
    <row r="39" spans="1:11" ht="24">
      <c r="A39" s="119"/>
      <c r="B39" s="132">
        <v>3</v>
      </c>
      <c r="C39" s="133" t="s">
        <v>738</v>
      </c>
      <c r="D39" s="134" t="s">
        <v>754</v>
      </c>
      <c r="E39" s="134" t="s">
        <v>736</v>
      </c>
      <c r="F39" s="148" t="s">
        <v>279</v>
      </c>
      <c r="G39" s="149"/>
      <c r="H39" s="135" t="s">
        <v>739</v>
      </c>
      <c r="I39" s="137">
        <v>2.65</v>
      </c>
      <c r="J39" s="138">
        <f t="shared" si="0"/>
        <v>7.9499999999999993</v>
      </c>
      <c r="K39" s="120"/>
    </row>
    <row r="40" spans="1:11" ht="24">
      <c r="A40" s="119"/>
      <c r="B40" s="132">
        <v>4</v>
      </c>
      <c r="C40" s="133" t="s">
        <v>738</v>
      </c>
      <c r="D40" s="134" t="s">
        <v>754</v>
      </c>
      <c r="E40" s="134" t="s">
        <v>736</v>
      </c>
      <c r="F40" s="148" t="s">
        <v>278</v>
      </c>
      <c r="G40" s="149"/>
      <c r="H40" s="135" t="s">
        <v>739</v>
      </c>
      <c r="I40" s="137">
        <v>2.65</v>
      </c>
      <c r="J40" s="138">
        <f t="shared" si="0"/>
        <v>10.6</v>
      </c>
      <c r="K40" s="120"/>
    </row>
    <row r="41" spans="1:11" ht="24">
      <c r="A41" s="119"/>
      <c r="B41" s="132">
        <v>4</v>
      </c>
      <c r="C41" s="133" t="s">
        <v>738</v>
      </c>
      <c r="D41" s="134" t="s">
        <v>755</v>
      </c>
      <c r="E41" s="134" t="s">
        <v>740</v>
      </c>
      <c r="F41" s="148" t="s">
        <v>278</v>
      </c>
      <c r="G41" s="149"/>
      <c r="H41" s="135" t="s">
        <v>739</v>
      </c>
      <c r="I41" s="137">
        <v>2.85</v>
      </c>
      <c r="J41" s="138">
        <f t="shared" si="0"/>
        <v>11.4</v>
      </c>
      <c r="K41" s="120"/>
    </row>
    <row r="42" spans="1:11" ht="24">
      <c r="A42" s="119"/>
      <c r="B42" s="132">
        <v>1</v>
      </c>
      <c r="C42" s="133" t="s">
        <v>738</v>
      </c>
      <c r="D42" s="134" t="s">
        <v>756</v>
      </c>
      <c r="E42" s="134" t="s">
        <v>737</v>
      </c>
      <c r="F42" s="148" t="s">
        <v>279</v>
      </c>
      <c r="G42" s="149"/>
      <c r="H42" s="135" t="s">
        <v>739</v>
      </c>
      <c r="I42" s="137">
        <v>3.04</v>
      </c>
      <c r="J42" s="138">
        <f t="shared" si="0"/>
        <v>3.04</v>
      </c>
      <c r="K42" s="120"/>
    </row>
    <row r="43" spans="1:11" ht="24">
      <c r="A43" s="119"/>
      <c r="B43" s="132">
        <v>4</v>
      </c>
      <c r="C43" s="133" t="s">
        <v>738</v>
      </c>
      <c r="D43" s="134" t="s">
        <v>756</v>
      </c>
      <c r="E43" s="134" t="s">
        <v>737</v>
      </c>
      <c r="F43" s="148" t="s">
        <v>278</v>
      </c>
      <c r="G43" s="149"/>
      <c r="H43" s="135" t="s">
        <v>739</v>
      </c>
      <c r="I43" s="137">
        <v>3.04</v>
      </c>
      <c r="J43" s="138">
        <f t="shared" si="0"/>
        <v>12.16</v>
      </c>
      <c r="K43" s="120"/>
    </row>
    <row r="44" spans="1:11" ht="24">
      <c r="A44" s="119"/>
      <c r="B44" s="132">
        <v>1</v>
      </c>
      <c r="C44" s="133" t="s">
        <v>738</v>
      </c>
      <c r="D44" s="134" t="s">
        <v>757</v>
      </c>
      <c r="E44" s="134" t="s">
        <v>741</v>
      </c>
      <c r="F44" s="148" t="s">
        <v>279</v>
      </c>
      <c r="G44" s="149"/>
      <c r="H44" s="135" t="s">
        <v>739</v>
      </c>
      <c r="I44" s="137">
        <v>3.24</v>
      </c>
      <c r="J44" s="138">
        <f t="shared" si="0"/>
        <v>3.24</v>
      </c>
      <c r="K44" s="120"/>
    </row>
    <row r="45" spans="1:11" ht="24">
      <c r="A45" s="119"/>
      <c r="B45" s="132">
        <v>4</v>
      </c>
      <c r="C45" s="133" t="s">
        <v>738</v>
      </c>
      <c r="D45" s="134" t="s">
        <v>757</v>
      </c>
      <c r="E45" s="134" t="s">
        <v>741</v>
      </c>
      <c r="F45" s="148" t="s">
        <v>278</v>
      </c>
      <c r="G45" s="149"/>
      <c r="H45" s="135" t="s">
        <v>739</v>
      </c>
      <c r="I45" s="137">
        <v>3.24</v>
      </c>
      <c r="J45" s="138">
        <f t="shared" si="0"/>
        <v>12.96</v>
      </c>
      <c r="K45" s="120"/>
    </row>
    <row r="46" spans="1:11" ht="24">
      <c r="A46" s="119"/>
      <c r="B46" s="114">
        <v>20</v>
      </c>
      <c r="C46" s="10" t="s">
        <v>742</v>
      </c>
      <c r="D46" s="123" t="s">
        <v>742</v>
      </c>
      <c r="E46" s="123" t="s">
        <v>278</v>
      </c>
      <c r="F46" s="150"/>
      <c r="G46" s="151"/>
      <c r="H46" s="11" t="s">
        <v>743</v>
      </c>
      <c r="I46" s="12">
        <v>3.88</v>
      </c>
      <c r="J46" s="115">
        <f t="shared" si="0"/>
        <v>77.599999999999994</v>
      </c>
      <c r="K46" s="120"/>
    </row>
    <row r="47" spans="1:11">
      <c r="A47" s="119"/>
      <c r="B47" s="136"/>
      <c r="C47" s="136"/>
      <c r="D47" s="136"/>
      <c r="E47" s="136"/>
      <c r="F47" s="136"/>
      <c r="G47" s="136"/>
      <c r="H47" s="136"/>
      <c r="I47" s="139" t="s">
        <v>261</v>
      </c>
      <c r="J47" s="140">
        <f>SUM(J22:J46)</f>
        <v>393.70000000000005</v>
      </c>
      <c r="K47" s="120"/>
    </row>
    <row r="48" spans="1:11">
      <c r="A48" s="119"/>
      <c r="B48" s="136"/>
      <c r="C48" s="136"/>
      <c r="D48" s="136"/>
      <c r="E48" s="136"/>
      <c r="F48" s="136"/>
      <c r="G48" s="136"/>
      <c r="H48" s="136"/>
      <c r="I48" s="139" t="s">
        <v>764</v>
      </c>
      <c r="J48" s="140">
        <v>0</v>
      </c>
      <c r="K48" s="120"/>
    </row>
    <row r="49" spans="1:11">
      <c r="A49" s="119"/>
      <c r="B49" s="136"/>
      <c r="C49" s="136"/>
      <c r="D49" s="136"/>
      <c r="E49" s="136"/>
      <c r="F49" s="136"/>
      <c r="G49" s="136"/>
      <c r="H49" s="136"/>
      <c r="I49" s="139" t="s">
        <v>263</v>
      </c>
      <c r="J49" s="140">
        <f>SUM(J47:J48)</f>
        <v>393.70000000000005</v>
      </c>
      <c r="K49" s="120"/>
    </row>
    <row r="50" spans="1:11">
      <c r="A50" s="6"/>
      <c r="B50" s="7"/>
      <c r="C50" s="7"/>
      <c r="D50" s="7"/>
      <c r="E50" s="7"/>
      <c r="F50" s="7"/>
      <c r="G50" s="7"/>
      <c r="H50" s="7" t="s">
        <v>758</v>
      </c>
      <c r="I50" s="7"/>
      <c r="J50" s="7"/>
      <c r="K50" s="8"/>
    </row>
    <row r="52" spans="1:11">
      <c r="H52" s="1" t="s">
        <v>760</v>
      </c>
      <c r="I52" s="100">
        <f>'Tax Invoice'!E14</f>
        <v>37.99</v>
      </c>
    </row>
    <row r="53" spans="1:11">
      <c r="H53" s="1" t="s">
        <v>711</v>
      </c>
      <c r="I53" s="100">
        <f>'Tax Invoice'!M11</f>
        <v>35.869999999999997</v>
      </c>
    </row>
    <row r="54" spans="1:11">
      <c r="H54" s="1" t="s">
        <v>761</v>
      </c>
      <c r="I54" s="100">
        <f>I56/I53</f>
        <v>416.96858098689722</v>
      </c>
    </row>
    <row r="55" spans="1:11">
      <c r="H55" s="1" t="s">
        <v>762</v>
      </c>
      <c r="I55" s="100">
        <f>I57/I53</f>
        <v>416.96858098689722</v>
      </c>
    </row>
    <row r="56" spans="1:11">
      <c r="H56" s="1" t="s">
        <v>712</v>
      </c>
      <c r="I56" s="100">
        <f>J47*I52</f>
        <v>14956.663000000002</v>
      </c>
    </row>
    <row r="57" spans="1:11">
      <c r="H57" s="1" t="s">
        <v>713</v>
      </c>
      <c r="I57" s="100">
        <f>J49*I52</f>
        <v>14956.663000000002</v>
      </c>
    </row>
  </sheetData>
  <mergeCells count="2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43:G43"/>
    <mergeCell ref="F44:G44"/>
    <mergeCell ref="F45:G45"/>
    <mergeCell ref="F46:G46"/>
    <mergeCell ref="F38:G38"/>
    <mergeCell ref="F39:G39"/>
    <mergeCell ref="F40:G40"/>
    <mergeCell ref="F41:G41"/>
    <mergeCell ref="F42:G4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149</v>
      </c>
      <c r="O1" t="s">
        <v>149</v>
      </c>
      <c r="T1" t="s">
        <v>261</v>
      </c>
      <c r="U1">
        <v>393.70000000000005</v>
      </c>
    </row>
    <row r="2" spans="1:21" ht="15.75">
      <c r="A2" s="119"/>
      <c r="B2" s="128" t="s">
        <v>139</v>
      </c>
      <c r="C2" s="124"/>
      <c r="D2" s="124"/>
      <c r="E2" s="124"/>
      <c r="F2" s="124"/>
      <c r="G2" s="124"/>
      <c r="H2" s="124"/>
      <c r="I2" s="129" t="s">
        <v>145</v>
      </c>
      <c r="J2" s="120"/>
      <c r="T2" t="s">
        <v>190</v>
      </c>
      <c r="U2">
        <v>0</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393.70000000000005</v>
      </c>
    </row>
    <row r="5" spans="1:21">
      <c r="A5" s="119"/>
      <c r="B5" s="125" t="s">
        <v>142</v>
      </c>
      <c r="C5" s="124"/>
      <c r="D5" s="124"/>
      <c r="E5" s="124"/>
      <c r="F5" s="124"/>
      <c r="G5" s="124"/>
      <c r="H5" s="124"/>
      <c r="I5" s="124"/>
      <c r="J5" s="120"/>
      <c r="S5" t="s">
        <v>758</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717</v>
      </c>
      <c r="C10" s="124"/>
      <c r="D10" s="124"/>
      <c r="E10" s="120"/>
      <c r="F10" s="121"/>
      <c r="G10" s="121" t="s">
        <v>717</v>
      </c>
      <c r="H10" s="124"/>
      <c r="I10" s="152"/>
      <c r="J10" s="120"/>
    </row>
    <row r="11" spans="1:21">
      <c r="A11" s="119"/>
      <c r="B11" s="119" t="s">
        <v>718</v>
      </c>
      <c r="C11" s="124"/>
      <c r="D11" s="124"/>
      <c r="E11" s="120"/>
      <c r="F11" s="121"/>
      <c r="G11" s="121" t="s">
        <v>718</v>
      </c>
      <c r="H11" s="124"/>
      <c r="I11" s="153"/>
      <c r="J11" s="120"/>
    </row>
    <row r="12" spans="1:21">
      <c r="A12" s="119"/>
      <c r="B12" s="119" t="s">
        <v>719</v>
      </c>
      <c r="C12" s="124"/>
      <c r="D12" s="124"/>
      <c r="E12" s="120"/>
      <c r="F12" s="121"/>
      <c r="G12" s="121" t="s">
        <v>719</v>
      </c>
      <c r="H12" s="124"/>
      <c r="I12" s="124"/>
      <c r="J12" s="120"/>
    </row>
    <row r="13" spans="1:21">
      <c r="A13" s="119"/>
      <c r="B13" s="119" t="s">
        <v>720</v>
      </c>
      <c r="C13" s="124"/>
      <c r="D13" s="124"/>
      <c r="E13" s="120"/>
      <c r="F13" s="121"/>
      <c r="G13" s="121" t="s">
        <v>720</v>
      </c>
      <c r="H13" s="124"/>
      <c r="I13" s="108" t="s">
        <v>16</v>
      </c>
      <c r="J13" s="120"/>
    </row>
    <row r="14" spans="1:21">
      <c r="A14" s="119"/>
      <c r="B14" s="119" t="s">
        <v>721</v>
      </c>
      <c r="C14" s="124"/>
      <c r="D14" s="124"/>
      <c r="E14" s="120"/>
      <c r="F14" s="121"/>
      <c r="G14" s="121" t="s">
        <v>721</v>
      </c>
      <c r="H14" s="124"/>
      <c r="I14" s="154">
        <v>45191</v>
      </c>
      <c r="J14" s="120"/>
    </row>
    <row r="15" spans="1:21">
      <c r="A15" s="119"/>
      <c r="B15" s="6" t="s">
        <v>11</v>
      </c>
      <c r="C15" s="7"/>
      <c r="D15" s="7"/>
      <c r="E15" s="8"/>
      <c r="F15" s="121"/>
      <c r="G15" s="9" t="s">
        <v>11</v>
      </c>
      <c r="H15" s="124"/>
      <c r="I15" s="155"/>
      <c r="J15" s="120"/>
    </row>
    <row r="16" spans="1:21">
      <c r="A16" s="119"/>
      <c r="B16" s="124"/>
      <c r="C16" s="124"/>
      <c r="D16" s="124"/>
      <c r="E16" s="124"/>
      <c r="F16" s="124"/>
      <c r="G16" s="124"/>
      <c r="H16" s="127" t="s">
        <v>147</v>
      </c>
      <c r="I16" s="141">
        <v>40090</v>
      </c>
      <c r="J16" s="120"/>
    </row>
    <row r="17" spans="1:16">
      <c r="A17" s="119"/>
      <c r="B17" s="124" t="s">
        <v>722</v>
      </c>
      <c r="C17" s="124"/>
      <c r="D17" s="124"/>
      <c r="E17" s="124"/>
      <c r="F17" s="124"/>
      <c r="G17" s="124"/>
      <c r="H17" s="127" t="s">
        <v>148</v>
      </c>
      <c r="I17" s="141"/>
      <c r="J17" s="120"/>
    </row>
    <row r="18" spans="1:16" ht="18">
      <c r="A18" s="119"/>
      <c r="B18" s="124" t="s">
        <v>723</v>
      </c>
      <c r="C18" s="124"/>
      <c r="D18" s="124"/>
      <c r="E18" s="124"/>
      <c r="F18" s="124"/>
      <c r="G18" s="124"/>
      <c r="H18" s="126" t="s">
        <v>264</v>
      </c>
      <c r="I18" s="113" t="s">
        <v>138</v>
      </c>
      <c r="J18" s="120"/>
    </row>
    <row r="19" spans="1:16">
      <c r="A19" s="119"/>
      <c r="B19" s="124"/>
      <c r="C19" s="124"/>
      <c r="D19" s="124"/>
      <c r="E19" s="124"/>
      <c r="F19" s="124"/>
      <c r="G19" s="124"/>
      <c r="H19" s="124"/>
      <c r="I19" s="124"/>
      <c r="J19" s="120"/>
      <c r="P19">
        <v>45191</v>
      </c>
    </row>
    <row r="20" spans="1:16">
      <c r="A20" s="119"/>
      <c r="B20" s="109" t="s">
        <v>204</v>
      </c>
      <c r="C20" s="109" t="s">
        <v>205</v>
      </c>
      <c r="D20" s="122" t="s">
        <v>206</v>
      </c>
      <c r="E20" s="156" t="s">
        <v>207</v>
      </c>
      <c r="F20" s="157"/>
      <c r="G20" s="109" t="s">
        <v>174</v>
      </c>
      <c r="H20" s="109" t="s">
        <v>208</v>
      </c>
      <c r="I20" s="109" t="s">
        <v>26</v>
      </c>
      <c r="J20" s="120"/>
    </row>
    <row r="21" spans="1:16">
      <c r="A21" s="119"/>
      <c r="B21" s="130"/>
      <c r="C21" s="130"/>
      <c r="D21" s="131"/>
      <c r="E21" s="158"/>
      <c r="F21" s="159"/>
      <c r="G21" s="130" t="s">
        <v>146</v>
      </c>
      <c r="H21" s="130"/>
      <c r="I21" s="130"/>
      <c r="J21" s="120"/>
    </row>
    <row r="22" spans="1:16" ht="144">
      <c r="A22" s="119"/>
      <c r="B22" s="132">
        <v>5</v>
      </c>
      <c r="C22" s="133" t="s">
        <v>715</v>
      </c>
      <c r="D22" s="134" t="s">
        <v>30</v>
      </c>
      <c r="E22" s="148"/>
      <c r="F22" s="149"/>
      <c r="G22" s="135" t="s">
        <v>716</v>
      </c>
      <c r="H22" s="137">
        <v>15.76</v>
      </c>
      <c r="I22" s="138">
        <f t="shared" ref="I22:I46" si="0">H22*B22</f>
        <v>78.8</v>
      </c>
      <c r="J22" s="120"/>
    </row>
    <row r="23" spans="1:16" ht="144">
      <c r="A23" s="119"/>
      <c r="B23" s="132">
        <v>2</v>
      </c>
      <c r="C23" s="133" t="s">
        <v>724</v>
      </c>
      <c r="D23" s="134" t="s">
        <v>30</v>
      </c>
      <c r="E23" s="148"/>
      <c r="F23" s="149"/>
      <c r="G23" s="135" t="s">
        <v>725</v>
      </c>
      <c r="H23" s="137">
        <v>14.62</v>
      </c>
      <c r="I23" s="138">
        <f t="shared" si="0"/>
        <v>29.24</v>
      </c>
      <c r="J23" s="120"/>
    </row>
    <row r="24" spans="1:16" ht="216">
      <c r="A24" s="119"/>
      <c r="B24" s="132">
        <v>3</v>
      </c>
      <c r="C24" s="133" t="s">
        <v>726</v>
      </c>
      <c r="D24" s="134"/>
      <c r="E24" s="148"/>
      <c r="F24" s="149"/>
      <c r="G24" s="135" t="s">
        <v>759</v>
      </c>
      <c r="H24" s="137">
        <v>4.17</v>
      </c>
      <c r="I24" s="138">
        <f t="shared" si="0"/>
        <v>12.51</v>
      </c>
      <c r="J24" s="120"/>
    </row>
    <row r="25" spans="1:16" ht="204">
      <c r="A25" s="119"/>
      <c r="B25" s="132">
        <v>10</v>
      </c>
      <c r="C25" s="133" t="s">
        <v>727</v>
      </c>
      <c r="D25" s="134" t="s">
        <v>279</v>
      </c>
      <c r="E25" s="148"/>
      <c r="F25" s="149"/>
      <c r="G25" s="135" t="s">
        <v>728</v>
      </c>
      <c r="H25" s="137">
        <v>1.76</v>
      </c>
      <c r="I25" s="138">
        <f t="shared" si="0"/>
        <v>17.600000000000001</v>
      </c>
      <c r="J25" s="120"/>
    </row>
    <row r="26" spans="1:16" ht="204">
      <c r="A26" s="119"/>
      <c r="B26" s="132">
        <v>10</v>
      </c>
      <c r="C26" s="133" t="s">
        <v>727</v>
      </c>
      <c r="D26" s="134" t="s">
        <v>278</v>
      </c>
      <c r="E26" s="148"/>
      <c r="F26" s="149"/>
      <c r="G26" s="135" t="s">
        <v>728</v>
      </c>
      <c r="H26" s="137">
        <v>1.76</v>
      </c>
      <c r="I26" s="138">
        <f t="shared" si="0"/>
        <v>17.600000000000001</v>
      </c>
      <c r="J26" s="120"/>
    </row>
    <row r="27" spans="1:16" ht="108">
      <c r="A27" s="119"/>
      <c r="B27" s="132">
        <v>40</v>
      </c>
      <c r="C27" s="133" t="s">
        <v>729</v>
      </c>
      <c r="D27" s="134" t="s">
        <v>300</v>
      </c>
      <c r="E27" s="148" t="s">
        <v>245</v>
      </c>
      <c r="F27" s="149"/>
      <c r="G27" s="135" t="s">
        <v>730</v>
      </c>
      <c r="H27" s="137">
        <v>0.47</v>
      </c>
      <c r="I27" s="138">
        <f t="shared" si="0"/>
        <v>18.799999999999997</v>
      </c>
      <c r="J27" s="120"/>
    </row>
    <row r="28" spans="1:16" ht="108">
      <c r="A28" s="119"/>
      <c r="B28" s="132">
        <v>3</v>
      </c>
      <c r="C28" s="133" t="s">
        <v>731</v>
      </c>
      <c r="D28" s="134" t="s">
        <v>732</v>
      </c>
      <c r="E28" s="148"/>
      <c r="F28" s="149"/>
      <c r="G28" s="135" t="s">
        <v>733</v>
      </c>
      <c r="H28" s="137">
        <v>1.66</v>
      </c>
      <c r="I28" s="138">
        <f t="shared" si="0"/>
        <v>4.9799999999999995</v>
      </c>
      <c r="J28" s="120"/>
    </row>
    <row r="29" spans="1:16" ht="108">
      <c r="A29" s="119"/>
      <c r="B29" s="132">
        <v>4</v>
      </c>
      <c r="C29" s="133" t="s">
        <v>731</v>
      </c>
      <c r="D29" s="134" t="s">
        <v>734</v>
      </c>
      <c r="E29" s="148"/>
      <c r="F29" s="149"/>
      <c r="G29" s="135" t="s">
        <v>733</v>
      </c>
      <c r="H29" s="137">
        <v>1.76</v>
      </c>
      <c r="I29" s="138">
        <f t="shared" si="0"/>
        <v>7.04</v>
      </c>
      <c r="J29" s="120"/>
    </row>
    <row r="30" spans="1:16" ht="108">
      <c r="A30" s="119"/>
      <c r="B30" s="132">
        <v>4</v>
      </c>
      <c r="C30" s="133" t="s">
        <v>731</v>
      </c>
      <c r="D30" s="134" t="s">
        <v>735</v>
      </c>
      <c r="E30" s="148"/>
      <c r="F30" s="149"/>
      <c r="G30" s="135" t="s">
        <v>733</v>
      </c>
      <c r="H30" s="137">
        <v>1.86</v>
      </c>
      <c r="I30" s="138">
        <f t="shared" si="0"/>
        <v>7.44</v>
      </c>
      <c r="J30" s="120"/>
    </row>
    <row r="31" spans="1:16" ht="108">
      <c r="A31" s="119"/>
      <c r="B31" s="132">
        <v>4</v>
      </c>
      <c r="C31" s="133" t="s">
        <v>731</v>
      </c>
      <c r="D31" s="134" t="s">
        <v>736</v>
      </c>
      <c r="E31" s="148"/>
      <c r="F31" s="149"/>
      <c r="G31" s="135" t="s">
        <v>733</v>
      </c>
      <c r="H31" s="137">
        <v>1.96</v>
      </c>
      <c r="I31" s="138">
        <f t="shared" si="0"/>
        <v>7.84</v>
      </c>
      <c r="J31" s="120"/>
    </row>
    <row r="32" spans="1:16" ht="108">
      <c r="A32" s="119"/>
      <c r="B32" s="132">
        <v>1</v>
      </c>
      <c r="C32" s="133" t="s">
        <v>731</v>
      </c>
      <c r="D32" s="134" t="s">
        <v>737</v>
      </c>
      <c r="E32" s="148"/>
      <c r="F32" s="149"/>
      <c r="G32" s="135" t="s">
        <v>733</v>
      </c>
      <c r="H32" s="137">
        <v>2.2599999999999998</v>
      </c>
      <c r="I32" s="138">
        <f t="shared" si="0"/>
        <v>2.2599999999999998</v>
      </c>
      <c r="J32" s="120"/>
    </row>
    <row r="33" spans="1:10" ht="108">
      <c r="A33" s="119"/>
      <c r="B33" s="132">
        <v>2</v>
      </c>
      <c r="C33" s="133" t="s">
        <v>738</v>
      </c>
      <c r="D33" s="134" t="s">
        <v>732</v>
      </c>
      <c r="E33" s="148" t="s">
        <v>279</v>
      </c>
      <c r="F33" s="149"/>
      <c r="G33" s="135" t="s">
        <v>739</v>
      </c>
      <c r="H33" s="137">
        <v>2.16</v>
      </c>
      <c r="I33" s="138">
        <f t="shared" si="0"/>
        <v>4.32</v>
      </c>
      <c r="J33" s="120"/>
    </row>
    <row r="34" spans="1:10" ht="108">
      <c r="A34" s="119"/>
      <c r="B34" s="132">
        <v>4</v>
      </c>
      <c r="C34" s="133" t="s">
        <v>738</v>
      </c>
      <c r="D34" s="134" t="s">
        <v>732</v>
      </c>
      <c r="E34" s="148" t="s">
        <v>278</v>
      </c>
      <c r="F34" s="149"/>
      <c r="G34" s="135" t="s">
        <v>739</v>
      </c>
      <c r="H34" s="137">
        <v>2.16</v>
      </c>
      <c r="I34" s="138">
        <f t="shared" si="0"/>
        <v>8.64</v>
      </c>
      <c r="J34" s="120"/>
    </row>
    <row r="35" spans="1:10" ht="108">
      <c r="A35" s="119"/>
      <c r="B35" s="132">
        <v>4</v>
      </c>
      <c r="C35" s="133" t="s">
        <v>738</v>
      </c>
      <c r="D35" s="134" t="s">
        <v>734</v>
      </c>
      <c r="E35" s="148" t="s">
        <v>279</v>
      </c>
      <c r="F35" s="149"/>
      <c r="G35" s="135" t="s">
        <v>739</v>
      </c>
      <c r="H35" s="137">
        <v>2.2599999999999998</v>
      </c>
      <c r="I35" s="138">
        <f t="shared" si="0"/>
        <v>9.0399999999999991</v>
      </c>
      <c r="J35" s="120"/>
    </row>
    <row r="36" spans="1:10" ht="108">
      <c r="A36" s="119"/>
      <c r="B36" s="132">
        <v>4</v>
      </c>
      <c r="C36" s="133" t="s">
        <v>738</v>
      </c>
      <c r="D36" s="134" t="s">
        <v>734</v>
      </c>
      <c r="E36" s="148" t="s">
        <v>278</v>
      </c>
      <c r="F36" s="149"/>
      <c r="G36" s="135" t="s">
        <v>739</v>
      </c>
      <c r="H36" s="137">
        <v>2.2599999999999998</v>
      </c>
      <c r="I36" s="138">
        <f t="shared" si="0"/>
        <v>9.0399999999999991</v>
      </c>
      <c r="J36" s="120"/>
    </row>
    <row r="37" spans="1:10" ht="108">
      <c r="A37" s="119"/>
      <c r="B37" s="132">
        <v>4</v>
      </c>
      <c r="C37" s="133" t="s">
        <v>738</v>
      </c>
      <c r="D37" s="134" t="s">
        <v>735</v>
      </c>
      <c r="E37" s="148" t="s">
        <v>279</v>
      </c>
      <c r="F37" s="149"/>
      <c r="G37" s="135" t="s">
        <v>739</v>
      </c>
      <c r="H37" s="137">
        <v>2.4500000000000002</v>
      </c>
      <c r="I37" s="138">
        <f t="shared" si="0"/>
        <v>9.8000000000000007</v>
      </c>
      <c r="J37" s="120"/>
    </row>
    <row r="38" spans="1:10" ht="108">
      <c r="A38" s="119"/>
      <c r="B38" s="132">
        <v>4</v>
      </c>
      <c r="C38" s="133" t="s">
        <v>738</v>
      </c>
      <c r="D38" s="134" t="s">
        <v>735</v>
      </c>
      <c r="E38" s="148" t="s">
        <v>278</v>
      </c>
      <c r="F38" s="149"/>
      <c r="G38" s="135" t="s">
        <v>739</v>
      </c>
      <c r="H38" s="137">
        <v>2.4500000000000002</v>
      </c>
      <c r="I38" s="138">
        <f t="shared" si="0"/>
        <v>9.8000000000000007</v>
      </c>
      <c r="J38" s="120"/>
    </row>
    <row r="39" spans="1:10" ht="108">
      <c r="A39" s="119"/>
      <c r="B39" s="132">
        <v>3</v>
      </c>
      <c r="C39" s="133" t="s">
        <v>738</v>
      </c>
      <c r="D39" s="134" t="s">
        <v>736</v>
      </c>
      <c r="E39" s="148" t="s">
        <v>279</v>
      </c>
      <c r="F39" s="149"/>
      <c r="G39" s="135" t="s">
        <v>739</v>
      </c>
      <c r="H39" s="137">
        <v>2.65</v>
      </c>
      <c r="I39" s="138">
        <f t="shared" si="0"/>
        <v>7.9499999999999993</v>
      </c>
      <c r="J39" s="120"/>
    </row>
    <row r="40" spans="1:10" ht="108">
      <c r="A40" s="119"/>
      <c r="B40" s="132">
        <v>4</v>
      </c>
      <c r="C40" s="133" t="s">
        <v>738</v>
      </c>
      <c r="D40" s="134" t="s">
        <v>736</v>
      </c>
      <c r="E40" s="148" t="s">
        <v>278</v>
      </c>
      <c r="F40" s="149"/>
      <c r="G40" s="135" t="s">
        <v>739</v>
      </c>
      <c r="H40" s="137">
        <v>2.65</v>
      </c>
      <c r="I40" s="138">
        <f t="shared" si="0"/>
        <v>10.6</v>
      </c>
      <c r="J40" s="120"/>
    </row>
    <row r="41" spans="1:10" ht="108">
      <c r="A41" s="119"/>
      <c r="B41" s="132">
        <v>4</v>
      </c>
      <c r="C41" s="133" t="s">
        <v>738</v>
      </c>
      <c r="D41" s="134" t="s">
        <v>740</v>
      </c>
      <c r="E41" s="148" t="s">
        <v>278</v>
      </c>
      <c r="F41" s="149"/>
      <c r="G41" s="135" t="s">
        <v>739</v>
      </c>
      <c r="H41" s="137">
        <v>2.85</v>
      </c>
      <c r="I41" s="138">
        <f t="shared" si="0"/>
        <v>11.4</v>
      </c>
      <c r="J41" s="120"/>
    </row>
    <row r="42" spans="1:10" ht="108">
      <c r="A42" s="119"/>
      <c r="B42" s="132">
        <v>1</v>
      </c>
      <c r="C42" s="133" t="s">
        <v>738</v>
      </c>
      <c r="D42" s="134" t="s">
        <v>737</v>
      </c>
      <c r="E42" s="148" t="s">
        <v>279</v>
      </c>
      <c r="F42" s="149"/>
      <c r="G42" s="135" t="s">
        <v>739</v>
      </c>
      <c r="H42" s="137">
        <v>3.04</v>
      </c>
      <c r="I42" s="138">
        <f t="shared" si="0"/>
        <v>3.04</v>
      </c>
      <c r="J42" s="120"/>
    </row>
    <row r="43" spans="1:10" ht="108">
      <c r="A43" s="119"/>
      <c r="B43" s="132">
        <v>4</v>
      </c>
      <c r="C43" s="133" t="s">
        <v>738</v>
      </c>
      <c r="D43" s="134" t="s">
        <v>737</v>
      </c>
      <c r="E43" s="148" t="s">
        <v>278</v>
      </c>
      <c r="F43" s="149"/>
      <c r="G43" s="135" t="s">
        <v>739</v>
      </c>
      <c r="H43" s="137">
        <v>3.04</v>
      </c>
      <c r="I43" s="138">
        <f t="shared" si="0"/>
        <v>12.16</v>
      </c>
      <c r="J43" s="120"/>
    </row>
    <row r="44" spans="1:10" ht="108">
      <c r="A44" s="119"/>
      <c r="B44" s="132">
        <v>1</v>
      </c>
      <c r="C44" s="133" t="s">
        <v>738</v>
      </c>
      <c r="D44" s="134" t="s">
        <v>741</v>
      </c>
      <c r="E44" s="148" t="s">
        <v>279</v>
      </c>
      <c r="F44" s="149"/>
      <c r="G44" s="135" t="s">
        <v>739</v>
      </c>
      <c r="H44" s="137">
        <v>3.24</v>
      </c>
      <c r="I44" s="138">
        <f t="shared" si="0"/>
        <v>3.24</v>
      </c>
      <c r="J44" s="120"/>
    </row>
    <row r="45" spans="1:10" ht="108">
      <c r="A45" s="119"/>
      <c r="B45" s="132">
        <v>4</v>
      </c>
      <c r="C45" s="133" t="s">
        <v>738</v>
      </c>
      <c r="D45" s="134" t="s">
        <v>741</v>
      </c>
      <c r="E45" s="148" t="s">
        <v>278</v>
      </c>
      <c r="F45" s="149"/>
      <c r="G45" s="135" t="s">
        <v>739</v>
      </c>
      <c r="H45" s="137">
        <v>3.24</v>
      </c>
      <c r="I45" s="138">
        <f t="shared" si="0"/>
        <v>12.96</v>
      </c>
      <c r="J45" s="120"/>
    </row>
    <row r="46" spans="1:10" ht="120">
      <c r="A46" s="119"/>
      <c r="B46" s="114">
        <v>20</v>
      </c>
      <c r="C46" s="10" t="s">
        <v>742</v>
      </c>
      <c r="D46" s="123" t="s">
        <v>278</v>
      </c>
      <c r="E46" s="150"/>
      <c r="F46" s="151"/>
      <c r="G46" s="11" t="s">
        <v>743</v>
      </c>
      <c r="H46" s="12">
        <v>3.88</v>
      </c>
      <c r="I46" s="115">
        <f t="shared" si="0"/>
        <v>77.599999999999994</v>
      </c>
      <c r="J46" s="120"/>
    </row>
  </sheetData>
  <mergeCells count="29">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43:F43"/>
    <mergeCell ref="E44:F44"/>
    <mergeCell ref="E45:F45"/>
    <mergeCell ref="E46:F46"/>
    <mergeCell ref="E38:F38"/>
    <mergeCell ref="E39:F39"/>
    <mergeCell ref="E40:F40"/>
    <mergeCell ref="E41:F41"/>
    <mergeCell ref="E42:F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393.70000000000005</v>
      </c>
      <c r="O2" t="s">
        <v>188</v>
      </c>
    </row>
    <row r="3" spans="1:15" ht="12.75" customHeight="1">
      <c r="A3" s="119"/>
      <c r="B3" s="125" t="s">
        <v>140</v>
      </c>
      <c r="C3" s="124"/>
      <c r="D3" s="124"/>
      <c r="E3" s="124"/>
      <c r="F3" s="124"/>
      <c r="G3" s="124"/>
      <c r="H3" s="124"/>
      <c r="I3" s="124"/>
      <c r="J3" s="124"/>
      <c r="K3" s="124"/>
      <c r="L3" s="120"/>
      <c r="N3">
        <v>393.70000000000005</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763</v>
      </c>
      <c r="C10" s="124"/>
      <c r="D10" s="124"/>
      <c r="E10" s="124"/>
      <c r="F10" s="120"/>
      <c r="G10" s="121"/>
      <c r="H10" s="121" t="s">
        <v>763</v>
      </c>
      <c r="I10" s="124"/>
      <c r="J10" s="124"/>
      <c r="K10" s="152">
        <f>IF(Invoice!J10&lt;&gt;"",Invoice!J10,"")</f>
        <v>51527</v>
      </c>
      <c r="L10" s="120"/>
    </row>
    <row r="11" spans="1:15" ht="12.75" customHeight="1">
      <c r="A11" s="119"/>
      <c r="B11" s="119" t="s">
        <v>718</v>
      </c>
      <c r="C11" s="124"/>
      <c r="D11" s="124"/>
      <c r="E11" s="124"/>
      <c r="F11" s="120"/>
      <c r="G11" s="121"/>
      <c r="H11" s="121" t="s">
        <v>718</v>
      </c>
      <c r="I11" s="124"/>
      <c r="J11" s="124"/>
      <c r="K11" s="153"/>
      <c r="L11" s="120"/>
    </row>
    <row r="12" spans="1:15" ht="12.75" customHeight="1">
      <c r="A12" s="119"/>
      <c r="B12" s="119" t="s">
        <v>719</v>
      </c>
      <c r="C12" s="124"/>
      <c r="D12" s="124"/>
      <c r="E12" s="124"/>
      <c r="F12" s="120"/>
      <c r="G12" s="121"/>
      <c r="H12" s="121" t="s">
        <v>719</v>
      </c>
      <c r="I12" s="124"/>
      <c r="J12" s="124"/>
      <c r="K12" s="124"/>
      <c r="L12" s="120"/>
    </row>
    <row r="13" spans="1:15" ht="12.75" customHeight="1">
      <c r="A13" s="119"/>
      <c r="B13" s="119" t="s">
        <v>720</v>
      </c>
      <c r="C13" s="124"/>
      <c r="D13" s="124"/>
      <c r="E13" s="124"/>
      <c r="F13" s="120"/>
      <c r="G13" s="121"/>
      <c r="H13" s="121" t="s">
        <v>720</v>
      </c>
      <c r="I13" s="124"/>
      <c r="J13" s="124"/>
      <c r="K13" s="108" t="s">
        <v>16</v>
      </c>
      <c r="L13" s="120"/>
    </row>
    <row r="14" spans="1:15" ht="15" customHeight="1">
      <c r="A14" s="119"/>
      <c r="B14" s="119" t="s">
        <v>721</v>
      </c>
      <c r="C14" s="124"/>
      <c r="D14" s="124"/>
      <c r="E14" s="124"/>
      <c r="F14" s="120"/>
      <c r="G14" s="121"/>
      <c r="H14" s="121" t="s">
        <v>721</v>
      </c>
      <c r="I14" s="124"/>
      <c r="J14" s="124"/>
      <c r="K14" s="154">
        <f>Invoice!J14</f>
        <v>45192</v>
      </c>
      <c r="L14" s="120"/>
    </row>
    <row r="15" spans="1:15" ht="15" customHeight="1">
      <c r="A15" s="119"/>
      <c r="B15" s="142" t="s">
        <v>767</v>
      </c>
      <c r="C15" s="7"/>
      <c r="D15" s="7"/>
      <c r="E15" s="7"/>
      <c r="F15" s="8"/>
      <c r="G15" s="121"/>
      <c r="H15" s="143" t="s">
        <v>767</v>
      </c>
      <c r="I15" s="124"/>
      <c r="J15" s="124"/>
      <c r="K15" s="155"/>
      <c r="L15" s="120"/>
    </row>
    <row r="16" spans="1:15" ht="15" customHeight="1">
      <c r="A16" s="119"/>
      <c r="B16" s="124"/>
      <c r="C16" s="124"/>
      <c r="D16" s="124"/>
      <c r="E16" s="124"/>
      <c r="F16" s="124"/>
      <c r="G16" s="124"/>
      <c r="H16" s="124"/>
      <c r="I16" s="127" t="s">
        <v>147</v>
      </c>
      <c r="J16" s="127" t="s">
        <v>147</v>
      </c>
      <c r="K16" s="141">
        <v>40090</v>
      </c>
      <c r="L16" s="120"/>
    </row>
    <row r="17" spans="1:12" ht="12.75" customHeight="1">
      <c r="A17" s="119"/>
      <c r="B17" s="124" t="s">
        <v>722</v>
      </c>
      <c r="C17" s="124"/>
      <c r="D17" s="124"/>
      <c r="E17" s="124"/>
      <c r="F17" s="124"/>
      <c r="G17" s="124"/>
      <c r="H17" s="124"/>
      <c r="I17" s="127" t="s">
        <v>148</v>
      </c>
      <c r="J17" s="127" t="s">
        <v>148</v>
      </c>
      <c r="K17" s="141" t="str">
        <f>IF(Invoice!J17&lt;&gt;"",Invoice!J17,"")</f>
        <v>Sunny</v>
      </c>
      <c r="L17" s="120"/>
    </row>
    <row r="18" spans="1:12" ht="18">
      <c r="A18" s="119"/>
      <c r="B18" s="124" t="s">
        <v>723</v>
      </c>
      <c r="C18" s="124"/>
      <c r="D18" s="124"/>
      <c r="E18" s="124"/>
      <c r="F18" s="124"/>
      <c r="G18" s="124"/>
      <c r="H18" s="146" t="s">
        <v>765</v>
      </c>
      <c r="I18" s="126" t="s">
        <v>264</v>
      </c>
      <c r="J18" s="126" t="s">
        <v>264</v>
      </c>
      <c r="K18" s="113" t="s">
        <v>138</v>
      </c>
      <c r="L18" s="120"/>
    </row>
    <row r="19" spans="1:12">
      <c r="A19" s="119"/>
      <c r="B19" s="124"/>
      <c r="C19" s="124"/>
      <c r="D19" s="124"/>
      <c r="E19" s="124"/>
      <c r="F19" s="124"/>
      <c r="G19" s="124"/>
      <c r="H19" s="145" t="s">
        <v>766</v>
      </c>
      <c r="I19" s="124"/>
      <c r="J19" s="124"/>
      <c r="K19" s="124"/>
      <c r="L19" s="120"/>
    </row>
    <row r="20" spans="1:12" ht="12.75" customHeight="1">
      <c r="A20" s="119"/>
      <c r="B20" s="109" t="s">
        <v>204</v>
      </c>
      <c r="C20" s="109" t="s">
        <v>205</v>
      </c>
      <c r="D20" s="109" t="s">
        <v>290</v>
      </c>
      <c r="E20" s="122" t="s">
        <v>206</v>
      </c>
      <c r="F20" s="156" t="s">
        <v>207</v>
      </c>
      <c r="G20" s="157"/>
      <c r="H20" s="109" t="s">
        <v>174</v>
      </c>
      <c r="I20" s="109" t="s">
        <v>208</v>
      </c>
      <c r="J20" s="109" t="s">
        <v>208</v>
      </c>
      <c r="K20" s="109" t="s">
        <v>26</v>
      </c>
      <c r="L20" s="120"/>
    </row>
    <row r="21" spans="1:12" ht="38.25">
      <c r="A21" s="119"/>
      <c r="B21" s="130"/>
      <c r="C21" s="130"/>
      <c r="D21" s="130"/>
      <c r="E21" s="131"/>
      <c r="F21" s="158"/>
      <c r="G21" s="159"/>
      <c r="H21" s="144" t="s">
        <v>772</v>
      </c>
      <c r="I21" s="130"/>
      <c r="J21" s="130"/>
      <c r="K21" s="130"/>
      <c r="L21" s="120"/>
    </row>
    <row r="22" spans="1:12" ht="24" customHeight="1">
      <c r="A22" s="119"/>
      <c r="B22" s="132">
        <f>'Tax Invoice'!D18</f>
        <v>5</v>
      </c>
      <c r="C22" s="133" t="s">
        <v>715</v>
      </c>
      <c r="D22" s="133" t="s">
        <v>715</v>
      </c>
      <c r="E22" s="134" t="s">
        <v>30</v>
      </c>
      <c r="F22" s="148"/>
      <c r="G22" s="149"/>
      <c r="H22" s="135" t="s">
        <v>773</v>
      </c>
      <c r="I22" s="137">
        <f t="shared" ref="I22:I46" si="0">ROUNDUP(J22*$N$1,2)</f>
        <v>15.76</v>
      </c>
      <c r="J22" s="137">
        <v>15.76</v>
      </c>
      <c r="K22" s="138">
        <f t="shared" ref="K22:K46" si="1">I22*B22</f>
        <v>78.8</v>
      </c>
      <c r="L22" s="120"/>
    </row>
    <row r="23" spans="1:12" ht="24" customHeight="1">
      <c r="A23" s="119"/>
      <c r="B23" s="132">
        <f>'Tax Invoice'!D19</f>
        <v>2</v>
      </c>
      <c r="C23" s="133" t="s">
        <v>724</v>
      </c>
      <c r="D23" s="133" t="s">
        <v>724</v>
      </c>
      <c r="E23" s="134" t="s">
        <v>30</v>
      </c>
      <c r="F23" s="148"/>
      <c r="G23" s="149"/>
      <c r="H23" s="135" t="s">
        <v>774</v>
      </c>
      <c r="I23" s="137">
        <f t="shared" si="0"/>
        <v>14.62</v>
      </c>
      <c r="J23" s="137">
        <v>14.62</v>
      </c>
      <c r="K23" s="138">
        <f t="shared" si="1"/>
        <v>29.24</v>
      </c>
      <c r="L23" s="120"/>
    </row>
    <row r="24" spans="1:12" ht="36" customHeight="1">
      <c r="A24" s="119"/>
      <c r="B24" s="132">
        <f>'Tax Invoice'!D20</f>
        <v>3</v>
      </c>
      <c r="C24" s="133" t="s">
        <v>726</v>
      </c>
      <c r="D24" s="133" t="s">
        <v>726</v>
      </c>
      <c r="E24" s="134"/>
      <c r="F24" s="148"/>
      <c r="G24" s="149"/>
      <c r="H24" s="135" t="s">
        <v>759</v>
      </c>
      <c r="I24" s="137">
        <f t="shared" si="0"/>
        <v>4.17</v>
      </c>
      <c r="J24" s="137">
        <v>4.17</v>
      </c>
      <c r="K24" s="138">
        <f t="shared" si="1"/>
        <v>12.51</v>
      </c>
      <c r="L24" s="120"/>
    </row>
    <row r="25" spans="1:12" ht="36" customHeight="1">
      <c r="A25" s="119"/>
      <c r="B25" s="132">
        <f>'Tax Invoice'!D21</f>
        <v>10</v>
      </c>
      <c r="C25" s="133" t="s">
        <v>727</v>
      </c>
      <c r="D25" s="133" t="s">
        <v>744</v>
      </c>
      <c r="E25" s="134" t="s">
        <v>279</v>
      </c>
      <c r="F25" s="148"/>
      <c r="G25" s="149"/>
      <c r="H25" s="135" t="s">
        <v>728</v>
      </c>
      <c r="I25" s="137">
        <f t="shared" si="0"/>
        <v>1.76</v>
      </c>
      <c r="J25" s="137">
        <v>1.76</v>
      </c>
      <c r="K25" s="138">
        <f t="shared" si="1"/>
        <v>17.600000000000001</v>
      </c>
      <c r="L25" s="120"/>
    </row>
    <row r="26" spans="1:12" ht="36" customHeight="1">
      <c r="A26" s="119"/>
      <c r="B26" s="132">
        <f>'Tax Invoice'!D22</f>
        <v>10</v>
      </c>
      <c r="C26" s="133" t="s">
        <v>727</v>
      </c>
      <c r="D26" s="133" t="s">
        <v>745</v>
      </c>
      <c r="E26" s="134" t="s">
        <v>278</v>
      </c>
      <c r="F26" s="148"/>
      <c r="G26" s="149"/>
      <c r="H26" s="135" t="s">
        <v>728</v>
      </c>
      <c r="I26" s="137">
        <f t="shared" si="0"/>
        <v>1.76</v>
      </c>
      <c r="J26" s="137">
        <v>1.76</v>
      </c>
      <c r="K26" s="138">
        <f t="shared" si="1"/>
        <v>17.600000000000001</v>
      </c>
      <c r="L26" s="120"/>
    </row>
    <row r="27" spans="1:12" ht="13.5" customHeight="1">
      <c r="A27" s="119"/>
      <c r="B27" s="132">
        <f>'Tax Invoice'!D23</f>
        <v>40</v>
      </c>
      <c r="C27" s="133" t="s">
        <v>729</v>
      </c>
      <c r="D27" s="133" t="s">
        <v>729</v>
      </c>
      <c r="E27" s="134" t="s">
        <v>300</v>
      </c>
      <c r="F27" s="148" t="s">
        <v>245</v>
      </c>
      <c r="G27" s="149"/>
      <c r="H27" s="135" t="s">
        <v>768</v>
      </c>
      <c r="I27" s="137">
        <f t="shared" si="0"/>
        <v>0.47</v>
      </c>
      <c r="J27" s="137">
        <v>0.47</v>
      </c>
      <c r="K27" s="138">
        <f t="shared" si="1"/>
        <v>18.799999999999997</v>
      </c>
      <c r="L27" s="120"/>
    </row>
    <row r="28" spans="1:12" ht="13.5" customHeight="1">
      <c r="A28" s="119"/>
      <c r="B28" s="132">
        <f>'Tax Invoice'!D24</f>
        <v>3</v>
      </c>
      <c r="C28" s="133" t="s">
        <v>731</v>
      </c>
      <c r="D28" s="133" t="s">
        <v>746</v>
      </c>
      <c r="E28" s="134" t="s">
        <v>732</v>
      </c>
      <c r="F28" s="148"/>
      <c r="G28" s="149"/>
      <c r="H28" s="135" t="s">
        <v>769</v>
      </c>
      <c r="I28" s="137">
        <f t="shared" si="0"/>
        <v>1.66</v>
      </c>
      <c r="J28" s="137">
        <v>1.66</v>
      </c>
      <c r="K28" s="138">
        <f t="shared" si="1"/>
        <v>4.9799999999999995</v>
      </c>
      <c r="L28" s="120"/>
    </row>
    <row r="29" spans="1:12" ht="13.5" customHeight="1">
      <c r="A29" s="119"/>
      <c r="B29" s="132">
        <f>'Tax Invoice'!D25</f>
        <v>4</v>
      </c>
      <c r="C29" s="133" t="s">
        <v>731</v>
      </c>
      <c r="D29" s="133" t="s">
        <v>747</v>
      </c>
      <c r="E29" s="134" t="s">
        <v>734</v>
      </c>
      <c r="F29" s="148"/>
      <c r="G29" s="149"/>
      <c r="H29" s="135" t="s">
        <v>769</v>
      </c>
      <c r="I29" s="137">
        <f t="shared" si="0"/>
        <v>1.76</v>
      </c>
      <c r="J29" s="137">
        <v>1.76</v>
      </c>
      <c r="K29" s="138">
        <f t="shared" si="1"/>
        <v>7.04</v>
      </c>
      <c r="L29" s="120"/>
    </row>
    <row r="30" spans="1:12" ht="13.5" customHeight="1">
      <c r="A30" s="119"/>
      <c r="B30" s="132">
        <f>'Tax Invoice'!D26</f>
        <v>4</v>
      </c>
      <c r="C30" s="133" t="s">
        <v>731</v>
      </c>
      <c r="D30" s="133" t="s">
        <v>748</v>
      </c>
      <c r="E30" s="134" t="s">
        <v>735</v>
      </c>
      <c r="F30" s="148"/>
      <c r="G30" s="149"/>
      <c r="H30" s="135" t="s">
        <v>769</v>
      </c>
      <c r="I30" s="137">
        <f t="shared" si="0"/>
        <v>1.86</v>
      </c>
      <c r="J30" s="137">
        <v>1.86</v>
      </c>
      <c r="K30" s="138">
        <f t="shared" si="1"/>
        <v>7.44</v>
      </c>
      <c r="L30" s="120"/>
    </row>
    <row r="31" spans="1:12" ht="13.5" customHeight="1">
      <c r="A31" s="119"/>
      <c r="B31" s="132">
        <f>'Tax Invoice'!D27</f>
        <v>4</v>
      </c>
      <c r="C31" s="133" t="s">
        <v>731</v>
      </c>
      <c r="D31" s="133" t="s">
        <v>749</v>
      </c>
      <c r="E31" s="134" t="s">
        <v>736</v>
      </c>
      <c r="F31" s="148"/>
      <c r="G31" s="149"/>
      <c r="H31" s="135" t="s">
        <v>769</v>
      </c>
      <c r="I31" s="137">
        <f t="shared" si="0"/>
        <v>1.96</v>
      </c>
      <c r="J31" s="137">
        <v>1.96</v>
      </c>
      <c r="K31" s="138">
        <f t="shared" si="1"/>
        <v>7.84</v>
      </c>
      <c r="L31" s="120"/>
    </row>
    <row r="32" spans="1:12" ht="13.5" customHeight="1">
      <c r="A32" s="119"/>
      <c r="B32" s="132">
        <f>'Tax Invoice'!D28</f>
        <v>1</v>
      </c>
      <c r="C32" s="133" t="s">
        <v>731</v>
      </c>
      <c r="D32" s="133" t="s">
        <v>750</v>
      </c>
      <c r="E32" s="134" t="s">
        <v>737</v>
      </c>
      <c r="F32" s="148"/>
      <c r="G32" s="149"/>
      <c r="H32" s="135" t="s">
        <v>769</v>
      </c>
      <c r="I32" s="137">
        <f t="shared" si="0"/>
        <v>2.2599999999999998</v>
      </c>
      <c r="J32" s="137">
        <v>2.2599999999999998</v>
      </c>
      <c r="K32" s="138">
        <f t="shared" si="1"/>
        <v>2.2599999999999998</v>
      </c>
      <c r="L32" s="120"/>
    </row>
    <row r="33" spans="1:12">
      <c r="A33" s="119"/>
      <c r="B33" s="132">
        <f>'Tax Invoice'!D29</f>
        <v>2</v>
      </c>
      <c r="C33" s="133" t="s">
        <v>738</v>
      </c>
      <c r="D33" s="133" t="s">
        <v>751</v>
      </c>
      <c r="E33" s="134" t="s">
        <v>732</v>
      </c>
      <c r="F33" s="148" t="s">
        <v>279</v>
      </c>
      <c r="G33" s="149"/>
      <c r="H33" s="135" t="s">
        <v>770</v>
      </c>
      <c r="I33" s="137">
        <f t="shared" si="0"/>
        <v>2.16</v>
      </c>
      <c r="J33" s="137">
        <v>2.16</v>
      </c>
      <c r="K33" s="138">
        <f t="shared" si="1"/>
        <v>4.32</v>
      </c>
      <c r="L33" s="120"/>
    </row>
    <row r="34" spans="1:12">
      <c r="A34" s="119"/>
      <c r="B34" s="132">
        <f>'Tax Invoice'!D30</f>
        <v>4</v>
      </c>
      <c r="C34" s="133" t="s">
        <v>738</v>
      </c>
      <c r="D34" s="133" t="s">
        <v>751</v>
      </c>
      <c r="E34" s="134" t="s">
        <v>732</v>
      </c>
      <c r="F34" s="148" t="s">
        <v>278</v>
      </c>
      <c r="G34" s="149"/>
      <c r="H34" s="135" t="s">
        <v>770</v>
      </c>
      <c r="I34" s="137">
        <f t="shared" si="0"/>
        <v>2.16</v>
      </c>
      <c r="J34" s="137">
        <v>2.16</v>
      </c>
      <c r="K34" s="138">
        <f t="shared" si="1"/>
        <v>8.64</v>
      </c>
      <c r="L34" s="120"/>
    </row>
    <row r="35" spans="1:12">
      <c r="A35" s="119"/>
      <c r="B35" s="132">
        <f>'Tax Invoice'!D31</f>
        <v>4</v>
      </c>
      <c r="C35" s="133" t="s">
        <v>738</v>
      </c>
      <c r="D35" s="133" t="s">
        <v>752</v>
      </c>
      <c r="E35" s="134" t="s">
        <v>734</v>
      </c>
      <c r="F35" s="148" t="s">
        <v>279</v>
      </c>
      <c r="G35" s="149"/>
      <c r="H35" s="135" t="s">
        <v>770</v>
      </c>
      <c r="I35" s="137">
        <f t="shared" si="0"/>
        <v>2.2599999999999998</v>
      </c>
      <c r="J35" s="137">
        <v>2.2599999999999998</v>
      </c>
      <c r="K35" s="138">
        <f t="shared" si="1"/>
        <v>9.0399999999999991</v>
      </c>
      <c r="L35" s="120"/>
    </row>
    <row r="36" spans="1:12">
      <c r="A36" s="119"/>
      <c r="B36" s="132">
        <f>'Tax Invoice'!D32</f>
        <v>4</v>
      </c>
      <c r="C36" s="133" t="s">
        <v>738</v>
      </c>
      <c r="D36" s="133" t="s">
        <v>752</v>
      </c>
      <c r="E36" s="134" t="s">
        <v>734</v>
      </c>
      <c r="F36" s="148" t="s">
        <v>278</v>
      </c>
      <c r="G36" s="149"/>
      <c r="H36" s="135" t="s">
        <v>770</v>
      </c>
      <c r="I36" s="137">
        <f t="shared" si="0"/>
        <v>2.2599999999999998</v>
      </c>
      <c r="J36" s="137">
        <v>2.2599999999999998</v>
      </c>
      <c r="K36" s="138">
        <f t="shared" si="1"/>
        <v>9.0399999999999991</v>
      </c>
      <c r="L36" s="120"/>
    </row>
    <row r="37" spans="1:12">
      <c r="A37" s="119"/>
      <c r="B37" s="132">
        <f>'Tax Invoice'!D33</f>
        <v>4</v>
      </c>
      <c r="C37" s="133" t="s">
        <v>738</v>
      </c>
      <c r="D37" s="133" t="s">
        <v>753</v>
      </c>
      <c r="E37" s="134" t="s">
        <v>735</v>
      </c>
      <c r="F37" s="148" t="s">
        <v>279</v>
      </c>
      <c r="G37" s="149"/>
      <c r="H37" s="135" t="s">
        <v>770</v>
      </c>
      <c r="I37" s="137">
        <f t="shared" si="0"/>
        <v>2.4500000000000002</v>
      </c>
      <c r="J37" s="137">
        <v>2.4500000000000002</v>
      </c>
      <c r="K37" s="138">
        <f t="shared" si="1"/>
        <v>9.8000000000000007</v>
      </c>
      <c r="L37" s="120"/>
    </row>
    <row r="38" spans="1:12">
      <c r="A38" s="119"/>
      <c r="B38" s="132">
        <f>'Tax Invoice'!D34</f>
        <v>4</v>
      </c>
      <c r="C38" s="133" t="s">
        <v>738</v>
      </c>
      <c r="D38" s="133" t="s">
        <v>753</v>
      </c>
      <c r="E38" s="134" t="s">
        <v>735</v>
      </c>
      <c r="F38" s="148" t="s">
        <v>278</v>
      </c>
      <c r="G38" s="149"/>
      <c r="H38" s="135" t="s">
        <v>770</v>
      </c>
      <c r="I38" s="137">
        <f t="shared" si="0"/>
        <v>2.4500000000000002</v>
      </c>
      <c r="J38" s="137">
        <v>2.4500000000000002</v>
      </c>
      <c r="K38" s="138">
        <f t="shared" si="1"/>
        <v>9.8000000000000007</v>
      </c>
      <c r="L38" s="120"/>
    </row>
    <row r="39" spans="1:12">
      <c r="A39" s="119"/>
      <c r="B39" s="132">
        <f>'Tax Invoice'!D35</f>
        <v>3</v>
      </c>
      <c r="C39" s="133" t="s">
        <v>738</v>
      </c>
      <c r="D39" s="133" t="s">
        <v>754</v>
      </c>
      <c r="E39" s="134" t="s">
        <v>736</v>
      </c>
      <c r="F39" s="148" t="s">
        <v>279</v>
      </c>
      <c r="G39" s="149"/>
      <c r="H39" s="135" t="s">
        <v>770</v>
      </c>
      <c r="I39" s="137">
        <f t="shared" si="0"/>
        <v>2.65</v>
      </c>
      <c r="J39" s="137">
        <v>2.65</v>
      </c>
      <c r="K39" s="138">
        <f t="shared" si="1"/>
        <v>7.9499999999999993</v>
      </c>
      <c r="L39" s="120"/>
    </row>
    <row r="40" spans="1:12">
      <c r="A40" s="119"/>
      <c r="B40" s="132">
        <f>'Tax Invoice'!D36</f>
        <v>4</v>
      </c>
      <c r="C40" s="133" t="s">
        <v>738</v>
      </c>
      <c r="D40" s="133" t="s">
        <v>754</v>
      </c>
      <c r="E40" s="134" t="s">
        <v>736</v>
      </c>
      <c r="F40" s="148" t="s">
        <v>278</v>
      </c>
      <c r="G40" s="149"/>
      <c r="H40" s="135" t="s">
        <v>770</v>
      </c>
      <c r="I40" s="137">
        <f t="shared" si="0"/>
        <v>2.65</v>
      </c>
      <c r="J40" s="137">
        <v>2.65</v>
      </c>
      <c r="K40" s="138">
        <f t="shared" si="1"/>
        <v>10.6</v>
      </c>
      <c r="L40" s="120"/>
    </row>
    <row r="41" spans="1:12">
      <c r="A41" s="119"/>
      <c r="B41" s="132">
        <f>'Tax Invoice'!D37</f>
        <v>4</v>
      </c>
      <c r="C41" s="133" t="s">
        <v>738</v>
      </c>
      <c r="D41" s="133" t="s">
        <v>755</v>
      </c>
      <c r="E41" s="134" t="s">
        <v>740</v>
      </c>
      <c r="F41" s="148" t="s">
        <v>278</v>
      </c>
      <c r="G41" s="149"/>
      <c r="H41" s="135" t="s">
        <v>770</v>
      </c>
      <c r="I41" s="137">
        <f t="shared" si="0"/>
        <v>2.85</v>
      </c>
      <c r="J41" s="137">
        <v>2.85</v>
      </c>
      <c r="K41" s="138">
        <f t="shared" si="1"/>
        <v>11.4</v>
      </c>
      <c r="L41" s="120"/>
    </row>
    <row r="42" spans="1:12">
      <c r="A42" s="119"/>
      <c r="B42" s="132">
        <f>'Tax Invoice'!D38</f>
        <v>1</v>
      </c>
      <c r="C42" s="133" t="s">
        <v>738</v>
      </c>
      <c r="D42" s="133" t="s">
        <v>756</v>
      </c>
      <c r="E42" s="134" t="s">
        <v>737</v>
      </c>
      <c r="F42" s="148" t="s">
        <v>279</v>
      </c>
      <c r="G42" s="149"/>
      <c r="H42" s="135" t="s">
        <v>770</v>
      </c>
      <c r="I42" s="137">
        <f t="shared" si="0"/>
        <v>3.04</v>
      </c>
      <c r="J42" s="137">
        <v>3.04</v>
      </c>
      <c r="K42" s="138">
        <f t="shared" si="1"/>
        <v>3.04</v>
      </c>
      <c r="L42" s="120"/>
    </row>
    <row r="43" spans="1:12">
      <c r="A43" s="119"/>
      <c r="B43" s="132">
        <f>'Tax Invoice'!D39</f>
        <v>4</v>
      </c>
      <c r="C43" s="133" t="s">
        <v>738</v>
      </c>
      <c r="D43" s="133" t="s">
        <v>756</v>
      </c>
      <c r="E43" s="134" t="s">
        <v>737</v>
      </c>
      <c r="F43" s="148" t="s">
        <v>278</v>
      </c>
      <c r="G43" s="149"/>
      <c r="H43" s="135" t="s">
        <v>770</v>
      </c>
      <c r="I43" s="137">
        <f t="shared" si="0"/>
        <v>3.04</v>
      </c>
      <c r="J43" s="137">
        <v>3.04</v>
      </c>
      <c r="K43" s="138">
        <f t="shared" si="1"/>
        <v>12.16</v>
      </c>
      <c r="L43" s="120"/>
    </row>
    <row r="44" spans="1:12">
      <c r="A44" s="119"/>
      <c r="B44" s="132">
        <f>'Tax Invoice'!D40</f>
        <v>1</v>
      </c>
      <c r="C44" s="133" t="s">
        <v>738</v>
      </c>
      <c r="D44" s="133" t="s">
        <v>757</v>
      </c>
      <c r="E44" s="134" t="s">
        <v>741</v>
      </c>
      <c r="F44" s="148" t="s">
        <v>279</v>
      </c>
      <c r="G44" s="149"/>
      <c r="H44" s="135" t="s">
        <v>770</v>
      </c>
      <c r="I44" s="137">
        <f t="shared" si="0"/>
        <v>3.24</v>
      </c>
      <c r="J44" s="137">
        <v>3.24</v>
      </c>
      <c r="K44" s="138">
        <f t="shared" si="1"/>
        <v>3.24</v>
      </c>
      <c r="L44" s="120"/>
    </row>
    <row r="45" spans="1:12">
      <c r="A45" s="119"/>
      <c r="B45" s="132">
        <f>'Tax Invoice'!D41</f>
        <v>4</v>
      </c>
      <c r="C45" s="133" t="s">
        <v>738</v>
      </c>
      <c r="D45" s="133" t="s">
        <v>757</v>
      </c>
      <c r="E45" s="134" t="s">
        <v>741</v>
      </c>
      <c r="F45" s="148" t="s">
        <v>278</v>
      </c>
      <c r="G45" s="149"/>
      <c r="H45" s="135" t="s">
        <v>770</v>
      </c>
      <c r="I45" s="137">
        <f t="shared" si="0"/>
        <v>3.24</v>
      </c>
      <c r="J45" s="137">
        <v>3.24</v>
      </c>
      <c r="K45" s="138">
        <f t="shared" si="1"/>
        <v>12.96</v>
      </c>
      <c r="L45" s="120"/>
    </row>
    <row r="46" spans="1:12" ht="24" customHeight="1">
      <c r="A46" s="119"/>
      <c r="B46" s="114">
        <f>'Tax Invoice'!D42</f>
        <v>20</v>
      </c>
      <c r="C46" s="10" t="s">
        <v>742</v>
      </c>
      <c r="D46" s="10" t="s">
        <v>742</v>
      </c>
      <c r="E46" s="123" t="s">
        <v>278</v>
      </c>
      <c r="F46" s="150"/>
      <c r="G46" s="151"/>
      <c r="H46" s="11" t="s">
        <v>771</v>
      </c>
      <c r="I46" s="12">
        <f t="shared" si="0"/>
        <v>3.88</v>
      </c>
      <c r="J46" s="12">
        <v>3.88</v>
      </c>
      <c r="K46" s="115">
        <f t="shared" si="1"/>
        <v>77.599999999999994</v>
      </c>
      <c r="L46" s="120"/>
    </row>
    <row r="47" spans="1:12" ht="12.75" customHeight="1">
      <c r="A47" s="119"/>
      <c r="B47" s="136">
        <f>SUM(B22:B46)</f>
        <v>149</v>
      </c>
      <c r="C47" s="136" t="s">
        <v>149</v>
      </c>
      <c r="D47" s="136"/>
      <c r="E47" s="136"/>
      <c r="F47" s="136"/>
      <c r="G47" s="136"/>
      <c r="H47" s="136"/>
      <c r="I47" s="139" t="s">
        <v>261</v>
      </c>
      <c r="J47" s="139" t="s">
        <v>261</v>
      </c>
      <c r="K47" s="140">
        <f>SUM(K22:K46)</f>
        <v>393.70000000000005</v>
      </c>
      <c r="L47" s="120"/>
    </row>
    <row r="48" spans="1:12" ht="12.75" customHeight="1">
      <c r="A48" s="119"/>
      <c r="B48" s="136"/>
      <c r="C48" s="136"/>
      <c r="D48" s="136"/>
      <c r="E48" s="136"/>
      <c r="F48" s="136"/>
      <c r="G48" s="136"/>
      <c r="H48" s="136"/>
      <c r="I48" s="139" t="s">
        <v>764</v>
      </c>
      <c r="J48" s="139" t="s">
        <v>190</v>
      </c>
      <c r="K48" s="140">
        <f>Invoice!J48</f>
        <v>0</v>
      </c>
      <c r="L48" s="120"/>
    </row>
    <row r="49" spans="1:12" ht="12.75" customHeight="1">
      <c r="A49" s="119"/>
      <c r="B49" s="136"/>
      <c r="C49" s="136"/>
      <c r="D49" s="136"/>
      <c r="E49" s="136"/>
      <c r="F49" s="136"/>
      <c r="G49" s="136"/>
      <c r="H49" s="136"/>
      <c r="I49" s="139" t="s">
        <v>263</v>
      </c>
      <c r="J49" s="139" t="s">
        <v>263</v>
      </c>
      <c r="K49" s="140">
        <f>SUM(K47:K48)</f>
        <v>393.70000000000005</v>
      </c>
      <c r="L49" s="120"/>
    </row>
    <row r="50" spans="1:12" ht="12.75" customHeight="1">
      <c r="A50" s="6"/>
      <c r="B50" s="7"/>
      <c r="C50" s="7"/>
      <c r="D50" s="7"/>
      <c r="E50" s="7"/>
      <c r="F50" s="7"/>
      <c r="G50" s="7"/>
      <c r="H50" s="7" t="s">
        <v>758</v>
      </c>
      <c r="I50" s="7"/>
      <c r="J50" s="7"/>
      <c r="K50" s="7"/>
      <c r="L50" s="8"/>
    </row>
  </sheetData>
  <mergeCells count="29">
    <mergeCell ref="F20:G20"/>
    <mergeCell ref="F21:G21"/>
    <mergeCell ref="F22:G22"/>
    <mergeCell ref="K10:K11"/>
    <mergeCell ref="K14:K15"/>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43:G43"/>
    <mergeCell ref="F44:G44"/>
    <mergeCell ref="F45:G45"/>
    <mergeCell ref="F46:G46"/>
    <mergeCell ref="F38:G38"/>
    <mergeCell ref="F39:G39"/>
    <mergeCell ref="F40:G40"/>
    <mergeCell ref="F41:G41"/>
    <mergeCell ref="F42:G4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42"/>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393.70000000000005</v>
      </c>
      <c r="O2" s="18" t="s">
        <v>265</v>
      </c>
    </row>
    <row r="3" spans="1:15" s="18" customFormat="1" ht="15" customHeight="1" thickBot="1">
      <c r="A3" s="19" t="s">
        <v>156</v>
      </c>
      <c r="G3" s="25">
        <f>Invoice!J14</f>
        <v>45192</v>
      </c>
      <c r="H3" s="26"/>
      <c r="N3" s="18">
        <v>393.70000000000005</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otra vida tattoo stuttgart</v>
      </c>
      <c r="B10" s="34"/>
      <c r="C10" s="34"/>
      <c r="D10" s="34"/>
      <c r="F10" s="35" t="str">
        <f>'Copy paste to Here'!B10</f>
        <v>otra vida tattoo stuttgart</v>
      </c>
      <c r="G10" s="36"/>
      <c r="H10" s="37"/>
      <c r="K10" s="104" t="s">
        <v>282</v>
      </c>
      <c r="L10" s="32" t="s">
        <v>282</v>
      </c>
      <c r="M10" s="18">
        <v>1</v>
      </c>
    </row>
    <row r="11" spans="1:15" s="18" customFormat="1" ht="15.75" thickBot="1">
      <c r="A11" s="38" t="str">
        <f>'Copy paste to Here'!G11</f>
        <v>Francisco Farao</v>
      </c>
      <c r="B11" s="39"/>
      <c r="C11" s="39"/>
      <c r="D11" s="39"/>
      <c r="F11" s="40" t="str">
        <f>'Copy paste to Here'!B11</f>
        <v>Francisco Farao</v>
      </c>
      <c r="G11" s="41"/>
      <c r="H11" s="42"/>
      <c r="K11" s="102" t="s">
        <v>163</v>
      </c>
      <c r="L11" s="43" t="s">
        <v>164</v>
      </c>
      <c r="M11" s="18">
        <f>VLOOKUP(G3,[1]Sheet1!$A$9:$I$7290,2,FALSE)</f>
        <v>35.869999999999997</v>
      </c>
    </row>
    <row r="12" spans="1:15" s="18" customFormat="1" ht="15.75" thickBot="1">
      <c r="A12" s="38" t="str">
        <f>'Copy paste to Here'!G12</f>
        <v>Tübingerstrasse 27</v>
      </c>
      <c r="B12" s="39"/>
      <c r="C12" s="39"/>
      <c r="D12" s="39"/>
      <c r="E12" s="86"/>
      <c r="F12" s="40" t="str">
        <f>'Copy paste to Here'!B12</f>
        <v>Tübingerstrasse 27</v>
      </c>
      <c r="G12" s="41"/>
      <c r="H12" s="42"/>
      <c r="K12" s="102" t="s">
        <v>165</v>
      </c>
      <c r="L12" s="43" t="s">
        <v>138</v>
      </c>
      <c r="M12" s="18">
        <f>VLOOKUP(G3,[1]Sheet1!$A$9:$I$7290,3,FALSE)</f>
        <v>37.99</v>
      </c>
    </row>
    <row r="13" spans="1:15" s="18" customFormat="1" ht="15.75" thickBot="1">
      <c r="A13" s="38" t="str">
        <f>'Copy paste to Here'!G13</f>
        <v>70178 Stuttgart</v>
      </c>
      <c r="B13" s="39"/>
      <c r="C13" s="39"/>
      <c r="D13" s="39"/>
      <c r="E13" s="116" t="s">
        <v>138</v>
      </c>
      <c r="F13" s="40" t="str">
        <f>'Copy paste to Here'!B13</f>
        <v>70178 Stuttgart</v>
      </c>
      <c r="G13" s="41"/>
      <c r="H13" s="42"/>
      <c r="K13" s="102" t="s">
        <v>166</v>
      </c>
      <c r="L13" s="43" t="s">
        <v>167</v>
      </c>
      <c r="M13" s="118">
        <f>VLOOKUP(G3,[1]Sheet1!$A$9:$I$7290,4,FALSE)</f>
        <v>43.72</v>
      </c>
    </row>
    <row r="14" spans="1:15" s="18" customFormat="1" ht="15.75" thickBot="1">
      <c r="A14" s="38" t="str">
        <f>'Copy paste to Here'!G14</f>
        <v>Germany</v>
      </c>
      <c r="B14" s="39"/>
      <c r="C14" s="39"/>
      <c r="D14" s="39"/>
      <c r="E14" s="116">
        <f>VLOOKUP(J9,$L$10:$M$17,2,FALSE)</f>
        <v>37.99</v>
      </c>
      <c r="F14" s="40" t="str">
        <f>'Copy paste to Here'!B14</f>
        <v>Germany</v>
      </c>
      <c r="G14" s="41"/>
      <c r="H14" s="42"/>
      <c r="K14" s="102" t="s">
        <v>168</v>
      </c>
      <c r="L14" s="43" t="s">
        <v>169</v>
      </c>
      <c r="M14" s="18">
        <f>VLOOKUP(G3,[1]Sheet1!$A$9:$I$7290,5,FALSE)</f>
        <v>22.68</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26.43</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 xml:space="preserve">Bulk body jewelry: 100 pcs. assortment of surgical steel labrets,16g (1.2mm) with 3mm ball &amp; Length: 8mm  &amp;  </v>
      </c>
      <c r="B18" s="54" t="str">
        <f>'Copy paste to Here'!C22</f>
        <v>BLK03A</v>
      </c>
      <c r="C18" s="54" t="s">
        <v>715</v>
      </c>
      <c r="D18" s="55">
        <f>Invoice!B22</f>
        <v>5</v>
      </c>
      <c r="E18" s="56">
        <f>'Shipping Invoice'!J22*$N$1</f>
        <v>15.76</v>
      </c>
      <c r="F18" s="56">
        <f>D18*E18</f>
        <v>78.8</v>
      </c>
      <c r="G18" s="57">
        <f>E18*$E$14</f>
        <v>598.72239999999999</v>
      </c>
      <c r="H18" s="58">
        <f>D18*G18</f>
        <v>2993.6120000000001</v>
      </c>
    </row>
    <row r="19" spans="1:13" s="59" customFormat="1" ht="24">
      <c r="A19" s="117" t="str">
        <f>IF((LEN('Copy paste to Here'!G23))&gt;5,((CONCATENATE('Copy paste to Here'!G23," &amp; ",'Copy paste to Here'!D23,"  &amp;  ",'Copy paste to Here'!E23))),"Empty Cell")</f>
        <v xml:space="preserve">Bulk body jewelry: 60 pcs. assortment of surgical steel labrets, 18g (1mm) with 2mm ball &amp; Length: 8mm  &amp;  </v>
      </c>
      <c r="B19" s="54" t="str">
        <f>'Copy paste to Here'!C23</f>
        <v>BLK03E</v>
      </c>
      <c r="C19" s="54" t="s">
        <v>724</v>
      </c>
      <c r="D19" s="55">
        <f>Invoice!B23</f>
        <v>2</v>
      </c>
      <c r="E19" s="56">
        <f>'Shipping Invoice'!J23*$N$1</f>
        <v>14.62</v>
      </c>
      <c r="F19" s="56">
        <f t="shared" ref="F19:F82" si="0">D19*E19</f>
        <v>29.24</v>
      </c>
      <c r="G19" s="57">
        <f t="shared" ref="G19:G82" si="1">E19*$E$14</f>
        <v>555.41380000000004</v>
      </c>
      <c r="H19" s="60">
        <f t="shared" ref="H19:H82" si="2">D19*G19</f>
        <v>1110.8276000000001</v>
      </c>
    </row>
    <row r="20" spans="1:13" s="59" customFormat="1" ht="36">
      <c r="A20" s="53" t="str">
        <f>IF((LEN('Copy paste to Here'!G24))&gt;5,((CONCATENATE('Copy paste to Here'!G24," &amp; ",'Copy paste to Here'!D24,"  &amp;  ",'Copy paste to Here'!E24))),"Empty Cell")</f>
        <v xml:space="preserve">Acrylic display for Body Jewelry: Empty display with 42 holes for screw-fit plugs or flesh tunnels size 8g - 1/2'' (3mm - 12mm) (sticker included) &amp;   &amp;  </v>
      </c>
      <c r="B20" s="54" t="str">
        <f>'Copy paste to Here'!C24</f>
        <v>DAC33</v>
      </c>
      <c r="C20" s="54" t="s">
        <v>726</v>
      </c>
      <c r="D20" s="55">
        <f>Invoice!B24</f>
        <v>3</v>
      </c>
      <c r="E20" s="56">
        <f>'Shipping Invoice'!J24*$N$1</f>
        <v>4.17</v>
      </c>
      <c r="F20" s="56">
        <f t="shared" si="0"/>
        <v>12.51</v>
      </c>
      <c r="G20" s="57">
        <f t="shared" si="1"/>
        <v>158.41830000000002</v>
      </c>
      <c r="H20" s="60">
        <f t="shared" si="2"/>
        <v>475.25490000000002</v>
      </c>
    </row>
    <row r="21" spans="1:13" s="59" customFormat="1" ht="36">
      <c r="A21" s="53" t="str">
        <f>IF((LEN('Copy paste to Here'!G25))&gt;5,((CONCATENATE('Copy paste to Here'!G25," &amp; ",'Copy paste to Here'!D25,"  &amp;  ",'Copy paste to Here'!E25))),"Empty Cell")</f>
        <v xml:space="preserve">One pair of anodized and matte stainless steel huggies with an inner diameter of 9mm, thickness is 2mm - 2.5mm, and width is 4mm &amp; Color: Black  &amp;  </v>
      </c>
      <c r="B21" s="54" t="str">
        <f>'Copy paste to Here'!C25</f>
        <v>ER134</v>
      </c>
      <c r="C21" s="54" t="s">
        <v>744</v>
      </c>
      <c r="D21" s="55">
        <f>Invoice!B25</f>
        <v>10</v>
      </c>
      <c r="E21" s="56">
        <f>'Shipping Invoice'!J25*$N$1</f>
        <v>1.76</v>
      </c>
      <c r="F21" s="56">
        <f t="shared" si="0"/>
        <v>17.600000000000001</v>
      </c>
      <c r="G21" s="57">
        <f t="shared" si="1"/>
        <v>66.862400000000008</v>
      </c>
      <c r="H21" s="60">
        <f t="shared" si="2"/>
        <v>668.62400000000002</v>
      </c>
    </row>
    <row r="22" spans="1:13" s="59" customFormat="1" ht="36">
      <c r="A22" s="53" t="str">
        <f>IF((LEN('Copy paste to Here'!G26))&gt;5,((CONCATENATE('Copy paste to Here'!G26," &amp; ",'Copy paste to Here'!D26,"  &amp;  ",'Copy paste to Here'!E26))),"Empty Cell")</f>
        <v xml:space="preserve">One pair of anodized and matte stainless steel huggies with an inner diameter of 9mm, thickness is 2mm - 2.5mm, and width is 4mm &amp; Color: Gold  &amp;  </v>
      </c>
      <c r="B22" s="54" t="str">
        <f>'Copy paste to Here'!C26</f>
        <v>ER134</v>
      </c>
      <c r="C22" s="54" t="s">
        <v>745</v>
      </c>
      <c r="D22" s="55">
        <f>Invoice!B26</f>
        <v>10</v>
      </c>
      <c r="E22" s="56">
        <f>'Shipping Invoice'!J26*$N$1</f>
        <v>1.76</v>
      </c>
      <c r="F22" s="56">
        <f t="shared" si="0"/>
        <v>17.600000000000001</v>
      </c>
      <c r="G22" s="57">
        <f t="shared" si="1"/>
        <v>66.862400000000008</v>
      </c>
      <c r="H22" s="60">
        <f t="shared" si="2"/>
        <v>668.62400000000002</v>
      </c>
    </row>
    <row r="23" spans="1:13" s="59" customFormat="1" ht="25.5">
      <c r="A23" s="53" t="str">
        <f>IF((LEN('Copy paste to Here'!G27))&gt;5,((CONCATENATE('Copy paste to Here'!G27," &amp; ",'Copy paste to Here'!D27,"  &amp;  ",'Copy paste to Here'!E27))),"Empty Cell")</f>
        <v>Surgical steel labret, 18g (1mm) with 3mm bezel set half jewel ball &amp; Size: 8mm  &amp;  Cz Color: Clear</v>
      </c>
      <c r="B23" s="54" t="str">
        <f>'Copy paste to Here'!C27</f>
        <v>LB18HJB3</v>
      </c>
      <c r="C23" s="54" t="s">
        <v>729</v>
      </c>
      <c r="D23" s="55">
        <f>Invoice!B27</f>
        <v>40</v>
      </c>
      <c r="E23" s="56">
        <f>'Shipping Invoice'!J27*$N$1</f>
        <v>0.47</v>
      </c>
      <c r="F23" s="56">
        <f t="shared" si="0"/>
        <v>18.799999999999997</v>
      </c>
      <c r="G23" s="57">
        <f t="shared" si="1"/>
        <v>17.8553</v>
      </c>
      <c r="H23" s="60">
        <f t="shared" si="2"/>
        <v>714.21199999999999</v>
      </c>
    </row>
    <row r="24" spans="1:13" s="59" customFormat="1" ht="24">
      <c r="A24" s="53" t="str">
        <f>IF((LEN('Copy paste to Here'!G28))&gt;5,((CONCATENATE('Copy paste to Here'!G28," &amp; ",'Copy paste to Here'!D28,"  &amp;  ",'Copy paste to Here'!E28))),"Empty Cell")</f>
        <v xml:space="preserve">High polished internally threaded surgical steel double flare flesh tunnel &amp; Gauge: 3mm  &amp;  </v>
      </c>
      <c r="B24" s="54" t="str">
        <f>'Copy paste to Here'!C28</f>
        <v>SHP</v>
      </c>
      <c r="C24" s="54" t="s">
        <v>746</v>
      </c>
      <c r="D24" s="55">
        <f>Invoice!B28</f>
        <v>3</v>
      </c>
      <c r="E24" s="56">
        <f>'Shipping Invoice'!J28*$N$1</f>
        <v>1.66</v>
      </c>
      <c r="F24" s="56">
        <f t="shared" si="0"/>
        <v>4.9799999999999995</v>
      </c>
      <c r="G24" s="57">
        <f t="shared" si="1"/>
        <v>63.063400000000001</v>
      </c>
      <c r="H24" s="60">
        <f t="shared" si="2"/>
        <v>189.1902</v>
      </c>
    </row>
    <row r="25" spans="1:13" s="59" customFormat="1" ht="24">
      <c r="A25" s="53" t="str">
        <f>IF((LEN('Copy paste to Here'!G29))&gt;5,((CONCATENATE('Copy paste to Here'!G29," &amp; ",'Copy paste to Here'!D29,"  &amp;  ",'Copy paste to Here'!E29))),"Empty Cell")</f>
        <v xml:space="preserve">High polished internally threaded surgical steel double flare flesh tunnel &amp; Gauge: 4mm  &amp;  </v>
      </c>
      <c r="B25" s="54" t="str">
        <f>'Copy paste to Here'!C29</f>
        <v>SHP</v>
      </c>
      <c r="C25" s="54" t="s">
        <v>747</v>
      </c>
      <c r="D25" s="55">
        <f>Invoice!B29</f>
        <v>4</v>
      </c>
      <c r="E25" s="56">
        <f>'Shipping Invoice'!J29*$N$1</f>
        <v>1.76</v>
      </c>
      <c r="F25" s="56">
        <f t="shared" si="0"/>
        <v>7.04</v>
      </c>
      <c r="G25" s="57">
        <f t="shared" si="1"/>
        <v>66.862400000000008</v>
      </c>
      <c r="H25" s="60">
        <f t="shared" si="2"/>
        <v>267.44960000000003</v>
      </c>
    </row>
    <row r="26" spans="1:13" s="59" customFormat="1" ht="24">
      <c r="A26" s="53" t="str">
        <f>IF((LEN('Copy paste to Here'!G30))&gt;5,((CONCATENATE('Copy paste to Here'!G30," &amp; ",'Copy paste to Here'!D30,"  &amp;  ",'Copy paste to Here'!E30))),"Empty Cell")</f>
        <v xml:space="preserve">High polished internally threaded surgical steel double flare flesh tunnel &amp; Gauge: 5mm  &amp;  </v>
      </c>
      <c r="B26" s="54" t="str">
        <f>'Copy paste to Here'!C30</f>
        <v>SHP</v>
      </c>
      <c r="C26" s="54" t="s">
        <v>748</v>
      </c>
      <c r="D26" s="55">
        <f>Invoice!B30</f>
        <v>4</v>
      </c>
      <c r="E26" s="56">
        <f>'Shipping Invoice'!J30*$N$1</f>
        <v>1.86</v>
      </c>
      <c r="F26" s="56">
        <f t="shared" si="0"/>
        <v>7.44</v>
      </c>
      <c r="G26" s="57">
        <f t="shared" si="1"/>
        <v>70.6614</v>
      </c>
      <c r="H26" s="60">
        <f t="shared" si="2"/>
        <v>282.6456</v>
      </c>
    </row>
    <row r="27" spans="1:13" s="59" customFormat="1" ht="24">
      <c r="A27" s="53" t="str">
        <f>IF((LEN('Copy paste to Here'!G31))&gt;5,((CONCATENATE('Copy paste to Here'!G31," &amp; ",'Copy paste to Here'!D31,"  &amp;  ",'Copy paste to Here'!E31))),"Empty Cell")</f>
        <v xml:space="preserve">High polished internally threaded surgical steel double flare flesh tunnel &amp; Gauge: 6mm  &amp;  </v>
      </c>
      <c r="B27" s="54" t="str">
        <f>'Copy paste to Here'!C31</f>
        <v>SHP</v>
      </c>
      <c r="C27" s="54" t="s">
        <v>749</v>
      </c>
      <c r="D27" s="55">
        <f>Invoice!B31</f>
        <v>4</v>
      </c>
      <c r="E27" s="56">
        <f>'Shipping Invoice'!J31*$N$1</f>
        <v>1.96</v>
      </c>
      <c r="F27" s="56">
        <f t="shared" si="0"/>
        <v>7.84</v>
      </c>
      <c r="G27" s="57">
        <f t="shared" si="1"/>
        <v>74.460400000000007</v>
      </c>
      <c r="H27" s="60">
        <f t="shared" si="2"/>
        <v>297.84160000000003</v>
      </c>
    </row>
    <row r="28" spans="1:13" s="59" customFormat="1" ht="24">
      <c r="A28" s="53" t="str">
        <f>IF((LEN('Copy paste to Here'!G32))&gt;5,((CONCATENATE('Copy paste to Here'!G32," &amp; ",'Copy paste to Here'!D32,"  &amp;  ",'Copy paste to Here'!E32))),"Empty Cell")</f>
        <v xml:space="preserve">High polished internally threaded surgical steel double flare flesh tunnel &amp; Gauge: 10mm  &amp;  </v>
      </c>
      <c r="B28" s="54" t="str">
        <f>'Copy paste to Here'!C32</f>
        <v>SHP</v>
      </c>
      <c r="C28" s="54" t="s">
        <v>750</v>
      </c>
      <c r="D28" s="55">
        <f>Invoice!B32</f>
        <v>1</v>
      </c>
      <c r="E28" s="56">
        <f>'Shipping Invoice'!J32*$N$1</f>
        <v>2.2599999999999998</v>
      </c>
      <c r="F28" s="56">
        <f t="shared" si="0"/>
        <v>2.2599999999999998</v>
      </c>
      <c r="G28" s="57">
        <f t="shared" si="1"/>
        <v>85.857399999999998</v>
      </c>
      <c r="H28" s="60">
        <f t="shared" si="2"/>
        <v>85.857399999999998</v>
      </c>
    </row>
    <row r="29" spans="1:13" s="59" customFormat="1" ht="24">
      <c r="A29" s="53" t="str">
        <f>IF((LEN('Copy paste to Here'!G33))&gt;5,((CONCATENATE('Copy paste to Here'!G33," &amp; ",'Copy paste to Here'!D33,"  &amp;  ",'Copy paste to Here'!E33))),"Empty Cell")</f>
        <v>PVD plated internally threaded surgical steel double flare flesh tunnel &amp; Gauge: 3mm  &amp;  Color: Black</v>
      </c>
      <c r="B29" s="54" t="str">
        <f>'Copy paste to Here'!C33</f>
        <v>STHP</v>
      </c>
      <c r="C29" s="54" t="s">
        <v>751</v>
      </c>
      <c r="D29" s="55">
        <f>Invoice!B33</f>
        <v>2</v>
      </c>
      <c r="E29" s="56">
        <f>'Shipping Invoice'!J33*$N$1</f>
        <v>2.16</v>
      </c>
      <c r="F29" s="56">
        <f t="shared" si="0"/>
        <v>4.32</v>
      </c>
      <c r="G29" s="57">
        <f t="shared" si="1"/>
        <v>82.058400000000006</v>
      </c>
      <c r="H29" s="60">
        <f t="shared" si="2"/>
        <v>164.11680000000001</v>
      </c>
    </row>
    <row r="30" spans="1:13" s="59" customFormat="1" ht="24">
      <c r="A30" s="53" t="str">
        <f>IF((LEN('Copy paste to Here'!G34))&gt;5,((CONCATENATE('Copy paste to Here'!G34," &amp; ",'Copy paste to Here'!D34,"  &amp;  ",'Copy paste to Here'!E34))),"Empty Cell")</f>
        <v>PVD plated internally threaded surgical steel double flare flesh tunnel &amp; Gauge: 3mm  &amp;  Color: Gold</v>
      </c>
      <c r="B30" s="54" t="str">
        <f>'Copy paste to Here'!C34</f>
        <v>STHP</v>
      </c>
      <c r="C30" s="54" t="s">
        <v>751</v>
      </c>
      <c r="D30" s="55">
        <f>Invoice!B34</f>
        <v>4</v>
      </c>
      <c r="E30" s="56">
        <f>'Shipping Invoice'!J34*$N$1</f>
        <v>2.16</v>
      </c>
      <c r="F30" s="56">
        <f t="shared" si="0"/>
        <v>8.64</v>
      </c>
      <c r="G30" s="57">
        <f t="shared" si="1"/>
        <v>82.058400000000006</v>
      </c>
      <c r="H30" s="60">
        <f t="shared" si="2"/>
        <v>328.23360000000002</v>
      </c>
    </row>
    <row r="31" spans="1:13" s="59" customFormat="1" ht="24">
      <c r="A31" s="53" t="str">
        <f>IF((LEN('Copy paste to Here'!G35))&gt;5,((CONCATENATE('Copy paste to Here'!G35," &amp; ",'Copy paste to Here'!D35,"  &amp;  ",'Copy paste to Here'!E35))),"Empty Cell")</f>
        <v>PVD plated internally threaded surgical steel double flare flesh tunnel &amp; Gauge: 4mm  &amp;  Color: Black</v>
      </c>
      <c r="B31" s="54" t="str">
        <f>'Copy paste to Here'!C35</f>
        <v>STHP</v>
      </c>
      <c r="C31" s="54" t="s">
        <v>752</v>
      </c>
      <c r="D31" s="55">
        <f>Invoice!B35</f>
        <v>4</v>
      </c>
      <c r="E31" s="56">
        <f>'Shipping Invoice'!J35*$N$1</f>
        <v>2.2599999999999998</v>
      </c>
      <c r="F31" s="56">
        <f t="shared" si="0"/>
        <v>9.0399999999999991</v>
      </c>
      <c r="G31" s="57">
        <f t="shared" si="1"/>
        <v>85.857399999999998</v>
      </c>
      <c r="H31" s="60">
        <f t="shared" si="2"/>
        <v>343.42959999999999</v>
      </c>
    </row>
    <row r="32" spans="1:13" s="59" customFormat="1" ht="24">
      <c r="A32" s="53" t="str">
        <f>IF((LEN('Copy paste to Here'!G36))&gt;5,((CONCATENATE('Copy paste to Here'!G36," &amp; ",'Copy paste to Here'!D36,"  &amp;  ",'Copy paste to Here'!E36))),"Empty Cell")</f>
        <v>PVD plated internally threaded surgical steel double flare flesh tunnel &amp; Gauge: 4mm  &amp;  Color: Gold</v>
      </c>
      <c r="B32" s="54" t="str">
        <f>'Copy paste to Here'!C36</f>
        <v>STHP</v>
      </c>
      <c r="C32" s="54" t="s">
        <v>752</v>
      </c>
      <c r="D32" s="55">
        <f>Invoice!B36</f>
        <v>4</v>
      </c>
      <c r="E32" s="56">
        <f>'Shipping Invoice'!J36*$N$1</f>
        <v>2.2599999999999998</v>
      </c>
      <c r="F32" s="56">
        <f t="shared" si="0"/>
        <v>9.0399999999999991</v>
      </c>
      <c r="G32" s="57">
        <f t="shared" si="1"/>
        <v>85.857399999999998</v>
      </c>
      <c r="H32" s="60">
        <f t="shared" si="2"/>
        <v>343.42959999999999</v>
      </c>
    </row>
    <row r="33" spans="1:8" s="59" customFormat="1" ht="24">
      <c r="A33" s="53" t="str">
        <f>IF((LEN('Copy paste to Here'!G37))&gt;5,((CONCATENATE('Copy paste to Here'!G37," &amp; ",'Copy paste to Here'!D37,"  &amp;  ",'Copy paste to Here'!E37))),"Empty Cell")</f>
        <v>PVD plated internally threaded surgical steel double flare flesh tunnel &amp; Gauge: 5mm  &amp;  Color: Black</v>
      </c>
      <c r="B33" s="54" t="str">
        <f>'Copy paste to Here'!C37</f>
        <v>STHP</v>
      </c>
      <c r="C33" s="54" t="s">
        <v>753</v>
      </c>
      <c r="D33" s="55">
        <f>Invoice!B37</f>
        <v>4</v>
      </c>
      <c r="E33" s="56">
        <f>'Shipping Invoice'!J37*$N$1</f>
        <v>2.4500000000000002</v>
      </c>
      <c r="F33" s="56">
        <f t="shared" si="0"/>
        <v>9.8000000000000007</v>
      </c>
      <c r="G33" s="57">
        <f t="shared" si="1"/>
        <v>93.075500000000005</v>
      </c>
      <c r="H33" s="60">
        <f t="shared" si="2"/>
        <v>372.30200000000002</v>
      </c>
    </row>
    <row r="34" spans="1:8" s="59" customFormat="1" ht="24">
      <c r="A34" s="53" t="str">
        <f>IF((LEN('Copy paste to Here'!G38))&gt;5,((CONCATENATE('Copy paste to Here'!G38," &amp; ",'Copy paste to Here'!D38,"  &amp;  ",'Copy paste to Here'!E38))),"Empty Cell")</f>
        <v>PVD plated internally threaded surgical steel double flare flesh tunnel &amp; Gauge: 5mm  &amp;  Color: Gold</v>
      </c>
      <c r="B34" s="54" t="str">
        <f>'Copy paste to Here'!C38</f>
        <v>STHP</v>
      </c>
      <c r="C34" s="54" t="s">
        <v>753</v>
      </c>
      <c r="D34" s="55">
        <f>Invoice!B38</f>
        <v>4</v>
      </c>
      <c r="E34" s="56">
        <f>'Shipping Invoice'!J38*$N$1</f>
        <v>2.4500000000000002</v>
      </c>
      <c r="F34" s="56">
        <f t="shared" si="0"/>
        <v>9.8000000000000007</v>
      </c>
      <c r="G34" s="57">
        <f t="shared" si="1"/>
        <v>93.075500000000005</v>
      </c>
      <c r="H34" s="60">
        <f t="shared" si="2"/>
        <v>372.30200000000002</v>
      </c>
    </row>
    <row r="35" spans="1:8" s="59" customFormat="1" ht="24">
      <c r="A35" s="53" t="str">
        <f>IF((LEN('Copy paste to Here'!G39))&gt;5,((CONCATENATE('Copy paste to Here'!G39," &amp; ",'Copy paste to Here'!D39,"  &amp;  ",'Copy paste to Here'!E39))),"Empty Cell")</f>
        <v>PVD plated internally threaded surgical steel double flare flesh tunnel &amp; Gauge: 6mm  &amp;  Color: Black</v>
      </c>
      <c r="B35" s="54" t="str">
        <f>'Copy paste to Here'!C39</f>
        <v>STHP</v>
      </c>
      <c r="C35" s="54" t="s">
        <v>754</v>
      </c>
      <c r="D35" s="55">
        <f>Invoice!B39</f>
        <v>3</v>
      </c>
      <c r="E35" s="56">
        <f>'Shipping Invoice'!J39*$N$1</f>
        <v>2.65</v>
      </c>
      <c r="F35" s="56">
        <f t="shared" si="0"/>
        <v>7.9499999999999993</v>
      </c>
      <c r="G35" s="57">
        <f t="shared" si="1"/>
        <v>100.6735</v>
      </c>
      <c r="H35" s="60">
        <f t="shared" si="2"/>
        <v>302.02050000000003</v>
      </c>
    </row>
    <row r="36" spans="1:8" s="59" customFormat="1" ht="24">
      <c r="A36" s="53" t="str">
        <f>IF((LEN('Copy paste to Here'!G40))&gt;5,((CONCATENATE('Copy paste to Here'!G40," &amp; ",'Copy paste to Here'!D40,"  &amp;  ",'Copy paste to Here'!E40))),"Empty Cell")</f>
        <v>PVD plated internally threaded surgical steel double flare flesh tunnel &amp; Gauge: 6mm  &amp;  Color: Gold</v>
      </c>
      <c r="B36" s="54" t="str">
        <f>'Copy paste to Here'!C40</f>
        <v>STHP</v>
      </c>
      <c r="C36" s="54" t="s">
        <v>754</v>
      </c>
      <c r="D36" s="55">
        <f>Invoice!B40</f>
        <v>4</v>
      </c>
      <c r="E36" s="56">
        <f>'Shipping Invoice'!J40*$N$1</f>
        <v>2.65</v>
      </c>
      <c r="F36" s="56">
        <f t="shared" si="0"/>
        <v>10.6</v>
      </c>
      <c r="G36" s="57">
        <f t="shared" si="1"/>
        <v>100.6735</v>
      </c>
      <c r="H36" s="60">
        <f t="shared" si="2"/>
        <v>402.69400000000002</v>
      </c>
    </row>
    <row r="37" spans="1:8" s="59" customFormat="1" ht="24">
      <c r="A37" s="53" t="str">
        <f>IF((LEN('Copy paste to Here'!G41))&gt;5,((CONCATENATE('Copy paste to Here'!G41," &amp; ",'Copy paste to Here'!D41,"  &amp;  ",'Copy paste to Here'!E41))),"Empty Cell")</f>
        <v>PVD plated internally threaded surgical steel double flare flesh tunnel &amp; Gauge: 8mm  &amp;  Color: Gold</v>
      </c>
      <c r="B37" s="54" t="str">
        <f>'Copy paste to Here'!C41</f>
        <v>STHP</v>
      </c>
      <c r="C37" s="54" t="s">
        <v>755</v>
      </c>
      <c r="D37" s="55">
        <f>Invoice!B41</f>
        <v>4</v>
      </c>
      <c r="E37" s="56">
        <f>'Shipping Invoice'!J41*$N$1</f>
        <v>2.85</v>
      </c>
      <c r="F37" s="56">
        <f t="shared" si="0"/>
        <v>11.4</v>
      </c>
      <c r="G37" s="57">
        <f t="shared" si="1"/>
        <v>108.2715</v>
      </c>
      <c r="H37" s="60">
        <f t="shared" si="2"/>
        <v>433.08600000000001</v>
      </c>
    </row>
    <row r="38" spans="1:8" s="59" customFormat="1" ht="24">
      <c r="A38" s="53" t="str">
        <f>IF((LEN('Copy paste to Here'!G42))&gt;5,((CONCATENATE('Copy paste to Here'!G42," &amp; ",'Copy paste to Here'!D42,"  &amp;  ",'Copy paste to Here'!E42))),"Empty Cell")</f>
        <v>PVD plated internally threaded surgical steel double flare flesh tunnel &amp; Gauge: 10mm  &amp;  Color: Black</v>
      </c>
      <c r="B38" s="54" t="str">
        <f>'Copy paste to Here'!C42</f>
        <v>STHP</v>
      </c>
      <c r="C38" s="54" t="s">
        <v>756</v>
      </c>
      <c r="D38" s="55">
        <f>Invoice!B42</f>
        <v>1</v>
      </c>
      <c r="E38" s="56">
        <f>'Shipping Invoice'!J42*$N$1</f>
        <v>3.04</v>
      </c>
      <c r="F38" s="56">
        <f t="shared" si="0"/>
        <v>3.04</v>
      </c>
      <c r="G38" s="57">
        <f t="shared" si="1"/>
        <v>115.48960000000001</v>
      </c>
      <c r="H38" s="60">
        <f t="shared" si="2"/>
        <v>115.48960000000001</v>
      </c>
    </row>
    <row r="39" spans="1:8" s="59" customFormat="1" ht="24">
      <c r="A39" s="53" t="str">
        <f>IF((LEN('Copy paste to Here'!G43))&gt;5,((CONCATENATE('Copy paste to Here'!G43," &amp; ",'Copy paste to Here'!D43,"  &amp;  ",'Copy paste to Here'!E43))),"Empty Cell")</f>
        <v>PVD plated internally threaded surgical steel double flare flesh tunnel &amp; Gauge: 10mm  &amp;  Color: Gold</v>
      </c>
      <c r="B39" s="54" t="str">
        <f>'Copy paste to Here'!C43</f>
        <v>STHP</v>
      </c>
      <c r="C39" s="54" t="s">
        <v>756</v>
      </c>
      <c r="D39" s="55">
        <f>Invoice!B43</f>
        <v>4</v>
      </c>
      <c r="E39" s="56">
        <f>'Shipping Invoice'!J43*$N$1</f>
        <v>3.04</v>
      </c>
      <c r="F39" s="56">
        <f t="shared" si="0"/>
        <v>12.16</v>
      </c>
      <c r="G39" s="57">
        <f t="shared" si="1"/>
        <v>115.48960000000001</v>
      </c>
      <c r="H39" s="60">
        <f t="shared" si="2"/>
        <v>461.95840000000004</v>
      </c>
    </row>
    <row r="40" spans="1:8" s="59" customFormat="1" ht="24">
      <c r="A40" s="53" t="str">
        <f>IF((LEN('Copy paste to Here'!G44))&gt;5,((CONCATENATE('Copy paste to Here'!G44," &amp; ",'Copy paste to Here'!D44,"  &amp;  ",'Copy paste to Here'!E44))),"Empty Cell")</f>
        <v>PVD plated internally threaded surgical steel double flare flesh tunnel &amp; Gauge: 12mm  &amp;  Color: Black</v>
      </c>
      <c r="B40" s="54" t="str">
        <f>'Copy paste to Here'!C44</f>
        <v>STHP</v>
      </c>
      <c r="C40" s="54" t="s">
        <v>757</v>
      </c>
      <c r="D40" s="55">
        <f>Invoice!B44</f>
        <v>1</v>
      </c>
      <c r="E40" s="56">
        <f>'Shipping Invoice'!J44*$N$1</f>
        <v>3.24</v>
      </c>
      <c r="F40" s="56">
        <f t="shared" si="0"/>
        <v>3.24</v>
      </c>
      <c r="G40" s="57">
        <f t="shared" si="1"/>
        <v>123.08760000000001</v>
      </c>
      <c r="H40" s="60">
        <f t="shared" si="2"/>
        <v>123.08760000000001</v>
      </c>
    </row>
    <row r="41" spans="1:8" s="59" customFormat="1" ht="24">
      <c r="A41" s="53" t="str">
        <f>IF((LEN('Copy paste to Here'!G45))&gt;5,((CONCATENATE('Copy paste to Here'!G45," &amp; ",'Copy paste to Here'!D45,"  &amp;  ",'Copy paste to Here'!E45))),"Empty Cell")</f>
        <v>PVD plated internally threaded surgical steel double flare flesh tunnel &amp; Gauge: 12mm  &amp;  Color: Gold</v>
      </c>
      <c r="B41" s="54" t="str">
        <f>'Copy paste to Here'!C45</f>
        <v>STHP</v>
      </c>
      <c r="C41" s="54" t="s">
        <v>757</v>
      </c>
      <c r="D41" s="55">
        <f>Invoice!B45</f>
        <v>4</v>
      </c>
      <c r="E41" s="56">
        <f>'Shipping Invoice'!J45*$N$1</f>
        <v>3.24</v>
      </c>
      <c r="F41" s="56">
        <f t="shared" si="0"/>
        <v>12.96</v>
      </c>
      <c r="G41" s="57">
        <f t="shared" si="1"/>
        <v>123.08760000000001</v>
      </c>
      <c r="H41" s="60">
        <f t="shared" si="2"/>
        <v>492.35040000000004</v>
      </c>
    </row>
    <row r="42" spans="1:8" s="59" customFormat="1" ht="24">
      <c r="A42" s="53" t="str">
        <f>IF((LEN('Copy paste to Here'!G46))&gt;5,((CONCATENATE('Copy paste to Here'!G46," &amp; ",'Copy paste to Here'!D46,"  &amp;  ",'Copy paste to Here'!E46))),"Empty Cell")</f>
        <v xml:space="preserve">Pack of 10 pcs of 3mm anodized surgical steel balls - threading 20g (0.8mm) &amp; Color: Gold  &amp;  </v>
      </c>
      <c r="B42" s="54" t="str">
        <f>'Copy paste to Here'!C46</f>
        <v>XBT3XS</v>
      </c>
      <c r="C42" s="54" t="s">
        <v>742</v>
      </c>
      <c r="D42" s="55">
        <f>Invoice!B46</f>
        <v>20</v>
      </c>
      <c r="E42" s="56">
        <f>'Shipping Invoice'!J46*$N$1</f>
        <v>3.88</v>
      </c>
      <c r="F42" s="56">
        <f t="shared" si="0"/>
        <v>77.599999999999994</v>
      </c>
      <c r="G42" s="57">
        <f t="shared" si="1"/>
        <v>147.40120000000002</v>
      </c>
      <c r="H42" s="60">
        <f t="shared" si="2"/>
        <v>2948.0240000000003</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393.70000000000005</v>
      </c>
      <c r="G1000" s="57"/>
      <c r="H1000" s="58">
        <f t="shared" ref="H1000:H1007" si="49">F1000*$E$14</f>
        <v>14956.663000000002</v>
      </c>
    </row>
    <row r="1001" spans="1:8" s="59" customFormat="1">
      <c r="A1001" s="53" t="str">
        <f>'[2]Copy paste to Here'!T2</f>
        <v>SHIPPING HANDLING</v>
      </c>
      <c r="B1001" s="72"/>
      <c r="C1001" s="72"/>
      <c r="D1001" s="73"/>
      <c r="E1001" s="64"/>
      <c r="F1001" s="56">
        <f>Invoice!J48</f>
        <v>0</v>
      </c>
      <c r="G1001" s="57"/>
      <c r="H1001" s="58">
        <f t="shared" si="49"/>
        <v>0</v>
      </c>
    </row>
    <row r="1002" spans="1:8" s="59" customFormat="1" outlineLevel="1">
      <c r="A1002" s="53" t="str">
        <f>'[2]Copy paste to Here'!T3</f>
        <v>DISCOUNT</v>
      </c>
      <c r="B1002" s="72"/>
      <c r="C1002" s="72"/>
      <c r="D1002" s="73"/>
      <c r="E1002" s="64"/>
      <c r="F1002" s="56" t="e">
        <f>Invoice!#REF!</f>
        <v>#REF!</v>
      </c>
      <c r="G1002" s="57"/>
      <c r="H1002" s="58" t="e">
        <f t="shared" si="49"/>
        <v>#REF!</v>
      </c>
    </row>
    <row r="1003" spans="1:8" s="59" customFormat="1">
      <c r="A1003" s="53" t="str">
        <f>'[2]Copy paste to Here'!T4</f>
        <v>Total:</v>
      </c>
      <c r="B1003" s="72"/>
      <c r="C1003" s="72"/>
      <c r="D1003" s="73"/>
      <c r="E1003" s="64"/>
      <c r="F1003" s="56" t="e">
        <f>SUM(F1000:F1002)</f>
        <v>#REF!</v>
      </c>
      <c r="G1003" s="57"/>
      <c r="H1003" s="58" t="e">
        <f t="shared" si="49"/>
        <v>#REF!</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14956.662999999997</v>
      </c>
    </row>
    <row r="1010" spans="1:8" s="18" customFormat="1">
      <c r="A1010" s="19"/>
      <c r="E1010" s="18" t="s">
        <v>182</v>
      </c>
      <c r="H1010" s="81" t="e">
        <f>(SUMIF($A$1000:$A$1008,"Total:",$H$1000:$H$1008))</f>
        <v>#REF!</v>
      </c>
    </row>
    <row r="1011" spans="1:8" s="18" customFormat="1">
      <c r="E1011" s="18" t="s">
        <v>183</v>
      </c>
      <c r="H1011" s="82" t="e">
        <f>H1013-H1012</f>
        <v>#REF!</v>
      </c>
    </row>
    <row r="1012" spans="1:8" s="18" customFormat="1">
      <c r="E1012" s="18" t="s">
        <v>184</v>
      </c>
      <c r="H1012" s="82" t="e">
        <f>ROUND((H1013*7)/107,2)</f>
        <v>#REF!</v>
      </c>
    </row>
    <row r="1013" spans="1:8" s="18" customFormat="1">
      <c r="E1013" s="19" t="s">
        <v>185</v>
      </c>
      <c r="H1013" s="83" t="e">
        <f>ROUND((SUMIF($A$1000:$A$1008,"Total:",$H$1000:$H$1008)),2)</f>
        <v>#REF!</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715</v>
      </c>
    </row>
    <row r="2" spans="1:1">
      <c r="A2" s="2" t="s">
        <v>724</v>
      </c>
    </row>
    <row r="3" spans="1:1">
      <c r="A3" s="2" t="s">
        <v>726</v>
      </c>
    </row>
    <row r="4" spans="1:1">
      <c r="A4" s="2" t="s">
        <v>744</v>
      </c>
    </row>
    <row r="5" spans="1:1">
      <c r="A5" s="2" t="s">
        <v>745</v>
      </c>
    </row>
    <row r="6" spans="1:1">
      <c r="A6" s="2" t="s">
        <v>729</v>
      </c>
    </row>
    <row r="7" spans="1:1">
      <c r="A7" s="2" t="s">
        <v>746</v>
      </c>
    </row>
    <row r="8" spans="1:1">
      <c r="A8" s="2" t="s">
        <v>747</v>
      </c>
    </row>
    <row r="9" spans="1:1">
      <c r="A9" s="2" t="s">
        <v>748</v>
      </c>
    </row>
    <row r="10" spans="1:1">
      <c r="A10" s="2" t="s">
        <v>749</v>
      </c>
    </row>
    <row r="11" spans="1:1">
      <c r="A11" s="2" t="s">
        <v>750</v>
      </c>
    </row>
    <row r="12" spans="1:1">
      <c r="A12" s="2" t="s">
        <v>751</v>
      </c>
    </row>
    <row r="13" spans="1:1">
      <c r="A13" s="2" t="s">
        <v>751</v>
      </c>
    </row>
    <row r="14" spans="1:1">
      <c r="A14" s="2" t="s">
        <v>752</v>
      </c>
    </row>
    <row r="15" spans="1:1">
      <c r="A15" s="2" t="s">
        <v>752</v>
      </c>
    </row>
    <row r="16" spans="1:1">
      <c r="A16" s="2" t="s">
        <v>753</v>
      </c>
    </row>
    <row r="17" spans="1:1">
      <c r="A17" s="2" t="s">
        <v>753</v>
      </c>
    </row>
    <row r="18" spans="1:1">
      <c r="A18" s="2" t="s">
        <v>754</v>
      </c>
    </row>
    <row r="19" spans="1:1">
      <c r="A19" s="2" t="s">
        <v>754</v>
      </c>
    </row>
    <row r="20" spans="1:1">
      <c r="A20" s="2" t="s">
        <v>755</v>
      </c>
    </row>
    <row r="21" spans="1:1">
      <c r="A21" s="2" t="s">
        <v>756</v>
      </c>
    </row>
    <row r="22" spans="1:1">
      <c r="A22" s="2" t="s">
        <v>756</v>
      </c>
    </row>
    <row r="23" spans="1:1">
      <c r="A23" s="2" t="s">
        <v>757</v>
      </c>
    </row>
    <row r="24" spans="1:1">
      <c r="A24" s="2" t="s">
        <v>757</v>
      </c>
    </row>
    <row r="25" spans="1:1">
      <c r="A25" s="2"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2023-09-29T04:34:30Z</cp:lastPrinted>
  <dcterms:created xsi:type="dcterms:W3CDTF">2009-06-02T18:56:54Z</dcterms:created>
  <dcterms:modified xsi:type="dcterms:W3CDTF">2023-09-29T04:34:36Z</dcterms:modified>
</cp:coreProperties>
</file>