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7700764-84DB-4B12-A14B-8DCC354F5CFF}"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Invoice!$A$1:$K$45</definedName>
    <definedName name="_xlnm.Print_Area" localSheetId="3">'Shipping Invoice'!$A$1:$L$29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27" i="7"/>
  <c r="J37" i="2"/>
  <c r="K14" i="7" l="1"/>
  <c r="K17" i="7"/>
  <c r="K10" i="7"/>
  <c r="N1" i="7"/>
  <c r="N1" i="6"/>
  <c r="F1001" i="6"/>
  <c r="D30" i="6"/>
  <c r="D29" i="6"/>
  <c r="D28" i="6"/>
  <c r="D27" i="6"/>
  <c r="D26" i="6"/>
  <c r="D25" i="6"/>
  <c r="D24" i="6"/>
  <c r="D23" i="6"/>
  <c r="D22" i="6"/>
  <c r="D21" i="6"/>
  <c r="D20" i="6"/>
  <c r="D19" i="6"/>
  <c r="D18" i="6"/>
  <c r="I34" i="5"/>
  <c r="I33" i="5"/>
  <c r="I32" i="5"/>
  <c r="I31" i="5"/>
  <c r="I30" i="5"/>
  <c r="I29" i="5"/>
  <c r="I28" i="5"/>
  <c r="I27" i="5"/>
  <c r="I26" i="5"/>
  <c r="I25" i="5"/>
  <c r="I24" i="5"/>
  <c r="I23" i="5"/>
  <c r="I22" i="5"/>
  <c r="J34" i="2"/>
  <c r="J33" i="2"/>
  <c r="J32" i="2"/>
  <c r="J31" i="2"/>
  <c r="J30" i="2"/>
  <c r="J29" i="2"/>
  <c r="J28" i="2"/>
  <c r="J27" i="2"/>
  <c r="J26" i="2"/>
  <c r="J25" i="2"/>
  <c r="J24" i="2"/>
  <c r="J23" i="2"/>
  <c r="J22" i="2"/>
  <c r="E24" i="6" l="1"/>
  <c r="E30" i="6"/>
  <c r="E19" i="6"/>
  <c r="E25" i="6"/>
  <c r="E18" i="6"/>
  <c r="E20" i="6"/>
  <c r="E26" i="6"/>
  <c r="E21" i="6"/>
  <c r="E27" i="6"/>
  <c r="E22" i="6"/>
  <c r="E28" i="6"/>
  <c r="E23" i="6"/>
  <c r="E29" i="6"/>
  <c r="B26" i="7"/>
  <c r="J35" i="2"/>
  <c r="K22" i="7"/>
  <c r="K24" i="7"/>
  <c r="K23" i="7"/>
  <c r="K25" i="7"/>
  <c r="A1007" i="6"/>
  <c r="A1006" i="6"/>
  <c r="A1005" i="6"/>
  <c r="F1004" i="6"/>
  <c r="A1004" i="6"/>
  <c r="A1003" i="6"/>
  <c r="A1002" i="6"/>
  <c r="K26" i="7" l="1"/>
  <c r="K28" i="7" s="1"/>
  <c r="M11" i="6"/>
  <c r="I41"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0" i="2" s="1"/>
  <c r="I45" i="2" s="1"/>
  <c r="I44" i="2" l="1"/>
  <c r="I42" i="2" s="1"/>
  <c r="I43"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<sst xmlns="http://schemas.openxmlformats.org/spreadsheetml/2006/main" count="1988" uniqueCount="765">
  <si>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</si>
  <si>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</si>
  <si>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</si>
  <si>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</si>
  <si>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</si>
  <si>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</si>
  <si>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</si>
  <si>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</si>
  <si>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</si>
  <si>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</si>
  <si>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</si>
  <si>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</si>
  <si>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</si>
  <si>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</si>
  <si>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</si>
  <si>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</si>
  <si>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</si>
  <si>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</si>
  <si>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</si>
  <si>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</si>
  <si>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</si>
  <si>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</si>
  <si>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</si>
  <si>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</si>
  <si>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</si>
  <si>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</si>
  <si>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</si>
  <si>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</si>
  <si>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</si>
  <si>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</si>
  <si>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</si>
  <si>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</si>
  <si>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</si>
  <si>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</si>
  <si>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</si>
  <si>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</si>
  <si>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</si>
  <si>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</si>
  <si>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</si>
  <si>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</si>
  <si>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</si>
  <si>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</si>
  <si>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</si>
  <si>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</si>
  <si>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</si>
  <si>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</si>
  <si>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</si>
  <si>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</si>
  <si>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</si>
  <si>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</si>
  <si>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</si>
  <si>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</si>
  <si>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</si>
  <si>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</si>
  <si>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</si>
  <si>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</si>
  <si>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</si>
  <si>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</si>
  <si>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</si>
  <si>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</si>
  <si>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</si>
  <si>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</si>
  <si>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</si>
  <si>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</si>
  <si>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</si>
  <si>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</si>
  <si>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</si>
  <si>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</si>
  <si>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</si>
  <si>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</si>
  <si>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</si>
  <si>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</si>
  <si>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</si>
  <si>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</si>
  <si>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</si>
  <si>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</si>
  <si>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</si>
  <si>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</si>
  <si>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</si>
  <si>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</si>
  <si>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</si>
  <si>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</si>
  <si>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</si>
  <si>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</si>
  <si>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</si>
  <si>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</si>
  <si>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</si>
  <si>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</si>
  <si>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</si>
  <si>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</si>
  <si>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</si>
  <si>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</si>
  <si>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</si>
  <si>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</si>
  <si>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</si>
  <si>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</si>
  <si>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</si>
  <si>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</si>
  <si>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</si>
  <si>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</si>
  <si>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</si>
  <si>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</si>
  <si>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</si>
  <si>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</si>
  <si>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</si>
  <si>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</si>
  <si>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</si>
  <si>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</si>
  <si>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</si>
  <si>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</si>
  <si>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</si>
  <si>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</si>
  <si>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</si>
  <si>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</si>
  <si>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</si>
  <si>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</si>
  <si>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</si>
  <si>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</si>
  <si>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</si>
  <si>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</si>
  <si>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</si>
  <si>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</si>
  <si>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</si>
  <si>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</si>
  <si>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</si>
  <si>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</si>
  <si>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</si>
  <si>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</si>
  <si>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</si>
  <si>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</si>
  <si>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</si>
  <si>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</si>
  <si>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</si>
  <si>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</si>
  <si>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</si>
  <si>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</si>
  <si>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</si>
  <si>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</si>
  <si>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</si>
  <si>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</si>
  <si>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</si>
  <si>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</si>
  <si>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</si>
  <si>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</si>
  <si>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</si>
  <si>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</si>
  <si>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</si>
  <si>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</si>
  <si>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</si>
  <si>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</si>
  <si>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</si>
  <si>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</si>
  <si>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</si>
  <si>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</si>
  <si>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</si>
  <si>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</si>
  <si>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</si>
  <si>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</si>
  <si>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</si>
  <si>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</si>
  <si>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</si>
  <si>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</si>
  <si>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</si>
  <si>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</si>
  <si>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</si>
  <si>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</si>
  <si>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</si>
  <si>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</si>
  <si>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</si>
  <si>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</si>
  <si>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</si>
  <si>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</si>
  <si>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</si>
  <si>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</si>
  <si>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</si>
  <si>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</si>
  <si>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</si>
  <si>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</si>
  <si>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</si>
  <si>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</si>
  <si>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</si>
  <si>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</si>
  <si>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</si>
  <si>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</si>
  <si>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</si>
  <si>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</si>
  <si>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</si>
  <si>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</si>
  <si>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</si>
  <si>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</si>
  <si>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</si>
  <si>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</si>
  <si>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</si>
  <si>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</si>
  <si>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</si>
  <si>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</si>
  <si>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</si>
  <si>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</si>
  <si>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</si>
  <si>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</si>
  <si>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</si>
  <si>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</si>
  <si>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</si>
  <si>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</si>
  <si>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</si>
  <si>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</si>
  <si>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</si>
  <si>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</si>
  <si>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</si>
  <si>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</si>
  <si>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</si>
  <si>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</si>
  <si>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</si>
  <si>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</si>
  <si>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</si>
  <si>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</si>
  <si>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</si>
  <si>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</si>
  <si>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</si>
  <si>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</si>
  <si>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</si>
  <si>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</si>
  <si>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</si>
  <si>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</si>
  <si>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</si>
  <si>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</si>
  <si>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</si>
  <si>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</si>
  <si>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</si>
  <si>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</si>
  <si>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</si>
  <si>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</si>
  <si>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</si>
  <si>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</si>
  <si>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</si>
  <si>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</si>
  <si>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</si>
  <si>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</si>
  <si>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</si>
  <si>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</si>
  <si>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</si>
  <si>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</si>
  <si>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</si>
  <si>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</si>
  <si>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</si>
  <si>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</si>
  <si>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</si>
  <si>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</si>
  <si>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</si>
  <si>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</si>
  <si>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</si>
  <si>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</si>
  <si>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</si>
  <si>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</si>
  <si>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</si>
  <si>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</si>
  <si>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</si>
  <si>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</si>
  <si>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</si>
  <si>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</si>
  <si>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</si>
  <si>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</si>
  <si>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</si>
  <si>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</si>
  <si>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</si>
  <si>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</si>
  <si>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</si>
  <si>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</si>
  <si>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</si>
  <si>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</si>
  <si>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</si>
  <si>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</si>
  <si>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</si>
  <si>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</si>
  <si>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</si>
  <si>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</si>
  <si>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</si>
  <si>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</si>
  <si>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</si>
  <si>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</si>
  <si>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</si>
  <si>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</si>
  <si>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</si>
  <si>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</si>
  <si>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</si>
  <si>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</si>
  <si>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</si>
  <si>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</si>
  <si>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</si>
  <si>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</si>
  <si>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</si>
  <si>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</si>
  <si>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</si>
  <si>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</si>
  <si>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</si>
  <si>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</si>
  <si>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</si>
  <si>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</si>
  <si>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</si>
  <si>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</si>
  <si>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</si>
  <si>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</si>
  <si>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</si>
  <si>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</si>
  <si>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</si>
  <si>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</si>
  <si>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</si>
  <si>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</si>
  <si>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</si>
  <si>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</si>
  <si>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</si>
  <si>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</si>
  <si>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</si>
  <si>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</si>
  <si>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</si>
  <si>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</si>
  <si>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</si>
  <si>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</si>
  <si>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</si>
  <si>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</si>
  <si>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</si>
  <si>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</si>
  <si>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</si>
  <si>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</si>
  <si>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</si>
  <si>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</si>
  <si>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</si>
  <si>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</si>
  <si>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</si>
  <si>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</si>
  <si>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</si>
  <si>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</si>
  <si>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</si>
  <si>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</si>
  <si>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</si>
  <si>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</si>
  <si>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</si>
  <si>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</si>
  <si>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</si>
  <si>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</si>
  <si>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</si>
  <si>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</si>
  <si>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</si>
  <si>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</si>
  <si>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</si>
  <si>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</si>
  <si>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</si>
  <si>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</si>
  <si>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</si>
  <si>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</si>
  <si>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</si>
  <si>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</si>
  <si>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</si>
  <si>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</si>
  <si>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</si>
  <si>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</si>
  <si>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</si>
  <si>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</si>
  <si>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</si>
  <si>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</si>
  <si>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</si>
  <si>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</si>
  <si>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</si>
  <si>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</si>
  <si>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</si>
  <si>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</si>
  <si>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</si>
  <si>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</si>
  <si>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</si>
  <si>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</si>
  <si>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</si>
  <si>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</si>
  <si>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</si>
  <si>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</si>
  <si>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</si>
  <si>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</si>
  <si>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</si>
  <si>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</si>
  <si>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</si>
  <si>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</si>
  <si>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</si>
  <si>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</si>
  <si>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</si>
  <si>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</si>
  <si>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</si>
  <si>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</si>
  <si>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</si>
  <si>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</si>
  <si>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</si>
  <si>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</si>
  <si>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</si>
  <si>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</si>
  <si>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</si>
  <si>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</si>
  <si>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</si>
  <si>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</si>
  <si>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</si>
  <si>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</si>
  <si>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</si>
  <si>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</si>
  <si>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</si>
  <si>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</si>
  <si>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</si>
  <si>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</si>
  <si>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</si>
  <si>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</si>
  <si>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</si>
  <si>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</si>
  <si>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</si>
  <si>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</si>
  <si>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</si>
  <si>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</si>
  <si>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</si>
  <si>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</si>
  <si>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</si>
  <si>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</si>
  <si>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</si>
  <si>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</si>
  <si>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</si>
  <si>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</si>
  <si>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</si>
  <si>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</si>
  <si>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</si>
  <si>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</si>
  <si>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</si>
  <si>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</si>
  <si>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</si>
  <si>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</si>
  <si>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</si>
  <si>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</si>
  <si>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</si>
  <si>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</si>
  <si>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</si>
  <si>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</si>
  <si>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</si>
  <si>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</si>
  <si>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</si>
  <si>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</si>
  <si>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</si>
  <si>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</si>
  <si>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</si>
  <si>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</si>
  <si>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</si>
  <si>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</si>
  <si>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</si>
  <si>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</si>
  <si>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</si>
  <si>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</si>
  <si>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</si>
  <si>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</si>
  <si>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</si>
  <si>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</si>
  <si>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</si>
  <si>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</si>
  <si>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</si>
  <si>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</si>
  <si>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</si>
  <si>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</si>
  <si>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</si>
  <si>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</si>
  <si>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</si>
  <si>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</si>
  <si>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</si>
  <si>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</si>
  <si>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</si>
  <si>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</si>
  <si>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</si>
  <si>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</si>
  <si>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</si>
  <si>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</si>
  <si>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</si>
  <si>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</si>
  <si>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</si>
  <si>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</si>
  <si>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</si>
  <si>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</si>
  <si>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</si>
  <si>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</si>
  <si>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</si>
  <si>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</si>
  <si>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</si>
  <si>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</si>
  <si>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</si>
  <si>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</si>
  <si>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</si>
  <si>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</si>
  <si>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</si>
  <si>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</si>
  <si>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</si>
  <si>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</si>
  <si>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</si>
  <si>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</si>
  <si>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</si>
  <si>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</si>
  <si>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</si>
  <si>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</si>
  <si>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</si>
  <si>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</si>
  <si>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</si>
  <si>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</si>
  <si>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</si>
  <si>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</si>
  <si>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</si>
  <si>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</si>
  <si>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</si>
  <si>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</si>
  <si>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</si>
  <si>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</si>
  <si>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</si>
  <si>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</si>
  <si>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</si>
  <si>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</si>
  <si>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</si>
  <si>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</si>
  <si>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</si>
  <si>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</si>
  <si>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</si>
  <si>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</si>
  <si>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</si>
  <si>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</si>
  <si>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</si>
  <si>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</si>
  <si>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</si>
  <si>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</si>
  <si>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</si>
  <si>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</si>
  <si>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</si>
  <si>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</si>
  <si>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</si>
  <si>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</si>
  <si>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</si>
  <si>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</si>
  <si>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</si>
  <si>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</si>
  <si>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</si>
  <si>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</si>
  <si>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</si>
  <si>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</si>
  <si>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</si>
  <si>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</si>
  <si>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</si>
  <si>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</si>
  <si>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</si>
  <si>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</si>
  <si>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</si>
  <si>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</si>
  <si>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</si>
  <si>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</si>
  <si>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</si>
  <si>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</si>
  <si>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</si>
  <si>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</si>
  <si>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</si>
  <si>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</si>
  <si>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</si>
  <si>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</si>
  <si>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</si>
  <si>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</si>
  <si>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</si>
  <si>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</si>
  <si>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</si>
  <si>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</si>
  <si>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</si>
  <si>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</si>
  <si>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</si>
  <si>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</si>
  <si>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</si>
  <si>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</si>
  <si>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</si>
  <si>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</si>
  <si>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</si>
  <si>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</si>
  <si>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</si>
  <si>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</si>
  <si>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</si>
  <si>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</si>
  <si>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</si>
  <si>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</si>
  <si>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</si>
  <si>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</si>
  <si>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</si>
  <si>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</si>
  <si>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</si>
  <si>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</si>
  <si>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</si>
  <si>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</si>
  <si>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</si>
  <si>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</si>
  <si>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</si>
  <si>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</si>
  <si>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</si>
  <si>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</si>
  <si>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</si>
  <si>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</si>
  <si>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</si>
  <si>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</si>
  <si>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</si>
  <si>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</si>
  <si>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</si>
  <si>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</si>
  <si>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</si>
  <si>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</si>
  <si>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</si>
  <si>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</si>
  <si>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</si>
  <si>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</si>
  <si>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</si>
  <si>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</si>
  <si>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</si>
  <si>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</si>
  <si>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</si>
  <si>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</si>
  <si>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</si>
  <si>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</si>
  <si>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</si>
  <si>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</si>
  <si>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</si>
  <si>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</si>
  <si>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</si>
  <si>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</si>
  <si>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</si>
  <si>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</si>
  <si>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</si>
  <si>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</si>
  <si>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</si>
  <si>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</si>
  <si>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</si>
  <si>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</si>
  <si>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</si>
  <si>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</si>
  <si>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</si>
  <si>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</si>
  <si>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</si>
  <si>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</si>
  <si>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</si>
  <si>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</si>
  <si>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</si>
  <si>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</si>
  <si>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</si>
  <si>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</si>
  <si>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</si>
  <si>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</si>
  <si>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</si>
  <si>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</si>
  <si>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</si>
  <si>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</si>
  <si>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</si>
  <si>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</si>
  <si>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</si>
  <si>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</si>
  <si>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</si>
  <si>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</si>
  <si>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</si>
  <si>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</si>
  <si>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</si>
  <si>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</si>
  <si>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</si>
  <si>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</si>
  <si>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</si>
  <si>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</si>
  <si>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</si>
  <si>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</si>
  <si>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</si>
  <si>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</si>
  <si>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</si>
  <si>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</si>
  <si>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</si>
  <si>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</si>
  <si>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</si>
  <si>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</si>
  <si>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</si>
  <si>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</si>
  <si>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</si>
  <si>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</si>
  <si>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</si>
  <si>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</si>
  <si>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</si>
  <si>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</si>
  <si>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</si>
  <si>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</si>
  <si>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</si>
  <si>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</si>
  <si>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</si>
  <si>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</si>
  <si>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</si>
  <si>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</si>
  <si>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</si>
  <si>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</si>
  <si>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</si>
  <si>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</si>
  <si>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</si>
  <si>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</si>
  <si>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</si>
  <si>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</si>
  <si>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</si>
  <si>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</si>
  <si>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</si>
  <si>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</si>
  <si>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</si>
  <si>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</si>
  <si>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</si>
  <si>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</si>
  <si>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</si>
  <si>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</si>
  <si>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</si>
  <si>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</si>
  <si>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</si>
  <si>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</si>
  <si>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</si>
  <si>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</si>
  <si>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</si>
  <si>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</si>
  <si>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</si>
  <si>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</si>
  <si>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</si>
  <si>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</si>
  <si>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</si>
  <si>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periptero tonis ltd</t>
  </si>
  <si>
    <t>antonis louca</t>
  </si>
  <si>
    <t>evgeniou voulgareos 45</t>
  </si>
  <si>
    <t>4153 limassol</t>
  </si>
  <si>
    <t>Cyprus</t>
  </si>
  <si>
    <t>ANTONIS LOUKA</t>
  </si>
  <si>
    <t>Tel: 0035799609051</t>
  </si>
  <si>
    <t>Email: tonislouka@yahoo.com</t>
  </si>
  <si>
    <t>BRER29</t>
  </si>
  <si>
    <t>Display with 16 pairs of black anodized 316L steel huggies</t>
  </si>
  <si>
    <t>BRER38</t>
  </si>
  <si>
    <t>Display with 16 pairs of stainless steel huggie earring with dangling daggers in gold, rose gold and steel</t>
  </si>
  <si>
    <t>BRSCZG</t>
  </si>
  <si>
    <t>Displays with 12 pairs of 925 sterling silver ear studs with clear prong set round CZ stones</t>
  </si>
  <si>
    <t>BRSSQ3</t>
  </si>
  <si>
    <t>Display with 12 pairs of 925 sterling silver ear studs with clear prong set square CZ stones in 3mm - 5mm</t>
  </si>
  <si>
    <t>DACB2</t>
  </si>
  <si>
    <t>DACB20</t>
  </si>
  <si>
    <t>DNSC9</t>
  </si>
  <si>
    <t>DNSM107</t>
  </si>
  <si>
    <t>Box with 24 pieces of 925 silver nose hoop, 22g (0.6mm) with real 18k gold plating and a closure ball and a 1.5mm prong set round CZ stone - size 8mm to 10mm (in standard packing or in vacuum sealed packing to prevent tarnishing)</t>
  </si>
  <si>
    <t>DNSM31</t>
  </si>
  <si>
    <t>DNSM32</t>
  </si>
  <si>
    <t>DNSTRM</t>
  </si>
  <si>
    <t>PHOLA</t>
  </si>
  <si>
    <t>One pair of 925 sterling silver hoop earrings square tube with a diamond cut design 1.5mm thickness</t>
  </si>
  <si>
    <t>PHOLA10</t>
  </si>
  <si>
    <t>PHOLA12</t>
  </si>
  <si>
    <t>Four Hundred Six and 63 cents EUR</t>
  </si>
  <si>
    <t>Display with 16 pcs of black anodized surigcal steel tongue barbells, 14g (1.6mm) with a 6mm multi jewel ball on the top and a lower 6mm plain steel ball - length 5/8'' (16mm)</t>
  </si>
  <si>
    <t>Display with 40 pcs. of surgical steel tongue barbells, 14g (1.6mm) with 6mm acrylic balls in assorted styles - length 5/8'' (16mm)</t>
  </si>
  <si>
    <t>Display box with 24 pcs. of sterling silver nose hoops, 22g (0.6mm) with a ball and a top 1.5mm round clear crystal and an outer diameter of 3/8'' (10mm) (in standard packing or in vacuum sealed packing to prevent tarnishing)</t>
  </si>
  <si>
    <t>Box with 40 pieces of silver nose hoops, 22g (0.6mm) and an outer diameter of 5/16''(8mm) and 3/8'' (10mm) (in standard packing or in vacuum sealed packing to prevent tarnishing)</t>
  </si>
  <si>
    <t>Box with 40 pieces of silver nose hoops, 22g (0.6mm) with a single ball and an outer diameter of 5/16''(8mm) and 3/8'' (10mm) (in standard packing or in vacuum sealed packing to prevent tarnishing)</t>
  </si>
  <si>
    <t>Display box with 24 pcs. of sterling silver nose hoops, 22g (0.6mm) with triple color crystal - with an outer diameter of 3/8'' (10mm) (in standard packing or in vacuum sealed packing to prevent tarnishing)</t>
  </si>
  <si>
    <t>Leo</t>
  </si>
  <si>
    <t>Periptero Tonis Ltd</t>
  </si>
  <si>
    <t>Antonis Louca</t>
  </si>
  <si>
    <t>Evgeniou Voulgareos 45</t>
  </si>
  <si>
    <t>4153 Limassol</t>
  </si>
  <si>
    <t>Tel: +357 99609051</t>
  </si>
  <si>
    <t>Free Shipping to Cyprus via DHL due to order over 350USD:</t>
  </si>
  <si>
    <t>Free Shipping to Cyprus via DHL due to order over 348EUR:</t>
  </si>
  <si>
    <t>Imitation jewelry:
Steel Huggies, Steel Tongue Barbells and other items as invoice attached</t>
  </si>
  <si>
    <t>Display with 40 pcs. of steel tongue barbells, 14g (1.6mm)</t>
  </si>
  <si>
    <t>Display with 16 pairs of colored 316L steel huggies</t>
  </si>
  <si>
    <t>Box with 24 pieces of nose hoop, 22g (0.6mm)</t>
  </si>
  <si>
    <t>One pair of hoop earrings square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</si>
</sst>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753</v>
      </c>
      <c r="C10" s="131"/>
      <c r="D10" s="131"/>
      <c r="E10" s="131"/>
      <c r="F10" s="126"/>
      <c r="G10" s="127"/>
      <c r="H10" s="127" t="s">
        <v>722</v>
      </c>
      <c r="I10" s="131"/>
      <c r="J10" s="147">
        <v>51591</v>
      </c>
      <c r="K10" s="126"/>
    </row>
    <row r="11" spans="1:11">
      <c r="A11" s="125"/>
      <c r="B11" s="125" t="s">
        <v>754</v>
      </c>
      <c r="C11" s="131"/>
      <c r="D11" s="131"/>
      <c r="E11" s="131"/>
      <c r="F11" s="126"/>
      <c r="G11" s="127"/>
      <c r="H11" s="127" t="s">
        <v>755</v>
      </c>
      <c r="I11" s="131"/>
      <c r="J11" s="148"/>
      <c r="K11" s="126"/>
    </row>
    <row r="12" spans="1:11">
      <c r="A12" s="125"/>
      <c r="B12" s="125" t="s">
        <v>755</v>
      </c>
      <c r="C12" s="131"/>
      <c r="D12" s="131"/>
      <c r="E12" s="131"/>
      <c r="F12" s="126"/>
      <c r="G12" s="127"/>
      <c r="H12" s="127" t="s">
        <v>756</v>
      </c>
      <c r="I12" s="131"/>
      <c r="J12" s="131"/>
      <c r="K12" s="126"/>
    </row>
    <row r="13" spans="1:11">
      <c r="A13" s="125"/>
      <c r="B13" s="125" t="s">
        <v>756</v>
      </c>
      <c r="C13" s="131"/>
      <c r="D13" s="131"/>
      <c r="E13" s="131"/>
      <c r="F13" s="126"/>
      <c r="G13" s="127"/>
      <c r="H13" s="127" t="s">
        <v>721</v>
      </c>
      <c r="I13" s="131"/>
      <c r="J13" s="110" t="s">
        <v>16</v>
      </c>
      <c r="K13" s="126"/>
    </row>
    <row r="14" spans="1:11" ht="15" customHeight="1">
      <c r="A14" s="125"/>
      <c r="B14" s="125" t="s">
        <v>721</v>
      </c>
      <c r="C14" s="131"/>
      <c r="D14" s="131"/>
      <c r="E14" s="131"/>
      <c r="F14" s="126"/>
      <c r="G14" s="127"/>
      <c r="H14" s="127" t="s">
        <v>11</v>
      </c>
      <c r="I14" s="131"/>
      <c r="J14" s="149">
        <v>45197</v>
      </c>
      <c r="K14" s="126"/>
    </row>
    <row r="15" spans="1:11" ht="15" customHeight="1">
      <c r="A15" s="125"/>
      <c r="B15" s="6" t="s">
        <v>11</v>
      </c>
      <c r="C15" s="7"/>
      <c r="D15" s="7"/>
      <c r="E15" s="7"/>
      <c r="F15" s="8"/>
      <c r="G15" s="127"/>
      <c r="H15" s="9"/>
      <c r="I15" s="131"/>
      <c r="J15" s="150"/>
      <c r="K15" s="126"/>
    </row>
    <row r="16" spans="1:11" ht="15" customHeight="1">
      <c r="A16" s="125"/>
      <c r="B16" s="131"/>
      <c r="C16" s="131"/>
      <c r="D16" s="131"/>
      <c r="E16" s="131"/>
      <c r="F16" s="131"/>
      <c r="G16" s="131"/>
      <c r="H16" s="131"/>
      <c r="I16" s="134" t="s">
        <v>147</v>
      </c>
      <c r="J16" s="140">
        <v>40169</v>
      </c>
      <c r="K16" s="126"/>
    </row>
    <row r="17" spans="1:11">
      <c r="A17" s="125"/>
      <c r="B17" s="131" t="s">
        <v>757</v>
      </c>
      <c r="C17" s="131"/>
      <c r="D17" s="131"/>
      <c r="E17" s="131"/>
      <c r="F17" s="131"/>
      <c r="G17" s="131"/>
      <c r="H17" s="131"/>
      <c r="I17" s="134" t="s">
        <v>148</v>
      </c>
      <c r="J17" s="140" t="s">
        <v>752</v>
      </c>
      <c r="K17" s="126"/>
    </row>
    <row r="18" spans="1:11" ht="18">
      <c r="A18" s="125"/>
      <c r="B18" s="131" t="s">
        <v>724</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c r="A22" s="125"/>
      <c r="B22" s="118">
        <v>2</v>
      </c>
      <c r="C22" s="10" t="s">
        <v>725</v>
      </c>
      <c r="D22" s="129" t="s">
        <v>725</v>
      </c>
      <c r="E22" s="129"/>
      <c r="F22" s="143"/>
      <c r="G22" s="144"/>
      <c r="H22" s="11" t="s">
        <v>726</v>
      </c>
      <c r="I22" s="14">
        <v>34.380000000000003</v>
      </c>
      <c r="J22" s="120">
        <f t="shared" ref="J22:J34" si="0">I22*B22</f>
        <v>68.760000000000005</v>
      </c>
      <c r="K22" s="126"/>
    </row>
    <row r="23" spans="1:11" ht="24">
      <c r="A23" s="125"/>
      <c r="B23" s="118">
        <v>1</v>
      </c>
      <c r="C23" s="10" t="s">
        <v>727</v>
      </c>
      <c r="D23" s="129" t="s">
        <v>727</v>
      </c>
      <c r="E23" s="129"/>
      <c r="F23" s="143"/>
      <c r="G23" s="144"/>
      <c r="H23" s="11" t="s">
        <v>728</v>
      </c>
      <c r="I23" s="14">
        <v>71.5</v>
      </c>
      <c r="J23" s="120">
        <f t="shared" si="0"/>
        <v>71.5</v>
      </c>
      <c r="K23" s="126"/>
    </row>
    <row r="24" spans="1:11" ht="24">
      <c r="A24" s="125"/>
      <c r="B24" s="118">
        <v>1</v>
      </c>
      <c r="C24" s="10" t="s">
        <v>729</v>
      </c>
      <c r="D24" s="129" t="s">
        <v>729</v>
      </c>
      <c r="E24" s="129"/>
      <c r="F24" s="143"/>
      <c r="G24" s="144"/>
      <c r="H24" s="11" t="s">
        <v>730</v>
      </c>
      <c r="I24" s="14">
        <v>20.43</v>
      </c>
      <c r="J24" s="120">
        <f t="shared" si="0"/>
        <v>20.43</v>
      </c>
      <c r="K24" s="126"/>
    </row>
    <row r="25" spans="1:11" ht="24">
      <c r="A25" s="125"/>
      <c r="B25" s="118">
        <v>1</v>
      </c>
      <c r="C25" s="10" t="s">
        <v>731</v>
      </c>
      <c r="D25" s="129" t="s">
        <v>731</v>
      </c>
      <c r="E25" s="129"/>
      <c r="F25" s="143"/>
      <c r="G25" s="144"/>
      <c r="H25" s="11" t="s">
        <v>732</v>
      </c>
      <c r="I25" s="14">
        <v>18.059999999999999</v>
      </c>
      <c r="J25" s="120">
        <f t="shared" si="0"/>
        <v>18.059999999999999</v>
      </c>
      <c r="K25" s="126"/>
    </row>
    <row r="26" spans="1:11" ht="36">
      <c r="A26" s="125"/>
      <c r="B26" s="118">
        <v>1</v>
      </c>
      <c r="C26" s="10" t="s">
        <v>733</v>
      </c>
      <c r="D26" s="129" t="s">
        <v>733</v>
      </c>
      <c r="E26" s="129"/>
      <c r="F26" s="143"/>
      <c r="G26" s="144"/>
      <c r="H26" s="11" t="s">
        <v>746</v>
      </c>
      <c r="I26" s="14">
        <v>32.58</v>
      </c>
      <c r="J26" s="120">
        <f t="shared" si="0"/>
        <v>32.58</v>
      </c>
      <c r="K26" s="126"/>
    </row>
    <row r="27" spans="1:11" ht="36">
      <c r="A27" s="125"/>
      <c r="B27" s="118">
        <v>1</v>
      </c>
      <c r="C27" s="10" t="s">
        <v>734</v>
      </c>
      <c r="D27" s="129" t="s">
        <v>734</v>
      </c>
      <c r="E27" s="129"/>
      <c r="F27" s="143"/>
      <c r="G27" s="144"/>
      <c r="H27" s="11" t="s">
        <v>747</v>
      </c>
      <c r="I27" s="14">
        <v>11.8</v>
      </c>
      <c r="J27" s="120">
        <f t="shared" si="0"/>
        <v>11.8</v>
      </c>
      <c r="K27" s="126"/>
    </row>
    <row r="28" spans="1:11" ht="48">
      <c r="A28" s="125"/>
      <c r="B28" s="118">
        <v>1</v>
      </c>
      <c r="C28" s="10" t="s">
        <v>735</v>
      </c>
      <c r="D28" s="129" t="s">
        <v>735</v>
      </c>
      <c r="E28" s="129" t="s">
        <v>705</v>
      </c>
      <c r="F28" s="143"/>
      <c r="G28" s="144"/>
      <c r="H28" s="11" t="s">
        <v>748</v>
      </c>
      <c r="I28" s="14">
        <v>19.18</v>
      </c>
      <c r="J28" s="120">
        <f t="shared" si="0"/>
        <v>19.18</v>
      </c>
      <c r="K28" s="126"/>
    </row>
    <row r="29" spans="1:11" ht="48">
      <c r="A29" s="125"/>
      <c r="B29" s="118">
        <v>1</v>
      </c>
      <c r="C29" s="10" t="s">
        <v>736</v>
      </c>
      <c r="D29" s="129" t="s">
        <v>736</v>
      </c>
      <c r="E29" s="129" t="s">
        <v>705</v>
      </c>
      <c r="F29" s="143"/>
      <c r="G29" s="144"/>
      <c r="H29" s="11" t="s">
        <v>737</v>
      </c>
      <c r="I29" s="14">
        <v>22.35</v>
      </c>
      <c r="J29" s="120">
        <f t="shared" si="0"/>
        <v>22.35</v>
      </c>
      <c r="K29" s="126"/>
    </row>
    <row r="30" spans="1:11" ht="36">
      <c r="A30" s="125"/>
      <c r="B30" s="118">
        <v>2</v>
      </c>
      <c r="C30" s="10" t="s">
        <v>738</v>
      </c>
      <c r="D30" s="129" t="s">
        <v>738</v>
      </c>
      <c r="E30" s="129" t="s">
        <v>705</v>
      </c>
      <c r="F30" s="143"/>
      <c r="G30" s="144"/>
      <c r="H30" s="11" t="s">
        <v>749</v>
      </c>
      <c r="I30" s="14">
        <v>24.85</v>
      </c>
      <c r="J30" s="120">
        <f t="shared" si="0"/>
        <v>49.7</v>
      </c>
      <c r="K30" s="126"/>
    </row>
    <row r="31" spans="1:11" ht="48">
      <c r="A31" s="125"/>
      <c r="B31" s="118">
        <v>1</v>
      </c>
      <c r="C31" s="10" t="s">
        <v>739</v>
      </c>
      <c r="D31" s="129" t="s">
        <v>739</v>
      </c>
      <c r="E31" s="129" t="s">
        <v>705</v>
      </c>
      <c r="F31" s="143"/>
      <c r="G31" s="144"/>
      <c r="H31" s="11" t="s">
        <v>750</v>
      </c>
      <c r="I31" s="14">
        <v>20.27</v>
      </c>
      <c r="J31" s="120">
        <f t="shared" si="0"/>
        <v>20.27</v>
      </c>
      <c r="K31" s="126"/>
    </row>
    <row r="32" spans="1:11" ht="48">
      <c r="A32" s="125"/>
      <c r="B32" s="118">
        <v>1</v>
      </c>
      <c r="C32" s="10" t="s">
        <v>740</v>
      </c>
      <c r="D32" s="129" t="s">
        <v>740</v>
      </c>
      <c r="E32" s="129" t="s">
        <v>705</v>
      </c>
      <c r="F32" s="143"/>
      <c r="G32" s="144"/>
      <c r="H32" s="11" t="s">
        <v>751</v>
      </c>
      <c r="I32" s="14">
        <v>23.4</v>
      </c>
      <c r="J32" s="120">
        <f t="shared" si="0"/>
        <v>23.4</v>
      </c>
      <c r="K32" s="126"/>
    </row>
    <row r="33" spans="1:11" ht="24">
      <c r="A33" s="125"/>
      <c r="B33" s="118">
        <v>12</v>
      </c>
      <c r="C33" s="10" t="s">
        <v>741</v>
      </c>
      <c r="D33" s="129" t="s">
        <v>743</v>
      </c>
      <c r="E33" s="129" t="s">
        <v>320</v>
      </c>
      <c r="F33" s="143"/>
      <c r="G33" s="144"/>
      <c r="H33" s="11" t="s">
        <v>742</v>
      </c>
      <c r="I33" s="14">
        <v>1.97</v>
      </c>
      <c r="J33" s="120">
        <f t="shared" si="0"/>
        <v>23.64</v>
      </c>
      <c r="K33" s="126"/>
    </row>
    <row r="34" spans="1:11" ht="24">
      <c r="A34" s="125"/>
      <c r="B34" s="119">
        <v>12</v>
      </c>
      <c r="C34" s="12" t="s">
        <v>741</v>
      </c>
      <c r="D34" s="130" t="s">
        <v>744</v>
      </c>
      <c r="E34" s="130" t="s">
        <v>707</v>
      </c>
      <c r="F34" s="145"/>
      <c r="G34" s="146"/>
      <c r="H34" s="13" t="s">
        <v>742</v>
      </c>
      <c r="I34" s="15">
        <v>2.08</v>
      </c>
      <c r="J34" s="121">
        <f t="shared" si="0"/>
        <v>24.96</v>
      </c>
      <c r="K34" s="126"/>
    </row>
    <row r="35" spans="1:11">
      <c r="A35" s="125"/>
      <c r="B35" s="137"/>
      <c r="C35" s="137"/>
      <c r="D35" s="137"/>
      <c r="E35" s="137"/>
      <c r="F35" s="137"/>
      <c r="G35" s="137"/>
      <c r="H35" s="137"/>
      <c r="I35" s="138" t="s">
        <v>261</v>
      </c>
      <c r="J35" s="139">
        <f>SUM(J22:J34)</f>
        <v>406.62999999999994</v>
      </c>
      <c r="K35" s="126"/>
    </row>
    <row r="36" spans="1:11">
      <c r="A36" s="125"/>
      <c r="B36" s="137"/>
      <c r="C36" s="137"/>
      <c r="D36" s="137"/>
      <c r="E36" s="137"/>
      <c r="F36" s="137"/>
      <c r="G36" s="137"/>
      <c r="H36" s="137"/>
      <c r="I36" s="138" t="s">
        <v>758</v>
      </c>
      <c r="J36" s="139">
        <v>0</v>
      </c>
      <c r="K36" s="126"/>
    </row>
    <row r="37" spans="1:11" outlineLevel="1">
      <c r="A37" s="125"/>
      <c r="B37" s="137"/>
      <c r="C37" s="137"/>
      <c r="D37" s="137"/>
      <c r="E37" s="137"/>
      <c r="F37" s="137"/>
      <c r="G37" s="137"/>
      <c r="H37" s="137"/>
      <c r="I37" s="138" t="s">
        <v>263</v>
      </c>
      <c r="J37" s="139">
        <f>SUM(J35:J36)</f>
        <v>406.62999999999994</v>
      </c>
      <c r="K37" s="126"/>
    </row>
    <row r="38" spans="1:11">
      <c r="A38" s="6"/>
      <c r="B38" s="7"/>
      <c r="C38" s="7"/>
      <c r="D38" s="7"/>
      <c r="E38" s="7"/>
      <c r="F38" s="7"/>
      <c r="G38" s="7"/>
      <c r="H38" s="7" t="s">
        <v>745</v>
      </c>
      <c r="I38" s="7"/>
      <c r="J38" s="7"/>
      <c r="K38" s="8"/>
    </row>
    <row r="40" spans="1:11">
      <c r="H40" s="1" t="s">
        <v>714</v>
      </c>
      <c r="I40" s="102">
        <f>'Tax Invoice'!E14</f>
        <v>38.31</v>
      </c>
    </row>
    <row r="41" spans="1:11">
      <c r="H41" s="1" t="s">
        <v>711</v>
      </c>
      <c r="I41" s="102">
        <f>'Tax Invoice'!M11</f>
        <v>36.43</v>
      </c>
    </row>
    <row r="42" spans="1:11">
      <c r="H42" s="1" t="s">
        <v>715</v>
      </c>
      <c r="I42" s="102">
        <f>I44/I41</f>
        <v>427.61447433433977</v>
      </c>
    </row>
    <row r="43" spans="1:11">
      <c r="H43" s="1" t="s">
        <v>716</v>
      </c>
      <c r="I43" s="102">
        <f>I45/I41</f>
        <v>427.61447433433977</v>
      </c>
    </row>
    <row r="44" spans="1:11">
      <c r="H44" s="1" t="s">
        <v>712</v>
      </c>
      <c r="I44" s="102">
        <f>J35*I40</f>
        <v>15577.995299999999</v>
      </c>
    </row>
    <row r="45" spans="1:11">
      <c r="H45" s="1" t="s">
        <v>713</v>
      </c>
      <c r="I45" s="102">
        <f>J37*I40</f>
        <v>15577.995299999999</v>
      </c>
    </row>
  </sheetData>
  <mergeCells count="17">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37</v>
      </c>
      <c r="O1" t="s">
        <v>149</v>
      </c>
      <c r="T1" t="s">
        <v>261</v>
      </c>
      <c r="U1">
        <v>406.62999999999994</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406.62999999999994</v>
      </c>
    </row>
    <row r="5" spans="1:21">
      <c r="A5" s="125"/>
      <c r="B5" s="132" t="s">
        <v>142</v>
      </c>
      <c r="C5" s="131"/>
      <c r="D5" s="131"/>
      <c r="E5" s="131"/>
      <c r="F5" s="131"/>
      <c r="G5" s="131"/>
      <c r="H5" s="131"/>
      <c r="I5" s="131"/>
      <c r="J5" s="126"/>
      <c r="S5" t="s">
        <v>745</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722</v>
      </c>
      <c r="H10" s="131"/>
      <c r="I10" s="147"/>
      <c r="J10" s="126"/>
    </row>
    <row r="11" spans="1:21">
      <c r="A11" s="125"/>
      <c r="B11" s="125" t="s">
        <v>718</v>
      </c>
      <c r="C11" s="131"/>
      <c r="D11" s="131"/>
      <c r="E11" s="126"/>
      <c r="F11" s="127"/>
      <c r="G11" s="127" t="s">
        <v>719</v>
      </c>
      <c r="H11" s="131"/>
      <c r="I11" s="148"/>
      <c r="J11" s="126"/>
    </row>
    <row r="12" spans="1:21">
      <c r="A12" s="125"/>
      <c r="B12" s="125" t="s">
        <v>719</v>
      </c>
      <c r="C12" s="131"/>
      <c r="D12" s="131"/>
      <c r="E12" s="126"/>
      <c r="F12" s="127"/>
      <c r="G12" s="127" t="s">
        <v>720</v>
      </c>
      <c r="H12" s="131"/>
      <c r="I12" s="131"/>
      <c r="J12" s="126"/>
    </row>
    <row r="13" spans="1:21">
      <c r="A13" s="125"/>
      <c r="B13" s="125" t="s">
        <v>720</v>
      </c>
      <c r="C13" s="131"/>
      <c r="D13" s="131"/>
      <c r="E13" s="126"/>
      <c r="F13" s="127"/>
      <c r="G13" s="127" t="s">
        <v>721</v>
      </c>
      <c r="H13" s="131"/>
      <c r="I13" s="110" t="s">
        <v>16</v>
      </c>
      <c r="J13" s="126"/>
    </row>
    <row r="14" spans="1:21">
      <c r="A14" s="125"/>
      <c r="B14" s="125" t="s">
        <v>721</v>
      </c>
      <c r="C14" s="131"/>
      <c r="D14" s="131"/>
      <c r="E14" s="126"/>
      <c r="F14" s="127"/>
      <c r="G14" s="127" t="s">
        <v>11</v>
      </c>
      <c r="H14" s="131"/>
      <c r="I14" s="149">
        <v>45197</v>
      </c>
      <c r="J14" s="126"/>
    </row>
    <row r="15" spans="1:21">
      <c r="A15" s="125"/>
      <c r="B15" s="6" t="s">
        <v>11</v>
      </c>
      <c r="C15" s="7"/>
      <c r="D15" s="7"/>
      <c r="E15" s="8"/>
      <c r="F15" s="127"/>
      <c r="G15" s="9"/>
      <c r="H15" s="131"/>
      <c r="I15" s="150"/>
      <c r="J15" s="126"/>
    </row>
    <row r="16" spans="1:21">
      <c r="A16" s="125"/>
      <c r="B16" s="131"/>
      <c r="C16" s="131"/>
      <c r="D16" s="131"/>
      <c r="E16" s="131"/>
      <c r="F16" s="131"/>
      <c r="G16" s="131"/>
      <c r="H16" s="134" t="s">
        <v>147</v>
      </c>
      <c r="I16" s="140">
        <v>40169</v>
      </c>
      <c r="J16" s="126"/>
    </row>
    <row r="17" spans="1:16">
      <c r="A17" s="125"/>
      <c r="B17" s="131" t="s">
        <v>723</v>
      </c>
      <c r="C17" s="131"/>
      <c r="D17" s="131"/>
      <c r="E17" s="131"/>
      <c r="F17" s="131"/>
      <c r="G17" s="131"/>
      <c r="H17" s="134" t="s">
        <v>148</v>
      </c>
      <c r="I17" s="140"/>
      <c r="J17" s="126"/>
    </row>
    <row r="18" spans="1:16" ht="18">
      <c r="A18" s="125"/>
      <c r="B18" s="131" t="s">
        <v>724</v>
      </c>
      <c r="C18" s="131"/>
      <c r="D18" s="131"/>
      <c r="E18" s="131"/>
      <c r="F18" s="131"/>
      <c r="G18" s="131"/>
      <c r="H18" s="133" t="s">
        <v>264</v>
      </c>
      <c r="I18" s="115" t="s">
        <v>138</v>
      </c>
      <c r="J18" s="126"/>
    </row>
    <row r="19" spans="1:16">
      <c r="A19" s="125"/>
      <c r="B19" s="131"/>
      <c r="C19" s="131"/>
      <c r="D19" s="131"/>
      <c r="E19" s="131"/>
      <c r="F19" s="131"/>
      <c r="G19" s="131"/>
      <c r="H19" s="131"/>
      <c r="I19" s="131"/>
      <c r="J19" s="126"/>
      <c r="P19">
        <v>45197</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96">
      <c r="A22" s="125"/>
      <c r="B22" s="118">
        <v>2</v>
      </c>
      <c r="C22" s="10" t="s">
        <v>725</v>
      </c>
      <c r="D22" s="129"/>
      <c r="E22" s="143"/>
      <c r="F22" s="144"/>
      <c r="G22" s="11" t="s">
        <v>726</v>
      </c>
      <c r="H22" s="14">
        <v>34.380000000000003</v>
      </c>
      <c r="I22" s="120">
        <f t="shared" ref="I22:I34" si="0">H22*B22</f>
        <v>68.760000000000005</v>
      </c>
      <c r="J22" s="126"/>
    </row>
    <row r="23" spans="1:16" ht="156">
      <c r="A23" s="125"/>
      <c r="B23" s="118">
        <v>1</v>
      </c>
      <c r="C23" s="10" t="s">
        <v>727</v>
      </c>
      <c r="D23" s="129"/>
      <c r="E23" s="143"/>
      <c r="F23" s="144"/>
      <c r="G23" s="11" t="s">
        <v>728</v>
      </c>
      <c r="H23" s="14">
        <v>71.5</v>
      </c>
      <c r="I23" s="120">
        <f t="shared" si="0"/>
        <v>71.5</v>
      </c>
      <c r="J23" s="126"/>
    </row>
    <row r="24" spans="1:16" ht="132">
      <c r="A24" s="125"/>
      <c r="B24" s="118">
        <v>1</v>
      </c>
      <c r="C24" s="10" t="s">
        <v>729</v>
      </c>
      <c r="D24" s="129"/>
      <c r="E24" s="143"/>
      <c r="F24" s="144"/>
      <c r="G24" s="11" t="s">
        <v>730</v>
      </c>
      <c r="H24" s="14">
        <v>20.43</v>
      </c>
      <c r="I24" s="120">
        <f t="shared" si="0"/>
        <v>20.43</v>
      </c>
      <c r="J24" s="126"/>
    </row>
    <row r="25" spans="1:16" ht="156">
      <c r="A25" s="125"/>
      <c r="B25" s="118">
        <v>1</v>
      </c>
      <c r="C25" s="10" t="s">
        <v>731</v>
      </c>
      <c r="D25" s="129"/>
      <c r="E25" s="143"/>
      <c r="F25" s="144"/>
      <c r="G25" s="11" t="s">
        <v>732</v>
      </c>
      <c r="H25" s="14">
        <v>18.059999999999999</v>
      </c>
      <c r="I25" s="120">
        <f t="shared" si="0"/>
        <v>18.059999999999999</v>
      </c>
      <c r="J25" s="126"/>
    </row>
    <row r="26" spans="1:16" ht="288">
      <c r="A26" s="125"/>
      <c r="B26" s="118">
        <v>1</v>
      </c>
      <c r="C26" s="10" t="s">
        <v>733</v>
      </c>
      <c r="D26" s="129"/>
      <c r="E26" s="143"/>
      <c r="F26" s="144"/>
      <c r="G26" s="11" t="s">
        <v>746</v>
      </c>
      <c r="H26" s="14">
        <v>32.58</v>
      </c>
      <c r="I26" s="120">
        <f t="shared" si="0"/>
        <v>32.58</v>
      </c>
      <c r="J26" s="126"/>
    </row>
    <row r="27" spans="1:16" ht="204">
      <c r="A27" s="125"/>
      <c r="B27" s="118">
        <v>1</v>
      </c>
      <c r="C27" s="10" t="s">
        <v>734</v>
      </c>
      <c r="D27" s="129"/>
      <c r="E27" s="143"/>
      <c r="F27" s="144"/>
      <c r="G27" s="11" t="s">
        <v>747</v>
      </c>
      <c r="H27" s="14">
        <v>11.8</v>
      </c>
      <c r="I27" s="120">
        <f t="shared" si="0"/>
        <v>11.8</v>
      </c>
      <c r="J27" s="126"/>
    </row>
    <row r="28" spans="1:16" ht="348">
      <c r="A28" s="125"/>
      <c r="B28" s="118">
        <v>1</v>
      </c>
      <c r="C28" s="10" t="s">
        <v>735</v>
      </c>
      <c r="D28" s="129" t="s">
        <v>705</v>
      </c>
      <c r="E28" s="143"/>
      <c r="F28" s="144"/>
      <c r="G28" s="11" t="s">
        <v>748</v>
      </c>
      <c r="H28" s="14">
        <v>19.18</v>
      </c>
      <c r="I28" s="120">
        <f t="shared" si="0"/>
        <v>19.18</v>
      </c>
      <c r="J28" s="126"/>
    </row>
    <row r="29" spans="1:16" ht="336">
      <c r="A29" s="125"/>
      <c r="B29" s="118">
        <v>1</v>
      </c>
      <c r="C29" s="10" t="s">
        <v>736</v>
      </c>
      <c r="D29" s="129" t="s">
        <v>705</v>
      </c>
      <c r="E29" s="143"/>
      <c r="F29" s="144"/>
      <c r="G29" s="11" t="s">
        <v>737</v>
      </c>
      <c r="H29" s="14">
        <v>22.35</v>
      </c>
      <c r="I29" s="120">
        <f t="shared" si="0"/>
        <v>22.35</v>
      </c>
      <c r="J29" s="126"/>
    </row>
    <row r="30" spans="1:16" ht="288">
      <c r="A30" s="125"/>
      <c r="B30" s="118">
        <v>2</v>
      </c>
      <c r="C30" s="10" t="s">
        <v>738</v>
      </c>
      <c r="D30" s="129" t="s">
        <v>705</v>
      </c>
      <c r="E30" s="143"/>
      <c r="F30" s="144"/>
      <c r="G30" s="11" t="s">
        <v>749</v>
      </c>
      <c r="H30" s="14">
        <v>24.85</v>
      </c>
      <c r="I30" s="120">
        <f t="shared" si="0"/>
        <v>49.7</v>
      </c>
      <c r="J30" s="126"/>
    </row>
    <row r="31" spans="1:16" ht="312">
      <c r="A31" s="125"/>
      <c r="B31" s="118">
        <v>1</v>
      </c>
      <c r="C31" s="10" t="s">
        <v>739</v>
      </c>
      <c r="D31" s="129" t="s">
        <v>705</v>
      </c>
      <c r="E31" s="143"/>
      <c r="F31" s="144"/>
      <c r="G31" s="11" t="s">
        <v>750</v>
      </c>
      <c r="H31" s="14">
        <v>20.27</v>
      </c>
      <c r="I31" s="120">
        <f t="shared" si="0"/>
        <v>20.27</v>
      </c>
      <c r="J31" s="126"/>
    </row>
    <row r="32" spans="1:16" ht="312">
      <c r="A32" s="125"/>
      <c r="B32" s="118">
        <v>1</v>
      </c>
      <c r="C32" s="10" t="s">
        <v>740</v>
      </c>
      <c r="D32" s="129" t="s">
        <v>705</v>
      </c>
      <c r="E32" s="143"/>
      <c r="F32" s="144"/>
      <c r="G32" s="11" t="s">
        <v>751</v>
      </c>
      <c r="H32" s="14">
        <v>23.4</v>
      </c>
      <c r="I32" s="120">
        <f t="shared" si="0"/>
        <v>23.4</v>
      </c>
      <c r="J32" s="126"/>
    </row>
    <row r="33" spans="1:10" ht="156">
      <c r="A33" s="125"/>
      <c r="B33" s="118">
        <v>12</v>
      </c>
      <c r="C33" s="10" t="s">
        <v>741</v>
      </c>
      <c r="D33" s="129" t="s">
        <v>320</v>
      </c>
      <c r="E33" s="143"/>
      <c r="F33" s="144"/>
      <c r="G33" s="11" t="s">
        <v>742</v>
      </c>
      <c r="H33" s="14">
        <v>1.97</v>
      </c>
      <c r="I33" s="120">
        <f t="shared" si="0"/>
        <v>23.64</v>
      </c>
      <c r="J33" s="126"/>
    </row>
    <row r="34" spans="1:10" ht="156">
      <c r="A34" s="125"/>
      <c r="B34" s="119">
        <v>12</v>
      </c>
      <c r="C34" s="12" t="s">
        <v>741</v>
      </c>
      <c r="D34" s="130" t="s">
        <v>707</v>
      </c>
      <c r="E34" s="145"/>
      <c r="F34" s="146"/>
      <c r="G34" s="13" t="s">
        <v>742</v>
      </c>
      <c r="H34" s="15">
        <v>2.08</v>
      </c>
      <c r="I34" s="121">
        <f t="shared" si="0"/>
        <v>24.96</v>
      </c>
      <c r="J34" s="126"/>
    </row>
  </sheetData>
  <mergeCells count="17">
    <mergeCell ref="I10:I11"/>
    <mergeCell ref="I14:I15"/>
    <mergeCell ref="E20:F20"/>
    <mergeCell ref="E21:F21"/>
    <mergeCell ref="E22:F22"/>
    <mergeCell ref="E23:F23"/>
    <mergeCell ref="E30:F30"/>
    <mergeCell ref="E24:F24"/>
    <mergeCell ref="E25:F25"/>
    <mergeCell ref="E26:F26"/>
    <mergeCell ref="E27:F27"/>
    <mergeCell ref="E28:F28"/>
    <mergeCell ref="E31:F31"/>
    <mergeCell ref="E32:F32"/>
    <mergeCell ref="E33:F33"/>
    <mergeCell ref="E34:F34"/>
    <mergeCell ref="E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9"/>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406.62999999999994</v>
      </c>
      <c r="O2" t="s">
        <v>188</v>
      </c>
    </row>
    <row r="3" spans="1:15" ht="12.75" customHeight="1">
      <c r="A3" s="125"/>
      <c r="B3" s="132" t="s">
        <v>140</v>
      </c>
      <c r="C3" s="131"/>
      <c r="D3" s="131"/>
      <c r="E3" s="131"/>
      <c r="F3" s="131"/>
      <c r="G3" s="131"/>
      <c r="H3" s="131"/>
      <c r="I3" s="131"/>
      <c r="J3" s="131"/>
      <c r="K3" s="131"/>
      <c r="L3" s="126"/>
      <c r="N3">
        <v>406.62999999999994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753</v>
      </c>
      <c r="C10" s="131"/>
      <c r="D10" s="131"/>
      <c r="E10" s="131"/>
      <c r="F10" s="126"/>
      <c r="G10" s="127"/>
      <c r="H10" s="127" t="s">
        <v>722</v>
      </c>
      <c r="I10" s="131"/>
      <c r="J10" s="131"/>
      <c r="K10" s="147">
        <f>IF(Invoice!J10&lt;&gt;"",Invoice!J10,"")</f>
        <v>51591</v>
      </c>
      <c r="L10" s="126"/>
    </row>
    <row r="11" spans="1:15" ht="12.75" customHeight="1">
      <c r="A11" s="125"/>
      <c r="B11" s="125" t="s">
        <v>754</v>
      </c>
      <c r="C11" s="131"/>
      <c r="D11" s="131"/>
      <c r="E11" s="131"/>
      <c r="F11" s="126"/>
      <c r="G11" s="127"/>
      <c r="H11" s="127" t="s">
        <v>755</v>
      </c>
      <c r="I11" s="131"/>
      <c r="J11" s="131"/>
      <c r="K11" s="148"/>
      <c r="L11" s="126"/>
    </row>
    <row r="12" spans="1:15" ht="12.75" customHeight="1">
      <c r="A12" s="125"/>
      <c r="B12" s="125" t="s">
        <v>755</v>
      </c>
      <c r="C12" s="131"/>
      <c r="D12" s="131"/>
      <c r="E12" s="131"/>
      <c r="F12" s="126"/>
      <c r="G12" s="127"/>
      <c r="H12" s="127" t="s">
        <v>756</v>
      </c>
      <c r="I12" s="131"/>
      <c r="J12" s="131"/>
      <c r="K12" s="131"/>
      <c r="L12" s="126"/>
    </row>
    <row r="13" spans="1:15" ht="12.75" customHeight="1">
      <c r="A13" s="125"/>
      <c r="B13" s="125" t="s">
        <v>756</v>
      </c>
      <c r="C13" s="131"/>
      <c r="D13" s="131"/>
      <c r="E13" s="131"/>
      <c r="F13" s="126"/>
      <c r="G13" s="127"/>
      <c r="H13" s="127" t="s">
        <v>721</v>
      </c>
      <c r="I13" s="131"/>
      <c r="J13" s="131"/>
      <c r="K13" s="110" t="s">
        <v>16</v>
      </c>
      <c r="L13" s="126"/>
    </row>
    <row r="14" spans="1:15" ht="15" customHeight="1">
      <c r="A14" s="125"/>
      <c r="B14" s="125" t="s">
        <v>721</v>
      </c>
      <c r="C14" s="131"/>
      <c r="D14" s="131"/>
      <c r="E14" s="131"/>
      <c r="F14" s="126"/>
      <c r="G14" s="127"/>
      <c r="H14" s="127" t="s">
        <v>11</v>
      </c>
      <c r="I14" s="131"/>
      <c r="J14" s="131"/>
      <c r="K14" s="149">
        <f>Invoice!J14</f>
        <v>45197</v>
      </c>
      <c r="L14" s="126"/>
    </row>
    <row r="15" spans="1:15" ht="15" customHeight="1">
      <c r="A15" s="125"/>
      <c r="B15" s="6" t="s">
        <v>11</v>
      </c>
      <c r="C15" s="7"/>
      <c r="D15" s="7"/>
      <c r="E15" s="7"/>
      <c r="F15" s="8"/>
      <c r="G15" s="127"/>
      <c r="H15" s="9"/>
      <c r="I15" s="131"/>
      <c r="J15" s="131"/>
      <c r="K15" s="150"/>
      <c r="L15" s="126"/>
    </row>
    <row r="16" spans="1:15" ht="15" customHeight="1">
      <c r="A16" s="125"/>
      <c r="B16" s="131"/>
      <c r="C16" s="131"/>
      <c r="D16" s="131"/>
      <c r="E16" s="131"/>
      <c r="F16" s="131"/>
      <c r="G16" s="131"/>
      <c r="H16" s="131"/>
      <c r="I16" s="134" t="s">
        <v>147</v>
      </c>
      <c r="J16" s="134" t="s">
        <v>147</v>
      </c>
      <c r="K16" s="140">
        <v>40169</v>
      </c>
      <c r="L16" s="126"/>
    </row>
    <row r="17" spans="1:12" ht="12.75" customHeight="1">
      <c r="A17" s="125"/>
      <c r="B17" s="131" t="s">
        <v>757</v>
      </c>
      <c r="C17" s="131"/>
      <c r="D17" s="131"/>
      <c r="E17" s="131"/>
      <c r="F17" s="131"/>
      <c r="G17" s="131"/>
      <c r="H17" s="131"/>
      <c r="I17" s="134" t="s">
        <v>148</v>
      </c>
      <c r="J17" s="134" t="s">
        <v>148</v>
      </c>
      <c r="K17" s="140" t="str">
        <f>IF(Invoice!J17&lt;&gt;"",Invoice!J17,"")</f>
        <v>Leo</v>
      </c>
      <c r="L17" s="126"/>
    </row>
    <row r="18" spans="1:12" ht="18" customHeight="1">
      <c r="A18" s="125"/>
      <c r="B18" s="131" t="s">
        <v>724</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760</v>
      </c>
      <c r="I21" s="116"/>
      <c r="J21" s="116"/>
      <c r="K21" s="116"/>
      <c r="L21" s="126"/>
    </row>
    <row r="22" spans="1:12" ht="12.75" customHeight="1">
      <c r="A22" s="125"/>
      <c r="B22" s="118">
        <v>5</v>
      </c>
      <c r="C22" s="10" t="s">
        <v>725</v>
      </c>
      <c r="D22" s="10" t="s">
        <v>725</v>
      </c>
      <c r="E22" s="129"/>
      <c r="F22" s="143"/>
      <c r="G22" s="144"/>
      <c r="H22" s="11" t="s">
        <v>762</v>
      </c>
      <c r="I22" s="14">
        <v>36.090000000000003</v>
      </c>
      <c r="J22" s="14">
        <v>34.380000000000003</v>
      </c>
      <c r="K22" s="120">
        <f>I22*B22</f>
        <v>180.45000000000002</v>
      </c>
      <c r="L22" s="126"/>
    </row>
    <row r="23" spans="1:12">
      <c r="A23" s="125"/>
      <c r="B23" s="118">
        <v>2</v>
      </c>
      <c r="C23" s="10" t="s">
        <v>734</v>
      </c>
      <c r="D23" s="10" t="s">
        <v>734</v>
      </c>
      <c r="E23" s="129"/>
      <c r="F23" s="143"/>
      <c r="G23" s="144"/>
      <c r="H23" s="11" t="s">
        <v>761</v>
      </c>
      <c r="I23" s="14">
        <v>15.49</v>
      </c>
      <c r="J23" s="14">
        <v>11.8</v>
      </c>
      <c r="K23" s="120">
        <f>I23*B23</f>
        <v>30.98</v>
      </c>
      <c r="L23" s="126"/>
    </row>
    <row r="24" spans="1:12" ht="24">
      <c r="A24" s="125"/>
      <c r="B24" s="118">
        <v>5</v>
      </c>
      <c r="C24" s="10" t="s">
        <v>736</v>
      </c>
      <c r="D24" s="10" t="s">
        <v>736</v>
      </c>
      <c r="E24" s="129" t="s">
        <v>705</v>
      </c>
      <c r="F24" s="143"/>
      <c r="G24" s="144"/>
      <c r="H24" s="11" t="s">
        <v>763</v>
      </c>
      <c r="I24" s="14">
        <v>22.72</v>
      </c>
      <c r="J24" s="14">
        <v>22.35</v>
      </c>
      <c r="K24" s="120">
        <f>I24*B24</f>
        <v>113.6</v>
      </c>
      <c r="L24" s="126"/>
    </row>
    <row r="25" spans="1:12">
      <c r="A25" s="125"/>
      <c r="B25" s="119">
        <v>24</v>
      </c>
      <c r="C25" s="12" t="s">
        <v>741</v>
      </c>
      <c r="D25" s="12" t="s">
        <v>743</v>
      </c>
      <c r="E25" s="130" t="s">
        <v>320</v>
      </c>
      <c r="F25" s="145"/>
      <c r="G25" s="146"/>
      <c r="H25" s="13" t="s">
        <v>764</v>
      </c>
      <c r="I25" s="15">
        <v>3.4</v>
      </c>
      <c r="J25" s="15">
        <v>1.97</v>
      </c>
      <c r="K25" s="121">
        <f>I25*B25</f>
        <v>81.599999999999994</v>
      </c>
      <c r="L25" s="126"/>
    </row>
    <row r="26" spans="1:12" ht="12.75" customHeight="1">
      <c r="A26" s="125"/>
      <c r="B26" s="137">
        <f>SUM(B22:B25)</f>
        <v>36</v>
      </c>
      <c r="C26" s="137" t="s">
        <v>149</v>
      </c>
      <c r="D26" s="137"/>
      <c r="E26" s="137"/>
      <c r="F26" s="137"/>
      <c r="G26" s="137"/>
      <c r="H26" s="137"/>
      <c r="I26" s="138" t="s">
        <v>261</v>
      </c>
      <c r="J26" s="138" t="s">
        <v>261</v>
      </c>
      <c r="K26" s="139">
        <f>SUM(K22:K25)</f>
        <v>406.63</v>
      </c>
      <c r="L26" s="126"/>
    </row>
    <row r="27" spans="1:12" ht="12.75" customHeight="1">
      <c r="A27" s="125"/>
      <c r="B27" s="137"/>
      <c r="C27" s="137"/>
      <c r="D27" s="137"/>
      <c r="E27" s="137"/>
      <c r="F27" s="137"/>
      <c r="G27" s="137"/>
      <c r="H27" s="137"/>
      <c r="I27" s="138" t="s">
        <v>759</v>
      </c>
      <c r="J27" s="138" t="s">
        <v>190</v>
      </c>
      <c r="K27" s="139">
        <f>Invoice!J36</f>
        <v>0</v>
      </c>
      <c r="L27" s="126"/>
    </row>
    <row r="28" spans="1:12" ht="12.75" customHeight="1">
      <c r="A28" s="125"/>
      <c r="B28" s="137"/>
      <c r="C28" s="137"/>
      <c r="D28" s="137"/>
      <c r="E28" s="137"/>
      <c r="F28" s="137"/>
      <c r="G28" s="137"/>
      <c r="H28" s="137"/>
      <c r="I28" s="138" t="s">
        <v>263</v>
      </c>
      <c r="J28" s="138" t="s">
        <v>263</v>
      </c>
      <c r="K28" s="139">
        <f>SUM(K26:K27)</f>
        <v>406.63</v>
      </c>
      <c r="L28" s="126"/>
    </row>
    <row r="29" spans="1:12" ht="12.75" customHeight="1">
      <c r="A29" s="6"/>
      <c r="B29" s="7"/>
      <c r="C29" s="7"/>
      <c r="D29" s="7"/>
      <c r="E29" s="7"/>
      <c r="F29" s="7"/>
      <c r="G29" s="7"/>
      <c r="H29" s="7" t="s">
        <v>745</v>
      </c>
      <c r="I29" s="7"/>
      <c r="J29" s="7"/>
      <c r="K29" s="7"/>
      <c r="L29" s="8"/>
    </row>
  </sheetData>
  <mergeCells count="8">
    <mergeCell ref="K10:K11"/>
    <mergeCell ref="K14:K15"/>
    <mergeCell ref="F25:G25"/>
    <mergeCell ref="F24:G24"/>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406.62999999999994</v>
      </c>
      <c r="O2" s="21" t="s">
        <v>265</v>
      </c>
    </row>
    <row r="3" spans="1:15" s="21" customFormat="1" ht="15" customHeight="1" thickBot="1">
      <c r="A3" s="22" t="s">
        <v>156</v>
      </c>
      <c r="G3" s="28">
        <v>45198</v>
      </c>
      <c r="H3" s="29"/>
      <c r="N3" s="21">
        <v>406.62999999999994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ANTONIS LOUKA</v>
      </c>
      <c r="B10" s="37"/>
      <c r="C10" s="37"/>
      <c r="D10" s="37"/>
      <c r="F10" s="38" t="str">
        <f>'Copy paste to Here'!B10</f>
        <v>periptero tonis ltd</v>
      </c>
      <c r="G10" s="39"/>
      <c r="H10" s="40"/>
      <c r="K10" s="106" t="s">
        <v>282</v>
      </c>
      <c r="L10" s="35" t="s">
        <v>282</v>
      </c>
      <c r="M10" s="21">
        <v>1</v>
      </c>
    </row>
    <row r="11" spans="1:15" s="21" customFormat="1" ht="15.75" thickBot="1">
      <c r="A11" s="41" t="str">
        <f>'Copy paste to Here'!G11</f>
        <v>evgeniou voulgareos 45</v>
      </c>
      <c r="B11" s="42"/>
      <c r="C11" s="42"/>
      <c r="D11" s="42"/>
      <c r="F11" s="43" t="str">
        <f>'Copy paste to Here'!B11</f>
        <v>antonis louca</v>
      </c>
      <c r="G11" s="44"/>
      <c r="H11" s="45"/>
      <c r="K11" s="104" t="s">
        <v>163</v>
      </c>
      <c r="L11" s="46" t="s">
        <v>164</v>
      </c>
      <c r="M11" s="21">
        <f>VLOOKUP(G3,[1]Sheet1!$A$9:$I$7290,2,FALSE)</f>
        <v>36.43</v>
      </c>
    </row>
    <row r="12" spans="1:15" s="21" customFormat="1" ht="15.75" thickBot="1">
      <c r="A12" s="41" t="str">
        <f>'Copy paste to Here'!G12</f>
        <v>4153 limassol</v>
      </c>
      <c r="B12" s="42"/>
      <c r="C12" s="42"/>
      <c r="D12" s="42"/>
      <c r="E12" s="88"/>
      <c r="F12" s="43" t="str">
        <f>'Copy paste to Here'!B12</f>
        <v>evgeniou voulgareos 45</v>
      </c>
      <c r="G12" s="44"/>
      <c r="H12" s="45"/>
      <c r="K12" s="104" t="s">
        <v>165</v>
      </c>
      <c r="L12" s="46" t="s">
        <v>138</v>
      </c>
      <c r="M12" s="21">
        <f>VLOOKUP(G3,[1]Sheet1!$A$9:$I$7290,3,FALSE)</f>
        <v>38.31</v>
      </c>
    </row>
    <row r="13" spans="1:15" s="21" customFormat="1" ht="15.75" thickBot="1">
      <c r="A13" s="41" t="str">
        <f>'Copy paste to Here'!G13</f>
        <v>Cyprus</v>
      </c>
      <c r="B13" s="42"/>
      <c r="C13" s="42"/>
      <c r="D13" s="42"/>
      <c r="E13" s="122" t="s">
        <v>138</v>
      </c>
      <c r="F13" s="43" t="str">
        <f>'Copy paste to Here'!B13</f>
        <v>4153 limassol</v>
      </c>
      <c r="G13" s="44"/>
      <c r="H13" s="45"/>
      <c r="K13" s="104" t="s">
        <v>166</v>
      </c>
      <c r="L13" s="46" t="s">
        <v>167</v>
      </c>
      <c r="M13" s="124">
        <f>VLOOKUP(G3,[1]Sheet1!$A$9:$I$7290,4,FALSE)</f>
        <v>44.24</v>
      </c>
    </row>
    <row r="14" spans="1:15" s="21" customFormat="1" ht="15.75" thickBot="1">
      <c r="A14" s="41" t="str">
        <f>'Copy paste to Here'!G14</f>
        <v xml:space="preserve"> </v>
      </c>
      <c r="B14" s="42"/>
      <c r="C14" s="42"/>
      <c r="D14" s="42"/>
      <c r="E14" s="122">
        <f>VLOOKUP(J9,$L$10:$M$17,2,FALSE)</f>
        <v>38.31</v>
      </c>
      <c r="F14" s="43" t="str">
        <f>'Copy paste to Here'!B14</f>
        <v>Cyprus</v>
      </c>
      <c r="G14" s="44"/>
      <c r="H14" s="45"/>
      <c r="K14" s="104" t="s">
        <v>168</v>
      </c>
      <c r="L14" s="46" t="s">
        <v>169</v>
      </c>
      <c r="M14" s="21">
        <f>VLOOKUP(G3,[1]Sheet1!$A$9:$I$7290,5,FALSE)</f>
        <v>23.05</v>
      </c>
    </row>
    <row r="15" spans="1:15" s="21" customFormat="1" ht="15.75" thickBot="1">
      <c r="A15" s="47"/>
      <c r="F15" s="48" t="str">
        <f>'Copy paste to Here'!B15</f>
        <v xml:space="preserve"> </v>
      </c>
      <c r="G15" s="49"/>
      <c r="H15" s="50"/>
      <c r="K15" s="105" t="s">
        <v>170</v>
      </c>
      <c r="L15" s="51" t="s">
        <v>171</v>
      </c>
      <c r="M15" s="21">
        <f>VLOOKUP(G3,[1]Sheet1!$A$9:$I$7290,6,FALSE)</f>
        <v>26.8</v>
      </c>
    </row>
    <row r="16" spans="1:15" s="21" customFormat="1" ht="13.7" customHeight="1" thickBot="1">
      <c r="A16" s="52"/>
      <c r="K16" s="105" t="s">
        <v>172</v>
      </c>
      <c r="L16" s="51" t="s">
        <v>173</v>
      </c>
      <c r="M16" s="21">
        <f>VLOOKUP(G3,[1]Sheet1!$A$9:$I$7290,7,FALSE)</f>
        <v>21.5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c r="A18" s="56" t="str">
        <f>IF((LEN('Copy paste to Here'!G22))&gt;5,((CONCATENATE('Copy paste to Here'!G22," &amp; ",'Copy paste to Here'!D22,"  &amp;  ",'Copy paste to Here'!E22))),"Empty Cell")</f>
        <v xml:space="preserve">Display with 16 pairs of black anodized 316L steel huggies &amp;   &amp;  </v>
      </c>
      <c r="B18" s="57" t="str">
        <f>'Copy paste to Here'!C22</f>
        <v>BRER29</v>
      </c>
      <c r="C18" s="57" t="s">
        <v>725</v>
      </c>
      <c r="D18" s="58">
        <f>Invoice!B22</f>
        <v>2</v>
      </c>
      <c r="E18" s="59">
        <f>Invoice!I22*$N$1</f>
        <v>34.380000000000003</v>
      </c>
      <c r="F18" s="59">
        <f>D18*E18</f>
        <v>68.760000000000005</v>
      </c>
      <c r="G18" s="60">
        <f>E18*$E$14</f>
        <v>1317.0978000000002</v>
      </c>
      <c r="H18" s="61">
        <f>D18*G18</f>
        <v>2634.1956000000005</v>
      </c>
    </row>
    <row r="19" spans="1:13" s="62" customFormat="1" ht="24">
      <c r="A19" s="123" t="str">
        <f>IF((LEN('Copy paste to Here'!G23))&gt;5,((CONCATENATE('Copy paste to Here'!G23," &amp; ",'Copy paste to Here'!D23,"  &amp;  ",'Copy paste to Here'!E23))),"Empty Cell")</f>
        <v xml:space="preserve">Display with 16 pairs of stainless steel huggie earring with dangling daggers in gold, rose gold and steel &amp;   &amp;  </v>
      </c>
      <c r="B19" s="57" t="str">
        <f>'Copy paste to Here'!C23</f>
        <v>BRER38</v>
      </c>
      <c r="C19" s="57" t="s">
        <v>727</v>
      </c>
      <c r="D19" s="58">
        <f>Invoice!B23</f>
        <v>1</v>
      </c>
      <c r="E19" s="59">
        <f>Invoice!I23*$N$1</f>
        <v>71.5</v>
      </c>
      <c r="F19" s="59">
        <f t="shared" ref="F19:F82" si="0">D19*E19</f>
        <v>71.5</v>
      </c>
      <c r="G19" s="60">
        <f t="shared" ref="G19:G82" si="1">E19*$E$14</f>
        <v>2739.165</v>
      </c>
      <c r="H19" s="63">
        <f t="shared" ref="H19:H82" si="2">D19*G19</f>
        <v>2739.165</v>
      </c>
    </row>
    <row r="20" spans="1:13" s="62" customFormat="1" ht="24">
      <c r="A20" s="56" t="str">
        <f>IF((LEN('Copy paste to Here'!G24))&gt;5,((CONCATENATE('Copy paste to Here'!G24," &amp; ",'Copy paste to Here'!D24,"  &amp;  ",'Copy paste to Here'!E24))),"Empty Cell")</f>
        <v xml:space="preserve">Displays with 12 pairs of 925 sterling silver ear studs with clear prong set round CZ stones &amp;   &amp;  </v>
      </c>
      <c r="B20" s="57" t="str">
        <f>'Copy paste to Here'!C24</f>
        <v>BRSCZG</v>
      </c>
      <c r="C20" s="57" t="s">
        <v>729</v>
      </c>
      <c r="D20" s="58">
        <f>Invoice!B24</f>
        <v>1</v>
      </c>
      <c r="E20" s="59">
        <f>Invoice!I24*$N$1</f>
        <v>20.43</v>
      </c>
      <c r="F20" s="59">
        <f t="shared" si="0"/>
        <v>20.43</v>
      </c>
      <c r="G20" s="60">
        <f t="shared" si="1"/>
        <v>782.67330000000004</v>
      </c>
      <c r="H20" s="63">
        <f t="shared" si="2"/>
        <v>782.67330000000004</v>
      </c>
    </row>
    <row r="21" spans="1:13" s="62" customFormat="1" ht="24">
      <c r="A21" s="56" t="str">
        <f>IF((LEN('Copy paste to Here'!G25))&gt;5,((CONCATENATE('Copy paste to Here'!G25," &amp; ",'Copy paste to Here'!D25,"  &amp;  ",'Copy paste to Here'!E25))),"Empty Cell")</f>
        <v xml:space="preserve">Display with 12 pairs of 925 sterling silver ear studs with clear prong set square CZ stones in 3mm - 5mm &amp;   &amp;  </v>
      </c>
      <c r="B21" s="57" t="str">
        <f>'Copy paste to Here'!C25</f>
        <v>BRSSQ3</v>
      </c>
      <c r="C21" s="57" t="s">
        <v>731</v>
      </c>
      <c r="D21" s="58">
        <f>Invoice!B25</f>
        <v>1</v>
      </c>
      <c r="E21" s="59">
        <f>Invoice!I25*$N$1</f>
        <v>18.059999999999999</v>
      </c>
      <c r="F21" s="59">
        <f t="shared" si="0"/>
        <v>18.059999999999999</v>
      </c>
      <c r="G21" s="60">
        <f t="shared" si="1"/>
        <v>691.87860000000001</v>
      </c>
      <c r="H21" s="63">
        <f t="shared" si="2"/>
        <v>691.87860000000001</v>
      </c>
    </row>
    <row r="22" spans="1:13" s="62" customFormat="1" ht="36">
      <c r="A22" s="56" t="str">
        <f>IF((LEN('Copy paste to Here'!G26))&gt;5,((CONCATENATE('Copy paste to Here'!G26," &amp; ",'Copy paste to Here'!D26,"  &amp;  ",'Copy paste to Here'!E26))),"Empty Cell")</f>
        <v xml:space="preserve">Display with 16 pcs of black anodized surigcal steel tongue barbells, 14g (1.6mm) with a 6mm multi jewel ball on the top and a lower 6mm plain steel ball - length 5/8'' (16mm) &amp;   &amp;  </v>
      </c>
      <c r="B22" s="57" t="str">
        <f>'Copy paste to Here'!C26</f>
        <v>DACB2</v>
      </c>
      <c r="C22" s="57" t="s">
        <v>733</v>
      </c>
      <c r="D22" s="58">
        <f>Invoice!B26</f>
        <v>1</v>
      </c>
      <c r="E22" s="59">
        <f>Invoice!I26*$N$1</f>
        <v>32.58</v>
      </c>
      <c r="F22" s="59">
        <f t="shared" si="0"/>
        <v>32.58</v>
      </c>
      <c r="G22" s="60">
        <f t="shared" si="1"/>
        <v>1248.1397999999999</v>
      </c>
      <c r="H22" s="63">
        <f t="shared" si="2"/>
        <v>1248.1397999999999</v>
      </c>
    </row>
    <row r="23" spans="1:13" s="62" customFormat="1" ht="36">
      <c r="A23" s="56" t="str">
        <f>IF((LEN('Copy paste to Here'!G27))&gt;5,((CONCATENATE('Copy paste to Here'!G27," &amp; ",'Copy paste to Here'!D27,"  &amp;  ",'Copy paste to Here'!E27))),"Empty Cell")</f>
        <v xml:space="preserve">Display with 40 pcs. of surgical steel tongue barbells, 14g (1.6mm) with 6mm acrylic balls in assorted styles - length 5/8'' (16mm) &amp;   &amp;  </v>
      </c>
      <c r="B23" s="57" t="str">
        <f>'Copy paste to Here'!C27</f>
        <v>DACB20</v>
      </c>
      <c r="C23" s="57" t="s">
        <v>734</v>
      </c>
      <c r="D23" s="58">
        <f>Invoice!B27</f>
        <v>1</v>
      </c>
      <c r="E23" s="59">
        <f>Invoice!I27*$N$1</f>
        <v>11.8</v>
      </c>
      <c r="F23" s="59">
        <f t="shared" si="0"/>
        <v>11.8</v>
      </c>
      <c r="G23" s="60">
        <f t="shared" si="1"/>
        <v>452.05800000000005</v>
      </c>
      <c r="H23" s="63">
        <f t="shared" si="2"/>
        <v>452.05800000000005</v>
      </c>
    </row>
    <row r="24" spans="1:13" s="62" customFormat="1" ht="60">
      <c r="A24" s="56" t="str">
        <f>IF((LEN('Copy paste to Here'!G28))&gt;5,((CONCATENATE('Copy paste to Here'!G28," &amp; ",'Copy paste to Here'!D28,"  &amp;  ",'Copy paste to Here'!E28))),"Empty Cell")</f>
        <v xml:space="preserve">Display box with 24 pcs. of sterling silver nose hoops, 22g (0.6mm) with a ball and a top 1.5mm round clear crystal and an outer diameter of 3/8'' (10mm) (in standard packing or in vacuum sealed packing to prevent tarnishing) &amp; Packing Option: Standard Package  &amp;  </v>
      </c>
      <c r="B24" s="57" t="str">
        <f>'Copy paste to Here'!C28</f>
        <v>DNSC9</v>
      </c>
      <c r="C24" s="57" t="s">
        <v>735</v>
      </c>
      <c r="D24" s="58">
        <f>Invoice!B28</f>
        <v>1</v>
      </c>
      <c r="E24" s="59">
        <f>Invoice!I28*$N$1</f>
        <v>19.18</v>
      </c>
      <c r="F24" s="59">
        <f t="shared" si="0"/>
        <v>19.18</v>
      </c>
      <c r="G24" s="60">
        <f t="shared" si="1"/>
        <v>734.78579999999999</v>
      </c>
      <c r="H24" s="63">
        <f t="shared" si="2"/>
        <v>734.78579999999999</v>
      </c>
    </row>
    <row r="25" spans="1:13" s="62" customFormat="1" ht="60">
      <c r="A25" s="56" t="str">
        <f>IF((LEN('Copy paste to Here'!G29))&gt;5,((CONCATENATE('Copy paste to Here'!G29," &amp; ",'Copy paste to Here'!D29,"  &amp;  ",'Copy paste to Here'!E29))),"Empty Cell")</f>
        <v xml:space="preserve">Box with 24 pieces of 925 silver nose hoop, 22g (0.6mm) with real 18k gold plating and a closure ball and a 1.5mm prong set round CZ stone - size 8mm to 10mm (in standard packing or in vacuum sealed packing to prevent tarnishing) &amp; Packing Option: Standard Package  &amp;  </v>
      </c>
      <c r="B25" s="57" t="str">
        <f>'Copy paste to Here'!C29</f>
        <v>DNSM107</v>
      </c>
      <c r="C25" s="57" t="s">
        <v>736</v>
      </c>
      <c r="D25" s="58">
        <f>Invoice!B29</f>
        <v>1</v>
      </c>
      <c r="E25" s="59">
        <f>Invoice!I29*$N$1</f>
        <v>22.35</v>
      </c>
      <c r="F25" s="59">
        <f t="shared" si="0"/>
        <v>22.35</v>
      </c>
      <c r="G25" s="60">
        <f t="shared" si="1"/>
        <v>856.22850000000005</v>
      </c>
      <c r="H25" s="63">
        <f t="shared" si="2"/>
        <v>856.22850000000005</v>
      </c>
    </row>
    <row r="26" spans="1:13" s="62" customFormat="1" ht="48">
      <c r="A26" s="56" t="str">
        <f>IF((LEN('Copy paste to Here'!G30))&gt;5,((CONCATENATE('Copy paste to Here'!G30," &amp; ",'Copy paste to Here'!D30,"  &amp;  ",'Copy paste to Here'!E30))),"Empty Cell")</f>
        <v xml:space="preserve">Box with 40 pieces of silver nose hoops, 22g (0.6mm) and an outer diameter of 5/16''(8mm) and 3/8'' (10mm) (in standard packing or in vacuum sealed packing to prevent tarnishing) &amp; Packing Option: Standard Package  &amp;  </v>
      </c>
      <c r="B26" s="57" t="str">
        <f>'Copy paste to Here'!C30</f>
        <v>DNSM31</v>
      </c>
      <c r="C26" s="57" t="s">
        <v>738</v>
      </c>
      <c r="D26" s="58">
        <f>Invoice!B30</f>
        <v>2</v>
      </c>
      <c r="E26" s="59">
        <f>Invoice!I30*$N$1</f>
        <v>24.85</v>
      </c>
      <c r="F26" s="59">
        <f t="shared" si="0"/>
        <v>49.7</v>
      </c>
      <c r="G26" s="60">
        <f t="shared" si="1"/>
        <v>952.00350000000014</v>
      </c>
      <c r="H26" s="63">
        <f t="shared" si="2"/>
        <v>1904.0070000000003</v>
      </c>
    </row>
    <row r="27" spans="1:13" s="62" customFormat="1" ht="48">
      <c r="A27" s="56" t="str">
        <f>IF((LEN('Copy paste to Here'!G31))&gt;5,((CONCATENATE('Copy paste to Here'!G31," &amp; ",'Copy paste to Here'!D31,"  &amp;  ",'Copy paste to Here'!E31))),"Empty Cell")</f>
        <v xml:space="preserve">Box with 40 pieces of silver nose hoops, 22g (0.6mm) with a single ball and an outer diameter of 5/16''(8mm) and 3/8'' (10mm) (in standard packing or in vacuum sealed packing to prevent tarnishing) &amp; Packing Option: Standard Package  &amp;  </v>
      </c>
      <c r="B27" s="57" t="str">
        <f>'Copy paste to Here'!C31</f>
        <v>DNSM32</v>
      </c>
      <c r="C27" s="57" t="s">
        <v>739</v>
      </c>
      <c r="D27" s="58">
        <f>Invoice!B31</f>
        <v>1</v>
      </c>
      <c r="E27" s="59">
        <f>Invoice!I31*$N$1</f>
        <v>20.27</v>
      </c>
      <c r="F27" s="59">
        <f t="shared" si="0"/>
        <v>20.27</v>
      </c>
      <c r="G27" s="60">
        <f t="shared" si="1"/>
        <v>776.54370000000006</v>
      </c>
      <c r="H27" s="63">
        <f t="shared" si="2"/>
        <v>776.54370000000006</v>
      </c>
    </row>
    <row r="28" spans="1:13" s="62" customFormat="1" ht="48">
      <c r="A28" s="56" t="str">
        <f>IF((LEN('Copy paste to Here'!G32))&gt;5,((CONCATENATE('Copy paste to Here'!G32," &amp; ",'Copy paste to Here'!D32,"  &amp;  ",'Copy paste to Here'!E32))),"Empty Cell")</f>
        <v xml:space="preserve">Display box with 24 pcs. of sterling silver nose hoops, 22g (0.6mm) with triple color crystal - with an outer diameter of 3/8'' (10mm) (in standard packing or in vacuum sealed packing to prevent tarnishing) &amp; Packing Option: Standard Package  &amp;  </v>
      </c>
      <c r="B28" s="57" t="str">
        <f>'Copy paste to Here'!C32</f>
        <v>DNSTRM</v>
      </c>
      <c r="C28" s="57" t="s">
        <v>740</v>
      </c>
      <c r="D28" s="58">
        <f>Invoice!B32</f>
        <v>1</v>
      </c>
      <c r="E28" s="59">
        <f>Invoice!I32*$N$1</f>
        <v>23.4</v>
      </c>
      <c r="F28" s="59">
        <f t="shared" si="0"/>
        <v>23.4</v>
      </c>
      <c r="G28" s="60">
        <f t="shared" si="1"/>
        <v>896.45399999999995</v>
      </c>
      <c r="H28" s="63">
        <f t="shared" si="2"/>
        <v>896.45399999999995</v>
      </c>
    </row>
    <row r="29" spans="1:13" s="62" customFormat="1" ht="25.5">
      <c r="A29" s="56" t="str">
        <f>IF((LEN('Copy paste to Here'!G33))&gt;5,((CONCATENATE('Copy paste to Here'!G33," &amp; ",'Copy paste to Here'!D33,"  &amp;  ",'Copy paste to Here'!E33))),"Empty Cell")</f>
        <v xml:space="preserve">One pair of 925 sterling silver hoop earrings square tube with a diamond cut design 1.5mm thickness &amp; Size: 10mm  &amp;  </v>
      </c>
      <c r="B29" s="57" t="str">
        <f>'Copy paste to Here'!C33</f>
        <v>PHOLA</v>
      </c>
      <c r="C29" s="57" t="s">
        <v>743</v>
      </c>
      <c r="D29" s="58">
        <f>Invoice!B33</f>
        <v>12</v>
      </c>
      <c r="E29" s="59">
        <f>Invoice!I33*$N$1</f>
        <v>1.97</v>
      </c>
      <c r="F29" s="59">
        <f t="shared" si="0"/>
        <v>23.64</v>
      </c>
      <c r="G29" s="60">
        <f t="shared" si="1"/>
        <v>75.470700000000008</v>
      </c>
      <c r="H29" s="63">
        <f t="shared" si="2"/>
        <v>905.64840000000004</v>
      </c>
    </row>
    <row r="30" spans="1:13" s="62" customFormat="1" ht="25.5">
      <c r="A30" s="56" t="str">
        <f>IF((LEN('Copy paste to Here'!G34))&gt;5,((CONCATENATE('Copy paste to Here'!G34," &amp; ",'Copy paste to Here'!D34,"  &amp;  ",'Copy paste to Here'!E34))),"Empty Cell")</f>
        <v xml:space="preserve">One pair of 925 sterling silver hoop earrings square tube with a diamond cut design 1.5mm thickness &amp; Size: 12mm  &amp;  </v>
      </c>
      <c r="B30" s="57" t="str">
        <f>'Copy paste to Here'!C34</f>
        <v>PHOLA</v>
      </c>
      <c r="C30" s="57" t="s">
        <v>744</v>
      </c>
      <c r="D30" s="58">
        <f>Invoice!B34</f>
        <v>12</v>
      </c>
      <c r="E30" s="59">
        <f>Invoice!I34*$N$1</f>
        <v>2.08</v>
      </c>
      <c r="F30" s="59">
        <f t="shared" si="0"/>
        <v>24.96</v>
      </c>
      <c r="G30" s="60">
        <f t="shared" si="1"/>
        <v>79.68480000000001</v>
      </c>
      <c r="H30" s="63">
        <f t="shared" si="2"/>
        <v>956.21760000000017</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406.62999999999994</v>
      </c>
      <c r="G1000" s="60"/>
      <c r="H1000" s="61">
        <f t="shared" ref="H1000:H1007" si="49">F1000*$E$14</f>
        <v>15577.995299999999</v>
      </c>
    </row>
    <row r="1001" spans="1:8" s="62" customFormat="1">
      <c r="A1001" s="56" t="str">
        <f>Invoice!I36</f>
        <v>Free Shipping to Cyprus via DHL due to order over 350USD:</v>
      </c>
      <c r="B1001" s="75"/>
      <c r="C1001" s="75"/>
      <c r="D1001" s="76"/>
      <c r="E1001" s="67"/>
      <c r="F1001" s="59">
        <f>Invoice!J36</f>
        <v>0</v>
      </c>
      <c r="G1001" s="60"/>
      <c r="H1001" s="61">
        <f>F1001*$E$14</f>
        <v>0</v>
      </c>
    </row>
    <row r="1002" spans="1:8" s="62" customFormat="1" hidden="1" outlineLevel="1">
      <c r="A1002" s="56" t="str">
        <f>'[2]Copy paste to Here'!T3</f>
        <v>DISCOUNT</v>
      </c>
      <c r="B1002" s="75"/>
      <c r="C1002" s="75"/>
      <c r="D1002" s="76"/>
      <c r="E1002" s="67"/>
      <c r="F1002" s="59"/>
      <c r="G1002" s="60"/>
      <c r="H1002" s="61">
        <f>F1002*$E$14</f>
        <v>0</v>
      </c>
    </row>
    <row r="1003" spans="1:8" s="62" customFormat="1" collapsed="1">
      <c r="A1003" s="56" t="str">
        <f>'[2]Copy paste to Here'!T4</f>
        <v>Total:</v>
      </c>
      <c r="B1003" s="75"/>
      <c r="C1003" s="75"/>
      <c r="D1003" s="76"/>
      <c r="E1003" s="67"/>
      <c r="F1003" s="59">
        <f>SUM(F1000:F1002)</f>
        <v>406.62999999999994</v>
      </c>
      <c r="G1003" s="60"/>
      <c r="H1003" s="61">
        <f t="shared" si="49"/>
        <v>15577.995299999999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15577.995299999999</v>
      </c>
    </row>
    <row r="1010" spans="1:8" s="21" customFormat="1">
      <c r="A1010" s="22"/>
      <c r="E1010" s="21" t="s">
        <v>182</v>
      </c>
      <c r="H1010" s="84">
        <f>(SUMIF($A$1000:$A$1008,"Total:",$H$1000:$H$1008))</f>
        <v>15577.995299999999</v>
      </c>
    </row>
    <row r="1011" spans="1:8" s="21" customFormat="1">
      <c r="E1011" s="21" t="s">
        <v>183</v>
      </c>
      <c r="H1011" s="85">
        <f>H1013-H1012</f>
        <v>14558.88</v>
      </c>
    </row>
    <row r="1012" spans="1:8" s="21" customFormat="1">
      <c r="E1012" s="21" t="s">
        <v>184</v>
      </c>
      <c r="H1012" s="85">
        <f>ROUND((H1013*7)/107,2)</f>
        <v>1019.12</v>
      </c>
    </row>
    <row r="1013" spans="1:8" s="21" customFormat="1">
      <c r="E1013" s="22" t="s">
        <v>185</v>
      </c>
      <c r="H1013" s="86">
        <f>ROUND((SUMIF($A$1000:$A$1008,"Total:",$H$1000:$H$1008)),2)</f>
        <v>15578</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2" t="s">
        <v>725</v>
      </c>
    </row>
    <row r="2" spans="1:1">
      <c r="A2" s="2" t="s">
        <v>727</v>
      </c>
    </row>
    <row r="3" spans="1:1">
      <c r="A3" s="2" t="s">
        <v>729</v>
      </c>
    </row>
    <row r="4" spans="1:1">
      <c r="A4" s="2" t="s">
        <v>731</v>
      </c>
    </row>
    <row r="5" spans="1:1">
      <c r="A5" s="2" t="s">
        <v>733</v>
      </c>
    </row>
    <row r="6" spans="1:1">
      <c r="A6" s="2" t="s">
        <v>734</v>
      </c>
    </row>
    <row r="7" spans="1:1">
      <c r="A7" s="2" t="s">
        <v>735</v>
      </c>
    </row>
    <row r="8" spans="1:1">
      <c r="A8" s="2" t="s">
        <v>736</v>
      </c>
    </row>
    <row r="9" spans="1:1">
      <c r="A9" s="2" t="s">
        <v>738</v>
      </c>
    </row>
    <row r="10" spans="1:1">
      <c r="A10" s="2" t="s">
        <v>739</v>
      </c>
    </row>
    <row r="11" spans="1:1">
      <c r="A11" s="2" t="s">
        <v>740</v>
      </c>
    </row>
    <row r="12" spans="1:1">
      <c r="A12" s="2" t="s">
        <v>743</v>
      </c>
    </row>
    <row r="13" spans="1:1">
      <c r="A13" s="2" t="s">
        <v>744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2023-09-29T10:26:23Z</cp:lastPrinted>
  <dcterms:created xsi:type="dcterms:W3CDTF">2009-06-02T18:56:54Z</dcterms:created>
  <dcterms:modified xsi:type="dcterms:W3CDTF">2023-09-29T10:26:23Z</dcterms:modified>
</cp:coreProperties>
</file>