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6106B06-4A02-436B-87CC-912D3C324563}"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Shipping Invoice (Low)" sheetId="12"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Invoice!$A$1:$K$37</definedName>
    <definedName name="_xlnm.Print_Area" localSheetId="2">'Shipping Invoice'!$A$1:$L$31</definedName>
    <definedName name="_xlnm.Print_Area" localSheetId="3">'Shipping Invoice (Low)'!$A$1:$L$31</definedName>
    <definedName name="_xlnm.Print_Area" localSheetId="4">'Tax Invoice'!$A$1:$H$1013</definedName>
    <definedName name="_xlnm.Print_Titles" localSheetId="0">Invoice!$2:$21</definedName>
    <definedName name="_xlnm.Print_Titles" localSheetId="2">'Shipping Invoice'!$1:$21</definedName>
    <definedName name="_xlnm.Print_Titles" localSheetId="3">'Shipping Invoice (Low)'!$1:$21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2" l="1"/>
  <c r="B26" i="12"/>
  <c r="B25" i="12"/>
  <c r="B24" i="12"/>
  <c r="B23" i="12"/>
  <c r="K17" i="12"/>
  <c r="K14" i="12"/>
  <c r="K10" i="12"/>
  <c r="I25" i="12"/>
  <c r="K25" i="12" s="1"/>
  <c r="I26" i="12" l="1"/>
  <c r="K26" i="12" s="1"/>
  <c r="I23" i="12"/>
  <c r="K23" i="12" s="1"/>
  <c r="I24" i="12"/>
  <c r="K24" i="12" s="1"/>
  <c r="K29" i="7"/>
  <c r="E21" i="6"/>
  <c r="E19" i="6"/>
  <c r="E18" i="6"/>
  <c r="K14" i="7"/>
  <c r="K17" i="7"/>
  <c r="K10" i="7"/>
  <c r="N1" i="7"/>
  <c r="I26" i="7" s="1"/>
  <c r="N1" i="6"/>
  <c r="E20" i="6" s="1"/>
  <c r="F1002" i="6"/>
  <c r="F1001" i="6"/>
  <c r="D21" i="6"/>
  <c r="B26" i="7" s="1"/>
  <c r="D20" i="6"/>
  <c r="B25" i="7" s="1"/>
  <c r="D19" i="6"/>
  <c r="B24" i="7" s="1"/>
  <c r="D18" i="6"/>
  <c r="B23" i="7" s="1"/>
  <c r="I25" i="5"/>
  <c r="I24" i="5"/>
  <c r="I23" i="5"/>
  <c r="I22" i="5"/>
  <c r="J25" i="2"/>
  <c r="J24" i="2"/>
  <c r="J23" i="2"/>
  <c r="J22" i="2"/>
  <c r="J26" i="2" s="1"/>
  <c r="A1007" i="6"/>
  <c r="A1006" i="6"/>
  <c r="A1005" i="6"/>
  <c r="F1004" i="6"/>
  <c r="A1004" i="6"/>
  <c r="A1003" i="6"/>
  <c r="K27" i="12" l="1"/>
  <c r="K30" i="12" s="1"/>
  <c r="I23" i="7"/>
  <c r="I24" i="7"/>
  <c r="K24" i="7" s="1"/>
  <c r="K27" i="7" s="1"/>
  <c r="K30" i="7" s="1"/>
  <c r="I25" i="7"/>
  <c r="K25" i="7" s="1"/>
  <c r="K23" i="7"/>
  <c r="K26" i="7"/>
  <c r="J29" i="2"/>
  <c r="B27" i="7"/>
  <c r="M11" i="6"/>
  <c r="I3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2" i="2" s="1"/>
  <c r="I36" i="2" l="1"/>
  <c r="I34" i="2" s="1"/>
  <c r="I37" i="2"/>
  <c r="I3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<sst xmlns="http://schemas.openxmlformats.org/spreadsheetml/2006/main" count="1998" uniqueCount="742">
  <si>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</si>
  <si>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</si>
  <si>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</si>
  <si>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</si>
  <si>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</si>
  <si>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</si>
  <si>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</si>
  <si>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</si>
  <si>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</si>
  <si>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</si>
  <si>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</si>
  <si>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</si>
  <si>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</si>
  <si>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</si>
  <si>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</si>
  <si>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</si>
  <si>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</si>
  <si>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</si>
  <si>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</si>
  <si>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</si>
  <si>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</si>
  <si>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</si>
  <si>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</si>
  <si>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</si>
  <si>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</si>
  <si>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</si>
  <si>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</si>
  <si>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</si>
  <si>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</si>
  <si>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</si>
  <si>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</si>
  <si>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</si>
  <si>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</si>
  <si>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</si>
  <si>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</si>
  <si>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</si>
  <si>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</si>
  <si>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</si>
  <si>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</si>
  <si>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</si>
  <si>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</si>
  <si>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</si>
  <si>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</si>
  <si>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</si>
  <si>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</si>
  <si>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</si>
  <si>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</si>
  <si>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</si>
  <si>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</si>
  <si>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</si>
  <si>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</si>
  <si>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</si>
  <si>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</si>
  <si>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</si>
  <si>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</si>
  <si>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</si>
  <si>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</si>
  <si>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</si>
  <si>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</si>
  <si>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</si>
  <si>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</si>
  <si>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</si>
  <si>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</si>
  <si>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</si>
  <si>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</si>
  <si>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</si>
  <si>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</si>
  <si>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</si>
  <si>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</si>
  <si>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</si>
  <si>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</si>
  <si>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</si>
  <si>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</si>
  <si>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</si>
  <si>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</si>
  <si>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</si>
  <si>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</si>
  <si>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</si>
  <si>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</si>
  <si>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</si>
  <si>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</si>
  <si>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</si>
  <si>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</si>
  <si>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</si>
  <si>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</si>
  <si>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</si>
  <si>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</si>
  <si>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</si>
  <si>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</si>
  <si>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</si>
  <si>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</si>
  <si>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</si>
  <si>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</si>
  <si>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</si>
  <si>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</si>
  <si>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</si>
  <si>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</si>
  <si>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</si>
  <si>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</si>
  <si>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</si>
  <si>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</si>
  <si>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</si>
  <si>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</si>
  <si>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</si>
  <si>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</si>
  <si>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</si>
  <si>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</si>
  <si>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</si>
  <si>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</si>
  <si>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</si>
  <si>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</si>
  <si>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</si>
  <si>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</si>
  <si>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</si>
  <si>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</si>
  <si>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</si>
  <si>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</si>
  <si>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</si>
  <si>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</si>
  <si>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</si>
  <si>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</si>
  <si>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</si>
  <si>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</si>
  <si>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</si>
  <si>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</si>
  <si>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</si>
  <si>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</si>
  <si>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</si>
  <si>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</si>
  <si>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</si>
  <si>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</si>
  <si>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</si>
  <si>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</si>
  <si>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</si>
  <si>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</si>
  <si>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</si>
  <si>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</si>
  <si>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</si>
  <si>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</si>
  <si>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</si>
  <si>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</si>
  <si>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</si>
  <si>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</si>
  <si>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</si>
  <si>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</si>
  <si>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</si>
  <si>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</si>
  <si>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</si>
  <si>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</si>
  <si>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</si>
  <si>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</si>
  <si>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</si>
  <si>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</si>
  <si>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</si>
  <si>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</si>
  <si>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</si>
  <si>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</si>
  <si>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</si>
  <si>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</si>
  <si>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</si>
  <si>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</si>
  <si>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</si>
  <si>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</si>
  <si>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</si>
  <si>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</si>
  <si>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</si>
  <si>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</si>
  <si>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</si>
  <si>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</si>
  <si>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</si>
  <si>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</si>
  <si>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</si>
  <si>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</si>
  <si>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</si>
  <si>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</si>
  <si>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</si>
  <si>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</si>
  <si>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</si>
  <si>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</si>
  <si>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</si>
  <si>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</si>
  <si>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</si>
  <si>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</si>
  <si>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</si>
  <si>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</si>
  <si>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</si>
  <si>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</si>
  <si>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</si>
  <si>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</si>
  <si>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</si>
  <si>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</si>
  <si>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</si>
  <si>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</si>
  <si>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</si>
  <si>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</si>
  <si>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</si>
  <si>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</si>
  <si>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</si>
  <si>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</si>
  <si>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</si>
  <si>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</si>
  <si>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</si>
  <si>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</si>
  <si>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</si>
  <si>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</si>
  <si>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</si>
  <si>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</si>
  <si>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</si>
  <si>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</si>
  <si>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</si>
  <si>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</si>
  <si>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</si>
  <si>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</si>
  <si>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</si>
  <si>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</si>
  <si>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</si>
  <si>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</si>
  <si>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</si>
  <si>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</si>
  <si>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</si>
  <si>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</si>
  <si>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</si>
  <si>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</si>
  <si>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</si>
  <si>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</si>
  <si>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</si>
  <si>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</si>
  <si>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</si>
  <si>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</si>
  <si>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</si>
  <si>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</si>
  <si>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</si>
  <si>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</si>
  <si>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</si>
  <si>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</si>
  <si>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</si>
  <si>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</si>
  <si>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</si>
  <si>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</si>
  <si>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</si>
  <si>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</si>
  <si>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</si>
  <si>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</si>
  <si>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</si>
  <si>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</si>
  <si>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</si>
  <si>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</si>
  <si>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</si>
  <si>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</si>
  <si>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</si>
  <si>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</si>
  <si>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</si>
  <si>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</si>
  <si>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</si>
  <si>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</si>
  <si>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</si>
  <si>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</si>
  <si>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</si>
  <si>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</si>
  <si>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</si>
  <si>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</si>
  <si>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</si>
  <si>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</si>
  <si>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</si>
  <si>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</si>
  <si>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</si>
  <si>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</si>
  <si>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</si>
  <si>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</si>
  <si>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</si>
  <si>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</si>
  <si>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</si>
  <si>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</si>
  <si>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</si>
  <si>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</si>
  <si>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</si>
  <si>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</si>
  <si>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</si>
  <si>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</si>
  <si>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</si>
  <si>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</si>
  <si>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</si>
  <si>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</si>
  <si>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</si>
  <si>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</si>
  <si>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</si>
  <si>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</si>
  <si>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</si>
  <si>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</si>
  <si>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</si>
  <si>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</si>
  <si>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</si>
  <si>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</si>
  <si>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</si>
  <si>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</si>
  <si>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</si>
  <si>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</si>
  <si>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</si>
  <si>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</si>
  <si>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</si>
  <si>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</si>
  <si>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</si>
  <si>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</si>
  <si>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</si>
  <si>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</si>
  <si>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</si>
  <si>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</si>
  <si>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</si>
  <si>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</si>
  <si>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</si>
  <si>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</si>
  <si>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</si>
  <si>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</si>
  <si>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</si>
  <si>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</si>
  <si>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</si>
  <si>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</si>
  <si>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</si>
  <si>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</si>
  <si>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</si>
  <si>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</si>
  <si>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</si>
  <si>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</si>
  <si>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</si>
  <si>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</si>
  <si>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</si>
  <si>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</si>
  <si>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</si>
  <si>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</si>
  <si>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</si>
  <si>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</si>
  <si>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</si>
  <si>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</si>
  <si>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</si>
  <si>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</si>
  <si>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</si>
  <si>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</si>
  <si>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</si>
  <si>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</si>
  <si>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</si>
  <si>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</si>
  <si>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</si>
  <si>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</si>
  <si>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</si>
  <si>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</si>
  <si>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</si>
  <si>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</si>
  <si>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</si>
  <si>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</si>
  <si>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</si>
  <si>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</si>
  <si>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</si>
  <si>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</si>
  <si>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</si>
  <si>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</si>
  <si>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</si>
  <si>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</si>
  <si>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</si>
  <si>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</si>
  <si>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</si>
  <si>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</si>
  <si>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</si>
  <si>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</si>
  <si>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</si>
  <si>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</si>
  <si>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</si>
  <si>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</si>
  <si>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</si>
  <si>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</si>
  <si>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</si>
  <si>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</si>
  <si>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</si>
  <si>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</si>
  <si>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</si>
  <si>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</si>
  <si>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</si>
  <si>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</si>
  <si>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</si>
  <si>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</si>
  <si>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</si>
  <si>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</si>
  <si>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</si>
  <si>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</si>
  <si>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</si>
  <si>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</si>
  <si>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</si>
  <si>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</si>
  <si>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</si>
  <si>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</si>
  <si>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</si>
  <si>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</si>
  <si>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</si>
  <si>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</si>
  <si>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</si>
  <si>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</si>
  <si>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</si>
  <si>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</si>
  <si>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</si>
  <si>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</si>
  <si>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</si>
  <si>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</si>
  <si>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</si>
  <si>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</si>
  <si>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</si>
  <si>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</si>
  <si>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</si>
  <si>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</si>
  <si>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</si>
  <si>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</si>
  <si>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</si>
  <si>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</si>
  <si>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</si>
  <si>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</si>
  <si>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</si>
  <si>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</si>
  <si>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</si>
  <si>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</si>
  <si>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</si>
  <si>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</si>
  <si>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</si>
  <si>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</si>
  <si>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</si>
  <si>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</si>
  <si>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</si>
  <si>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</si>
  <si>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</si>
  <si>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</si>
  <si>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</si>
  <si>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</si>
  <si>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</si>
  <si>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</si>
  <si>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</si>
  <si>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</si>
  <si>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</si>
  <si>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</si>
  <si>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</si>
  <si>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</si>
  <si>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</si>
  <si>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</si>
  <si>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</si>
  <si>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</si>
  <si>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</si>
  <si>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</si>
  <si>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</si>
  <si>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</si>
  <si>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</si>
  <si>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</si>
  <si>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</si>
  <si>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</si>
  <si>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</si>
  <si>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</si>
  <si>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</si>
  <si>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</si>
  <si>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</si>
  <si>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</si>
  <si>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</si>
  <si>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</si>
  <si>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</si>
  <si>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</si>
  <si>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</si>
  <si>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</si>
  <si>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</si>
  <si>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</si>
  <si>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</si>
  <si>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</si>
  <si>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</si>
  <si>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</si>
  <si>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</si>
  <si>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</si>
  <si>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</si>
  <si>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</si>
  <si>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</si>
  <si>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</si>
  <si>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</si>
  <si>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</si>
  <si>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</si>
  <si>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</si>
  <si>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</si>
  <si>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</si>
  <si>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</si>
  <si>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</si>
  <si>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</si>
  <si>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</si>
  <si>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</si>
  <si>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</si>
  <si>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</si>
  <si>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</si>
  <si>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</si>
  <si>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</si>
  <si>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</si>
  <si>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</si>
  <si>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</si>
  <si>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</si>
  <si>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</si>
  <si>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</si>
  <si>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</si>
  <si>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</si>
  <si>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</si>
  <si>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</si>
  <si>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</si>
  <si>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</si>
  <si>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</si>
  <si>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</si>
  <si>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</si>
  <si>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</si>
  <si>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</si>
  <si>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</si>
  <si>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</si>
  <si>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</si>
  <si>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</si>
  <si>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</si>
  <si>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</si>
  <si>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</si>
  <si>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</si>
  <si>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</si>
  <si>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</si>
  <si>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</si>
  <si>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</si>
  <si>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</si>
  <si>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</si>
  <si>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</si>
  <si>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</si>
  <si>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</si>
  <si>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</si>
  <si>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</si>
  <si>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</si>
  <si>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</si>
  <si>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</si>
  <si>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</si>
  <si>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</si>
  <si>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</si>
  <si>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</si>
  <si>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</si>
  <si>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</si>
  <si>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</si>
  <si>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</si>
  <si>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</si>
  <si>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</si>
  <si>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</si>
  <si>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</si>
  <si>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</si>
  <si>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</si>
  <si>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</si>
  <si>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</si>
  <si>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</si>
  <si>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</si>
  <si>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</si>
  <si>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</si>
  <si>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</si>
  <si>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</si>
  <si>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</si>
  <si>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</si>
  <si>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</si>
  <si>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</si>
  <si>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</si>
  <si>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</si>
  <si>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</si>
  <si>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</si>
  <si>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</si>
  <si>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</si>
  <si>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</si>
  <si>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</si>
  <si>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</si>
  <si>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</si>
  <si>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</si>
  <si>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</si>
  <si>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</si>
  <si>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</si>
  <si>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</si>
  <si>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</si>
  <si>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</si>
  <si>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</si>
  <si>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</si>
  <si>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</si>
  <si>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</si>
  <si>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</si>
  <si>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</si>
  <si>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</si>
  <si>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</si>
  <si>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</si>
  <si>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</si>
  <si>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</si>
  <si>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</si>
  <si>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</si>
  <si>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</si>
  <si>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</si>
  <si>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</si>
  <si>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</si>
  <si>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</si>
  <si>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</si>
  <si>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</si>
  <si>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</si>
  <si>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</si>
  <si>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</si>
  <si>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</si>
  <si>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</si>
  <si>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</si>
  <si>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</si>
  <si>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</si>
  <si>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</si>
  <si>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</si>
  <si>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</si>
  <si>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</si>
  <si>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</si>
  <si>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</si>
  <si>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</si>
  <si>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</si>
  <si>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</si>
  <si>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</si>
  <si>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</si>
  <si>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</si>
  <si>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</si>
  <si>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</si>
  <si>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</si>
  <si>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</si>
  <si>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</si>
  <si>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</si>
  <si>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</si>
  <si>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</si>
  <si>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</si>
  <si>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</si>
  <si>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</si>
  <si>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</si>
  <si>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</si>
  <si>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</si>
  <si>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</si>
  <si>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</si>
  <si>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</si>
  <si>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</si>
  <si>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</si>
  <si>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</si>
  <si>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</si>
  <si>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</si>
  <si>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</si>
  <si>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</si>
  <si>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</si>
  <si>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</si>
  <si>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</si>
  <si>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</si>
  <si>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</si>
  <si>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</si>
  <si>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</si>
  <si>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</si>
  <si>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</si>
  <si>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</si>
  <si>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</si>
  <si>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</si>
  <si>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</si>
  <si>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</si>
  <si>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</si>
  <si>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</si>
  <si>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</si>
  <si>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</si>
  <si>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</si>
  <si>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</si>
  <si>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</si>
  <si>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</si>
  <si>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</si>
  <si>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</si>
  <si>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</si>
  <si>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</si>
  <si>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</si>
  <si>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</si>
  <si>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</si>
  <si>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</si>
  <si>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</si>
  <si>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</si>
  <si>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</si>
  <si>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</si>
  <si>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</si>
  <si>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</si>
  <si>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</si>
  <si>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</si>
  <si>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</si>
  <si>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</si>
  <si>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</si>
  <si>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</si>
  <si>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</si>
  <si>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</si>
  <si>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</si>
  <si>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</si>
  <si>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</si>
  <si>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</si>
  <si>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</si>
  <si>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</si>
  <si>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</si>
  <si>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</si>
  <si>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</si>
  <si>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</si>
  <si>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</si>
  <si>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</si>
  <si>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</si>
  <si>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</si>
  <si>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</si>
  <si>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</si>
  <si>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</si>
  <si>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</si>
  <si>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</si>
  <si>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</si>
  <si>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</si>
  <si>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</si>
  <si>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</si>
  <si>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</si>
  <si>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</si>
  <si>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</si>
  <si>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</si>
  <si>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</si>
  <si>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</si>
  <si>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Pretty savage jewellery</t>
  </si>
  <si>
    <t>Owen Lockyer</t>
  </si>
  <si>
    <t>23 Burlington Road</t>
  </si>
  <si>
    <t>PO20DP Portsmouth</t>
  </si>
  <si>
    <t>United Kingdom</t>
  </si>
  <si>
    <t>Tel: 07707967998</t>
  </si>
  <si>
    <t>Email: Prettysavagejewellery@gmail.com</t>
  </si>
  <si>
    <t>CLAMPE</t>
  </si>
  <si>
    <t>Packing Option: Sold as Bulk of 50 pcs. with Acha Logo</t>
  </si>
  <si>
    <t>Eo gas sterilized single use piercing clamp: Universal shape Piercing clamp</t>
  </si>
  <si>
    <t>NEDBOX</t>
  </si>
  <si>
    <t>Wholesale box with 100 pcs. of individually packed single use EO gas sterilized surgical steel piercing needles (sizes 10g &amp; 8g 2.5mm and 3mm are sold in boxes of 50 pieces)</t>
  </si>
  <si>
    <t>NEEBOX</t>
  </si>
  <si>
    <t>EO gas sterilized, cannula needles (piercing catheter), single use, 0.6mm (22g) to 1.6mm (14g) / 50 pcs per box</t>
  </si>
  <si>
    <t>NEECBX</t>
  </si>
  <si>
    <t>EO gas sterilized, curved 316L steel ASTM F-138 needles, single use, 1mm (18g) to 1.6mm (14g) / 50 pcs per box</t>
  </si>
  <si>
    <t>CLAMPBLKE</t>
  </si>
  <si>
    <t>NEDBOX16</t>
  </si>
  <si>
    <t>NEEBOX16</t>
  </si>
  <si>
    <t>NEECBX16</t>
  </si>
  <si>
    <t>One Hundred Fifty Three and 20 cents GBP</t>
  </si>
  <si>
    <t>Exchange Rate GBP-THB</t>
  </si>
  <si>
    <t>Total Order USD</t>
  </si>
  <si>
    <t>Total Invoice USD</t>
  </si>
  <si>
    <t>Didi</t>
  </si>
  <si>
    <t>Pretty Savage Jewellery</t>
  </si>
  <si>
    <t>PO20DP Portsmouth, Hampshire</t>
  </si>
  <si>
    <t>Shipping cost to UK via FedEx:</t>
  </si>
  <si>
    <t>One Hundred Thirty Six and 26 cents GBP</t>
  </si>
  <si>
    <t>Clamps, Needles and other items as invoice attached</t>
  </si>
  <si>
    <t>Clamps, Hollow tapers and other items as invoice attached</t>
  </si>
  <si>
    <t>Wholesale box with 100 pcs. of individually packed single use EO gas sterilized surgical steel piercing Hollow tapers (sizes 10g &amp; 8g 2.5mm and 3mm are sold in boxes of 50 pieces)</t>
  </si>
  <si>
    <t>EO gas sterilized, curved 316L steel ASTM F-138 Hollow tapers, single use, 1mm (18g) to 1.6mm (14g) / 50 pcs per box</t>
  </si>
  <si>
    <t>Thirty Four and 08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</si>
</sst>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3" borderId="22" xfId="0" applyFont="1" applyFill="1" applyBorder="1" applyAlignment="1">
      <alignment horizontal="center"/>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3" borderId="15" xfId="0" applyFont="1" applyFill="1" applyBorder="1" applyAlignment="1">
      <alignment horizontal="center" vertical="center" wrapText="1"/>
    </xf>
    <xf numFmtId="0" fontId="1" fillId="2" borderId="14" xfId="0" applyFont="1" applyFill="1" applyBorder="1" applyAlignment="1">
      <alignment horizontal="center"/>
    </xf>
    <xf numFmtId="2" fontId="0" fillId="0" borderId="0" xfId="0" applyNumberForma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7"/>
  <sheetViews>
    <sheetView tabSelected="1" zoomScale="90" zoomScaleNormal="90" workbookViewId="0">
      <selection activeCell="K37" sqref="A1:K3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1"/>
      <c r="D2" s="121"/>
      <c r="E2" s="121"/>
      <c r="F2" s="121"/>
      <c r="G2" s="121"/>
      <c r="H2" s="121"/>
      <c r="I2" s="121"/>
      <c r="J2" s="126" t="s">
        <v>140</v>
      </c>
      <c r="K2" s="115"/>
    </row>
    <row r="3" spans="1:11">
      <c r="A3" s="114"/>
      <c r="B3" s="122" t="s">
        <v>135</v>
      </c>
      <c r="C3" s="121"/>
      <c r="D3" s="121"/>
      <c r="E3" s="121"/>
      <c r="F3" s="121"/>
      <c r="G3" s="121"/>
      <c r="H3" s="121"/>
      <c r="I3" s="121"/>
      <c r="J3" s="121"/>
      <c r="K3" s="115"/>
    </row>
    <row r="4" spans="1:11">
      <c r="A4" s="114"/>
      <c r="B4" s="122" t="s">
        <v>136</v>
      </c>
      <c r="C4" s="121"/>
      <c r="D4" s="121"/>
      <c r="E4" s="121"/>
      <c r="F4" s="121"/>
      <c r="G4" s="121"/>
      <c r="H4" s="121"/>
      <c r="I4" s="121"/>
      <c r="J4" s="121"/>
      <c r="K4" s="115"/>
    </row>
    <row r="5" spans="1:11">
      <c r="A5" s="114"/>
      <c r="B5" s="122" t="s">
        <v>137</v>
      </c>
      <c r="C5" s="121"/>
      <c r="D5" s="121"/>
      <c r="E5" s="121"/>
      <c r="F5" s="121"/>
      <c r="G5" s="121"/>
      <c r="H5" s="121"/>
      <c r="I5" s="121"/>
      <c r="J5" s="121"/>
      <c r="K5" s="115"/>
    </row>
    <row r="6" spans="1:11">
      <c r="A6" s="114"/>
      <c r="B6" s="122" t="s">
        <v>138</v>
      </c>
      <c r="C6" s="121"/>
      <c r="D6" s="121"/>
      <c r="E6" s="121"/>
      <c r="F6" s="121"/>
      <c r="G6" s="121"/>
      <c r="H6" s="121"/>
      <c r="I6" s="121"/>
      <c r="J6" s="121"/>
      <c r="K6" s="115"/>
    </row>
    <row r="7" spans="1:11">
      <c r="A7" s="114"/>
      <c r="B7" s="122" t="s">
        <v>139</v>
      </c>
      <c r="C7" s="121"/>
      <c r="D7" s="121"/>
      <c r="E7" s="121"/>
      <c r="F7" s="121"/>
      <c r="G7" s="121"/>
      <c r="H7" s="121"/>
      <c r="I7" s="121"/>
      <c r="J7" s="121"/>
      <c r="K7" s="115"/>
    </row>
    <row r="8" spans="1:11">
      <c r="A8" s="114"/>
      <c r="B8" s="121"/>
      <c r="C8" s="121"/>
      <c r="D8" s="121"/>
      <c r="E8" s="121"/>
      <c r="F8" s="121"/>
      <c r="G8" s="121"/>
      <c r="H8" s="121"/>
      <c r="I8" s="121"/>
      <c r="J8" s="121"/>
      <c r="K8" s="115"/>
    </row>
    <row r="9" spans="1:11">
      <c r="A9" s="114"/>
      <c r="B9" s="101" t="s">
        <v>0</v>
      </c>
      <c r="C9" s="102"/>
      <c r="D9" s="102"/>
      <c r="E9" s="102"/>
      <c r="F9" s="103"/>
      <c r="G9" s="98"/>
      <c r="H9" s="99" t="s">
        <v>7</v>
      </c>
      <c r="I9" s="121"/>
      <c r="J9" s="99" t="s">
        <v>195</v>
      </c>
      <c r="K9" s="115"/>
    </row>
    <row r="10" spans="1:11" ht="15" customHeight="1">
      <c r="A10" s="114"/>
      <c r="B10" s="114" t="s">
        <v>733</v>
      </c>
      <c r="C10" s="121"/>
      <c r="D10" s="121"/>
      <c r="E10" s="121"/>
      <c r="F10" s="115"/>
      <c r="G10" s="116"/>
      <c r="H10" s="116" t="s">
        <v>733</v>
      </c>
      <c r="I10" s="121"/>
      <c r="J10" s="139">
        <v>51511</v>
      </c>
      <c r="K10" s="115"/>
    </row>
    <row r="11" spans="1:11">
      <c r="A11" s="114"/>
      <c r="B11" s="114" t="s">
        <v>709</v>
      </c>
      <c r="C11" s="121"/>
      <c r="D11" s="121"/>
      <c r="E11" s="121"/>
      <c r="F11" s="115"/>
      <c r="G11" s="116"/>
      <c r="H11" s="116" t="s">
        <v>709</v>
      </c>
      <c r="I11" s="121"/>
      <c r="J11" s="140"/>
      <c r="K11" s="115"/>
    </row>
    <row r="12" spans="1:11">
      <c r="A12" s="114"/>
      <c r="B12" s="114" t="s">
        <v>710</v>
      </c>
      <c r="C12" s="121"/>
      <c r="D12" s="121"/>
      <c r="E12" s="121"/>
      <c r="F12" s="115"/>
      <c r="G12" s="116"/>
      <c r="H12" s="116" t="s">
        <v>710</v>
      </c>
      <c r="I12" s="121"/>
      <c r="J12" s="121"/>
      <c r="K12" s="115"/>
    </row>
    <row r="13" spans="1:11">
      <c r="A13" s="114"/>
      <c r="B13" s="114" t="s">
        <v>734</v>
      </c>
      <c r="C13" s="121"/>
      <c r="D13" s="121"/>
      <c r="E13" s="121"/>
      <c r="F13" s="115"/>
      <c r="G13" s="116"/>
      <c r="H13" s="116" t="s">
        <v>734</v>
      </c>
      <c r="I13" s="121"/>
      <c r="J13" s="99" t="s">
        <v>11</v>
      </c>
      <c r="K13" s="115"/>
    </row>
    <row r="14" spans="1:11" ht="15" customHeight="1">
      <c r="A14" s="114"/>
      <c r="B14" s="114" t="s">
        <v>712</v>
      </c>
      <c r="C14" s="121"/>
      <c r="D14" s="121"/>
      <c r="E14" s="121"/>
      <c r="F14" s="115"/>
      <c r="G14" s="116"/>
      <c r="H14" s="116" t="s">
        <v>712</v>
      </c>
      <c r="I14" s="121"/>
      <c r="J14" s="141">
        <v>45190</v>
      </c>
      <c r="K14" s="115"/>
    </row>
    <row r="15" spans="1:11" ht="15" customHeight="1">
      <c r="A15" s="114"/>
      <c r="B15" s="6" t="s">
        <v>6</v>
      </c>
      <c r="C15" s="7"/>
      <c r="D15" s="7"/>
      <c r="E15" s="7"/>
      <c r="F15" s="8"/>
      <c r="G15" s="116"/>
      <c r="H15" s="9" t="s">
        <v>6</v>
      </c>
      <c r="I15" s="121"/>
      <c r="J15" s="142"/>
      <c r="K15" s="115"/>
    </row>
    <row r="16" spans="1:11" ht="15" customHeight="1">
      <c r="A16" s="114"/>
      <c r="B16" s="121"/>
      <c r="C16" s="121"/>
      <c r="D16" s="121"/>
      <c r="E16" s="121"/>
      <c r="F16" s="121"/>
      <c r="G16" s="121"/>
      <c r="H16" s="121"/>
      <c r="I16" s="124" t="s">
        <v>142</v>
      </c>
      <c r="J16" s="130">
        <v>40067</v>
      </c>
      <c r="K16" s="115"/>
    </row>
    <row r="17" spans="1:11">
      <c r="A17" s="114"/>
      <c r="B17" s="121" t="s">
        <v>713</v>
      </c>
      <c r="C17" s="121"/>
      <c r="D17" s="121"/>
      <c r="E17" s="121"/>
      <c r="F17" s="121"/>
      <c r="G17" s="121"/>
      <c r="H17" s="121"/>
      <c r="I17" s="124" t="s">
        <v>143</v>
      </c>
      <c r="J17" s="130" t="s">
        <v>732</v>
      </c>
      <c r="K17" s="115"/>
    </row>
    <row r="18" spans="1:11" ht="18">
      <c r="A18" s="114"/>
      <c r="B18" s="121" t="s">
        <v>714</v>
      </c>
      <c r="C18" s="121"/>
      <c r="D18" s="121"/>
      <c r="E18" s="121"/>
      <c r="F18" s="121"/>
      <c r="G18" s="121"/>
      <c r="H18" s="121"/>
      <c r="I18" s="123" t="s">
        <v>258</v>
      </c>
      <c r="J18" s="104" t="s">
        <v>162</v>
      </c>
      <c r="K18" s="115"/>
    </row>
    <row r="19" spans="1:11">
      <c r="A19" s="114"/>
      <c r="B19" s="121"/>
      <c r="C19" s="121"/>
      <c r="D19" s="121"/>
      <c r="E19" s="121"/>
      <c r="F19" s="121"/>
      <c r="G19" s="121"/>
      <c r="H19" s="121"/>
      <c r="I19" s="121"/>
      <c r="J19" s="121"/>
      <c r="K19" s="115"/>
    </row>
    <row r="20" spans="1:11">
      <c r="A20" s="114"/>
      <c r="B20" s="100" t="s">
        <v>198</v>
      </c>
      <c r="C20" s="100" t="s">
        <v>199</v>
      </c>
      <c r="D20" s="117" t="s">
        <v>284</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ht="36">
      <c r="A22" s="114"/>
      <c r="B22" s="107">
        <v>1</v>
      </c>
      <c r="C22" s="10" t="s">
        <v>715</v>
      </c>
      <c r="D22" s="118" t="s">
        <v>724</v>
      </c>
      <c r="E22" s="118" t="s">
        <v>716</v>
      </c>
      <c r="F22" s="135" t="s">
        <v>273</v>
      </c>
      <c r="G22" s="136"/>
      <c r="H22" s="11" t="s">
        <v>717</v>
      </c>
      <c r="I22" s="14">
        <v>49.98</v>
      </c>
      <c r="J22" s="109">
        <f>I22*B22</f>
        <v>49.98</v>
      </c>
      <c r="K22" s="115"/>
    </row>
    <row r="23" spans="1:11" ht="36">
      <c r="A23" s="114"/>
      <c r="B23" s="107">
        <v>1</v>
      </c>
      <c r="C23" s="10" t="s">
        <v>718</v>
      </c>
      <c r="D23" s="118" t="s">
        <v>725</v>
      </c>
      <c r="E23" s="118" t="s">
        <v>614</v>
      </c>
      <c r="F23" s="135"/>
      <c r="G23" s="136"/>
      <c r="H23" s="11" t="s">
        <v>719</v>
      </c>
      <c r="I23" s="14">
        <v>13.55</v>
      </c>
      <c r="J23" s="109">
        <f>I23*B23</f>
        <v>13.55</v>
      </c>
      <c r="K23" s="115"/>
    </row>
    <row r="24" spans="1:11" ht="24">
      <c r="A24" s="114"/>
      <c r="B24" s="107">
        <v>1</v>
      </c>
      <c r="C24" s="10" t="s">
        <v>720</v>
      </c>
      <c r="D24" s="118" t="s">
        <v>726</v>
      </c>
      <c r="E24" s="118" t="s">
        <v>614</v>
      </c>
      <c r="F24" s="135"/>
      <c r="G24" s="136"/>
      <c r="H24" s="11" t="s">
        <v>721</v>
      </c>
      <c r="I24" s="14">
        <v>55.83</v>
      </c>
      <c r="J24" s="109">
        <f>I24*B24</f>
        <v>55.83</v>
      </c>
      <c r="K24" s="115"/>
    </row>
    <row r="25" spans="1:11" ht="24">
      <c r="A25" s="114"/>
      <c r="B25" s="108">
        <v>1</v>
      </c>
      <c r="C25" s="12" t="s">
        <v>722</v>
      </c>
      <c r="D25" s="119" t="s">
        <v>727</v>
      </c>
      <c r="E25" s="119" t="s">
        <v>614</v>
      </c>
      <c r="F25" s="137"/>
      <c r="G25" s="138"/>
      <c r="H25" s="13" t="s">
        <v>723</v>
      </c>
      <c r="I25" s="15">
        <v>16.899999999999999</v>
      </c>
      <c r="J25" s="110">
        <f>I25*B25</f>
        <v>16.899999999999999</v>
      </c>
      <c r="K25" s="115"/>
    </row>
    <row r="26" spans="1:11">
      <c r="A26" s="114"/>
      <c r="B26" s="127"/>
      <c r="C26" s="127"/>
      <c r="D26" s="127"/>
      <c r="E26" s="127"/>
      <c r="F26" s="127"/>
      <c r="G26" s="127"/>
      <c r="H26" s="127"/>
      <c r="I26" s="128" t="s">
        <v>255</v>
      </c>
      <c r="J26" s="129">
        <f>SUM(J22:J25)</f>
        <v>136.26</v>
      </c>
      <c r="K26" s="115"/>
    </row>
    <row r="27" spans="1:11">
      <c r="A27" s="114"/>
      <c r="B27" s="127"/>
      <c r="C27" s="127"/>
      <c r="D27" s="127"/>
      <c r="E27" s="127"/>
      <c r="F27" s="127"/>
      <c r="G27" s="127"/>
      <c r="H27" s="127"/>
      <c r="I27" s="131" t="s">
        <v>735</v>
      </c>
      <c r="J27" s="129">
        <v>16.940000000000001</v>
      </c>
      <c r="K27" s="115"/>
    </row>
    <row r="28" spans="1:11" hidden="1" outlineLevel="1">
      <c r="A28" s="114"/>
      <c r="B28" s="127"/>
      <c r="C28" s="127"/>
      <c r="D28" s="127"/>
      <c r="E28" s="127"/>
      <c r="F28" s="127"/>
      <c r="G28" s="127"/>
      <c r="H28" s="127"/>
      <c r="I28" s="128" t="s">
        <v>185</v>
      </c>
      <c r="J28" s="129">
        <v>0</v>
      </c>
      <c r="K28" s="115"/>
    </row>
    <row r="29" spans="1:11" collapsed="1">
      <c r="A29" s="114"/>
      <c r="B29" s="127"/>
      <c r="C29" s="127"/>
      <c r="D29" s="127"/>
      <c r="E29" s="127"/>
      <c r="F29" s="127"/>
      <c r="G29" s="127"/>
      <c r="H29" s="127"/>
      <c r="I29" s="128" t="s">
        <v>257</v>
      </c>
      <c r="J29" s="129">
        <f>SUM(J26:J28)</f>
        <v>153.19999999999999</v>
      </c>
      <c r="K29" s="115"/>
    </row>
    <row r="30" spans="1:11">
      <c r="A30" s="6"/>
      <c r="B30" s="7"/>
      <c r="C30" s="7"/>
      <c r="D30" s="7"/>
      <c r="E30" s="7"/>
      <c r="F30" s="7"/>
      <c r="G30" s="7"/>
      <c r="H30" s="133" t="s">
        <v>728</v>
      </c>
      <c r="I30" s="7"/>
      <c r="J30" s="7"/>
      <c r="K30" s="8"/>
    </row>
    <row r="32" spans="1:11">
      <c r="H32" s="1" t="s">
        <v>729</v>
      </c>
      <c r="I32" s="91">
        <f>'Tax Invoice'!E14</f>
        <v>44.06</v>
      </c>
    </row>
    <row r="33" spans="8:9">
      <c r="H33" s="1" t="s">
        <v>705</v>
      </c>
      <c r="I33" s="91">
        <f>'Tax Invoice'!M11</f>
        <v>36.07</v>
      </c>
    </row>
    <row r="34" spans="8:9">
      <c r="H34" s="1" t="s">
        <v>730</v>
      </c>
      <c r="I34" s="91">
        <f>I36/I33</f>
        <v>166.44345993900748</v>
      </c>
    </row>
    <row r="35" spans="8:9">
      <c r="H35" s="1" t="s">
        <v>731</v>
      </c>
      <c r="I35" s="91">
        <f>I37/I33</f>
        <v>187.13590241197673</v>
      </c>
    </row>
    <row r="36" spans="8:9">
      <c r="H36" s="1" t="s">
        <v>706</v>
      </c>
      <c r="I36" s="91">
        <f>J26*I32</f>
        <v>6003.6156000000001</v>
      </c>
    </row>
    <row r="37" spans="8:9">
      <c r="H37" s="1" t="s">
        <v>707</v>
      </c>
      <c r="I37" s="91">
        <f>J29*I32</f>
        <v>6749.9920000000002</v>
      </c>
    </row>
  </sheetData>
  <mergeCells count="8">
    <mergeCell ref="F23:G23"/>
    <mergeCell ref="F24:G24"/>
    <mergeCell ref="F25:G2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v>
      </c>
      <c r="O1" t="s">
        <v>144</v>
      </c>
      <c r="T1" t="s">
        <v>255</v>
      </c>
      <c r="U1">
        <v>136.26</v>
      </c>
    </row>
    <row r="2" spans="1:21" ht="15.75">
      <c r="A2" s="114"/>
      <c r="B2" s="125" t="s">
        <v>134</v>
      </c>
      <c r="C2" s="121"/>
      <c r="D2" s="121"/>
      <c r="E2" s="121"/>
      <c r="F2" s="121"/>
      <c r="G2" s="121"/>
      <c r="H2" s="121"/>
      <c r="I2" s="126" t="s">
        <v>140</v>
      </c>
      <c r="J2" s="115"/>
      <c r="T2" t="s">
        <v>184</v>
      </c>
      <c r="U2">
        <v>16.940000000000001</v>
      </c>
    </row>
    <row r="3" spans="1:21">
      <c r="A3" s="114"/>
      <c r="B3" s="122" t="s">
        <v>135</v>
      </c>
      <c r="C3" s="121"/>
      <c r="D3" s="121"/>
      <c r="E3" s="121"/>
      <c r="F3" s="121"/>
      <c r="G3" s="121"/>
      <c r="H3" s="121"/>
      <c r="I3" s="121"/>
      <c r="J3" s="115"/>
      <c r="T3" t="s">
        <v>185</v>
      </c>
    </row>
    <row r="4" spans="1:21">
      <c r="A4" s="114"/>
      <c r="B4" s="122" t="s">
        <v>136</v>
      </c>
      <c r="C4" s="121"/>
      <c r="D4" s="121"/>
      <c r="E4" s="121"/>
      <c r="F4" s="121"/>
      <c r="G4" s="121"/>
      <c r="H4" s="121"/>
      <c r="I4" s="121"/>
      <c r="J4" s="115"/>
      <c r="T4" t="s">
        <v>257</v>
      </c>
      <c r="U4">
        <v>153.19999999999999</v>
      </c>
    </row>
    <row r="5" spans="1:21">
      <c r="A5" s="114"/>
      <c r="B5" s="122" t="s">
        <v>137</v>
      </c>
      <c r="C5" s="121"/>
      <c r="D5" s="121"/>
      <c r="E5" s="121"/>
      <c r="F5" s="121"/>
      <c r="G5" s="121"/>
      <c r="H5" s="121"/>
      <c r="I5" s="121"/>
      <c r="J5" s="115"/>
      <c r="S5" t="s">
        <v>728</v>
      </c>
    </row>
    <row r="6" spans="1:21">
      <c r="A6" s="114"/>
      <c r="B6" s="122" t="s">
        <v>138</v>
      </c>
      <c r="C6" s="121"/>
      <c r="D6" s="121"/>
      <c r="E6" s="121"/>
      <c r="F6" s="121"/>
      <c r="G6" s="121"/>
      <c r="H6" s="121"/>
      <c r="I6" s="121"/>
      <c r="J6" s="115"/>
    </row>
    <row r="7" spans="1:21">
      <c r="A7" s="114"/>
      <c r="B7" s="122" t="s">
        <v>139</v>
      </c>
      <c r="C7" s="121"/>
      <c r="D7" s="121"/>
      <c r="E7" s="121"/>
      <c r="F7" s="121"/>
      <c r="G7" s="121"/>
      <c r="H7" s="121"/>
      <c r="I7" s="121"/>
      <c r="J7" s="115"/>
    </row>
    <row r="8" spans="1:21">
      <c r="A8" s="114"/>
      <c r="B8" s="121"/>
      <c r="C8" s="121"/>
      <c r="D8" s="121"/>
      <c r="E8" s="121"/>
      <c r="F8" s="121"/>
      <c r="G8" s="121"/>
      <c r="H8" s="121"/>
      <c r="I8" s="121"/>
      <c r="J8" s="115"/>
    </row>
    <row r="9" spans="1:21">
      <c r="A9" s="114"/>
      <c r="B9" s="101" t="s">
        <v>0</v>
      </c>
      <c r="C9" s="102"/>
      <c r="D9" s="102"/>
      <c r="E9" s="103"/>
      <c r="F9" s="98"/>
      <c r="G9" s="99" t="s">
        <v>7</v>
      </c>
      <c r="H9" s="121"/>
      <c r="I9" s="99" t="s">
        <v>195</v>
      </c>
      <c r="J9" s="115"/>
    </row>
    <row r="10" spans="1:21">
      <c r="A10" s="114"/>
      <c r="B10" s="114" t="s">
        <v>708</v>
      </c>
      <c r="C10" s="121"/>
      <c r="D10" s="121"/>
      <c r="E10" s="115"/>
      <c r="F10" s="116"/>
      <c r="G10" s="116" t="s">
        <v>708</v>
      </c>
      <c r="H10" s="121"/>
      <c r="I10" s="139"/>
      <c r="J10" s="115"/>
    </row>
    <row r="11" spans="1:21">
      <c r="A11" s="114"/>
      <c r="B11" s="114" t="s">
        <v>709</v>
      </c>
      <c r="C11" s="121"/>
      <c r="D11" s="121"/>
      <c r="E11" s="115"/>
      <c r="F11" s="116"/>
      <c r="G11" s="116" t="s">
        <v>709</v>
      </c>
      <c r="H11" s="121"/>
      <c r="I11" s="140"/>
      <c r="J11" s="115"/>
    </row>
    <row r="12" spans="1:21">
      <c r="A12" s="114"/>
      <c r="B12" s="114" t="s">
        <v>710</v>
      </c>
      <c r="C12" s="121"/>
      <c r="D12" s="121"/>
      <c r="E12" s="115"/>
      <c r="F12" s="116"/>
      <c r="G12" s="116" t="s">
        <v>710</v>
      </c>
      <c r="H12" s="121"/>
      <c r="I12" s="121"/>
      <c r="J12" s="115"/>
    </row>
    <row r="13" spans="1:21">
      <c r="A13" s="114"/>
      <c r="B13" s="114" t="s">
        <v>711</v>
      </c>
      <c r="C13" s="121"/>
      <c r="D13" s="121"/>
      <c r="E13" s="115"/>
      <c r="F13" s="116"/>
      <c r="G13" s="116" t="s">
        <v>711</v>
      </c>
      <c r="H13" s="121"/>
      <c r="I13" s="99" t="s">
        <v>11</v>
      </c>
      <c r="J13" s="115"/>
    </row>
    <row r="14" spans="1:21">
      <c r="A14" s="114"/>
      <c r="B14" s="114" t="s">
        <v>712</v>
      </c>
      <c r="C14" s="121"/>
      <c r="D14" s="121"/>
      <c r="E14" s="115"/>
      <c r="F14" s="116"/>
      <c r="G14" s="116" t="s">
        <v>712</v>
      </c>
      <c r="H14" s="121"/>
      <c r="I14" s="141">
        <v>45189</v>
      </c>
      <c r="J14" s="115"/>
    </row>
    <row r="15" spans="1:21">
      <c r="A15" s="114"/>
      <c r="B15" s="6" t="s">
        <v>6</v>
      </c>
      <c r="C15" s="7"/>
      <c r="D15" s="7"/>
      <c r="E15" s="8"/>
      <c r="F15" s="116"/>
      <c r="G15" s="9" t="s">
        <v>6</v>
      </c>
      <c r="H15" s="121"/>
      <c r="I15" s="142"/>
      <c r="J15" s="115"/>
    </row>
    <row r="16" spans="1:21">
      <c r="A16" s="114"/>
      <c r="B16" s="121"/>
      <c r="C16" s="121"/>
      <c r="D16" s="121"/>
      <c r="E16" s="121"/>
      <c r="F16" s="121"/>
      <c r="G16" s="121"/>
      <c r="H16" s="124" t="s">
        <v>142</v>
      </c>
      <c r="I16" s="130">
        <v>40067</v>
      </c>
      <c r="J16" s="115"/>
    </row>
    <row r="17" spans="1:16">
      <c r="A17" s="114"/>
      <c r="B17" s="121" t="s">
        <v>713</v>
      </c>
      <c r="C17" s="121"/>
      <c r="D17" s="121"/>
      <c r="E17" s="121"/>
      <c r="F17" s="121"/>
      <c r="G17" s="121"/>
      <c r="H17" s="124" t="s">
        <v>143</v>
      </c>
      <c r="I17" s="130"/>
      <c r="J17" s="115"/>
    </row>
    <row r="18" spans="1:16" ht="18">
      <c r="A18" s="114"/>
      <c r="B18" s="121" t="s">
        <v>714</v>
      </c>
      <c r="C18" s="121"/>
      <c r="D18" s="121"/>
      <c r="E18" s="121"/>
      <c r="F18" s="121"/>
      <c r="G18" s="121"/>
      <c r="H18" s="123" t="s">
        <v>258</v>
      </c>
      <c r="I18" s="104" t="s">
        <v>162</v>
      </c>
      <c r="J18" s="115"/>
    </row>
    <row r="19" spans="1:16">
      <c r="A19" s="114"/>
      <c r="B19" s="121"/>
      <c r="C19" s="121"/>
      <c r="D19" s="121"/>
      <c r="E19" s="121"/>
      <c r="F19" s="121"/>
      <c r="G19" s="121"/>
      <c r="H19" s="121"/>
      <c r="I19" s="121"/>
      <c r="J19" s="115"/>
      <c r="P19">
        <v>45189</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120">
      <c r="A22" s="114"/>
      <c r="B22" s="107">
        <v>1</v>
      </c>
      <c r="C22" s="10" t="s">
        <v>715</v>
      </c>
      <c r="D22" s="118" t="s">
        <v>716</v>
      </c>
      <c r="E22" s="135" t="s">
        <v>273</v>
      </c>
      <c r="F22" s="136"/>
      <c r="G22" s="11" t="s">
        <v>717</v>
      </c>
      <c r="H22" s="14">
        <v>49.98</v>
      </c>
      <c r="I22" s="109">
        <f>H22*B22</f>
        <v>49.98</v>
      </c>
      <c r="J22" s="115"/>
    </row>
    <row r="23" spans="1:16" ht="264">
      <c r="A23" s="114"/>
      <c r="B23" s="107">
        <v>1</v>
      </c>
      <c r="C23" s="10" t="s">
        <v>718</v>
      </c>
      <c r="D23" s="118" t="s">
        <v>614</v>
      </c>
      <c r="E23" s="135"/>
      <c r="F23" s="136"/>
      <c r="G23" s="11" t="s">
        <v>719</v>
      </c>
      <c r="H23" s="14">
        <v>13.55</v>
      </c>
      <c r="I23" s="109">
        <f>H23*B23</f>
        <v>13.55</v>
      </c>
      <c r="J23" s="115"/>
    </row>
    <row r="24" spans="1:16" ht="168">
      <c r="A24" s="114"/>
      <c r="B24" s="107">
        <v>1</v>
      </c>
      <c r="C24" s="10" t="s">
        <v>720</v>
      </c>
      <c r="D24" s="118" t="s">
        <v>614</v>
      </c>
      <c r="E24" s="135"/>
      <c r="F24" s="136"/>
      <c r="G24" s="11" t="s">
        <v>721</v>
      </c>
      <c r="H24" s="14">
        <v>55.83</v>
      </c>
      <c r="I24" s="109">
        <f>H24*B24</f>
        <v>55.83</v>
      </c>
      <c r="J24" s="115"/>
    </row>
    <row r="25" spans="1:16" ht="180">
      <c r="A25" s="114"/>
      <c r="B25" s="108">
        <v>1</v>
      </c>
      <c r="C25" s="12" t="s">
        <v>722</v>
      </c>
      <c r="D25" s="119" t="s">
        <v>614</v>
      </c>
      <c r="E25" s="137"/>
      <c r="F25" s="138"/>
      <c r="G25" s="13" t="s">
        <v>723</v>
      </c>
      <c r="H25" s="15">
        <v>16.899999999999999</v>
      </c>
      <c r="I25" s="110">
        <f>H25*B25</f>
        <v>16.899999999999999</v>
      </c>
      <c r="J25" s="115"/>
    </row>
  </sheetData>
  <mergeCells count="8">
    <mergeCell ref="E23:F23"/>
    <mergeCell ref="E24:F24"/>
    <mergeCell ref="E25:F2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8"/>
  <sheetViews>
    <sheetView zoomScale="90" zoomScaleNormal="90" workbookViewId="0">
      <selection activeCell="V30" sqref="T28:V3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1"/>
      <c r="D2" s="121"/>
      <c r="E2" s="121"/>
      <c r="F2" s="121"/>
      <c r="G2" s="121"/>
      <c r="H2" s="121"/>
      <c r="I2" s="121"/>
      <c r="J2" s="121"/>
      <c r="K2" s="126" t="s">
        <v>140</v>
      </c>
      <c r="L2" s="115"/>
      <c r="N2">
        <v>136.26</v>
      </c>
      <c r="O2" t="s">
        <v>182</v>
      </c>
    </row>
    <row r="3" spans="1:15" ht="12.75" customHeight="1">
      <c r="A3" s="114"/>
      <c r="B3" s="122" t="s">
        <v>135</v>
      </c>
      <c r="C3" s="121"/>
      <c r="D3" s="121"/>
      <c r="E3" s="121"/>
      <c r="F3" s="121"/>
      <c r="G3" s="121"/>
      <c r="H3" s="121"/>
      <c r="I3" s="121"/>
      <c r="J3" s="121"/>
      <c r="K3" s="121"/>
      <c r="L3" s="115"/>
      <c r="N3">
        <v>136.26</v>
      </c>
      <c r="O3" t="s">
        <v>183</v>
      </c>
    </row>
    <row r="4" spans="1:15" ht="12.75" customHeight="1">
      <c r="A4" s="114"/>
      <c r="B4" s="122" t="s">
        <v>136</v>
      </c>
      <c r="C4" s="121"/>
      <c r="D4" s="121"/>
      <c r="E4" s="121"/>
      <c r="F4" s="121"/>
      <c r="G4" s="121"/>
      <c r="H4" s="121"/>
      <c r="I4" s="121"/>
      <c r="J4" s="121"/>
      <c r="K4" s="121"/>
      <c r="L4" s="115"/>
    </row>
    <row r="5" spans="1:15" ht="12.75" customHeight="1">
      <c r="A5" s="114"/>
      <c r="B5" s="122" t="s">
        <v>137</v>
      </c>
      <c r="C5" s="121"/>
      <c r="D5" s="121"/>
      <c r="E5" s="121"/>
      <c r="F5" s="121"/>
      <c r="G5" s="121"/>
      <c r="H5" s="121"/>
      <c r="I5" s="121"/>
      <c r="J5" s="121"/>
      <c r="K5" s="121"/>
      <c r="L5" s="115"/>
    </row>
    <row r="6" spans="1:15" ht="12.75" customHeight="1">
      <c r="A6" s="114"/>
      <c r="B6" s="122" t="s">
        <v>138</v>
      </c>
      <c r="C6" s="121"/>
      <c r="D6" s="121"/>
      <c r="E6" s="121"/>
      <c r="F6" s="121"/>
      <c r="G6" s="121"/>
      <c r="H6" s="121"/>
      <c r="I6" s="121"/>
      <c r="J6" s="121"/>
      <c r="K6" s="121"/>
      <c r="L6" s="115"/>
    </row>
    <row r="7" spans="1:15" ht="12.75" customHeight="1">
      <c r="A7" s="114"/>
      <c r="B7" s="122" t="s">
        <v>139</v>
      </c>
      <c r="C7" s="121"/>
      <c r="D7" s="121"/>
      <c r="E7" s="121"/>
      <c r="F7" s="121"/>
      <c r="G7" s="121"/>
      <c r="H7" s="121"/>
      <c r="I7" s="121"/>
      <c r="J7" s="121"/>
      <c r="K7" s="121"/>
      <c r="L7" s="115"/>
    </row>
    <row r="8" spans="1:15" ht="12.75" customHeight="1">
      <c r="A8" s="114"/>
      <c r="B8" s="121"/>
      <c r="C8" s="121"/>
      <c r="D8" s="121"/>
      <c r="E8" s="121"/>
      <c r="F8" s="121"/>
      <c r="G8" s="121"/>
      <c r="H8" s="121"/>
      <c r="I8" s="121"/>
      <c r="J8" s="121"/>
      <c r="K8" s="121"/>
      <c r="L8" s="115"/>
    </row>
    <row r="9" spans="1:15" ht="12.75" customHeight="1">
      <c r="A9" s="114"/>
      <c r="B9" s="101" t="s">
        <v>0</v>
      </c>
      <c r="C9" s="102"/>
      <c r="D9" s="102"/>
      <c r="E9" s="102"/>
      <c r="F9" s="103"/>
      <c r="G9" s="98"/>
      <c r="H9" s="99" t="s">
        <v>7</v>
      </c>
      <c r="I9" s="121"/>
      <c r="J9" s="121"/>
      <c r="K9" s="99" t="s">
        <v>195</v>
      </c>
      <c r="L9" s="115"/>
    </row>
    <row r="10" spans="1:15" ht="15" customHeight="1">
      <c r="A10" s="114"/>
      <c r="B10" s="114" t="s">
        <v>733</v>
      </c>
      <c r="C10" s="121"/>
      <c r="D10" s="121"/>
      <c r="E10" s="121"/>
      <c r="F10" s="115"/>
      <c r="G10" s="116"/>
      <c r="H10" s="116" t="s">
        <v>733</v>
      </c>
      <c r="I10" s="121"/>
      <c r="J10" s="121"/>
      <c r="K10" s="139">
        <f>IF(Invoice!J10&lt;&gt;"",Invoice!J10,"")</f>
        <v>51511</v>
      </c>
      <c r="L10" s="115"/>
    </row>
    <row r="11" spans="1:15" ht="12.75" customHeight="1">
      <c r="A11" s="114"/>
      <c r="B11" s="114" t="s">
        <v>709</v>
      </c>
      <c r="C11" s="121"/>
      <c r="D11" s="121"/>
      <c r="E11" s="121"/>
      <c r="F11" s="115"/>
      <c r="G11" s="116"/>
      <c r="H11" s="116" t="s">
        <v>709</v>
      </c>
      <c r="I11" s="121"/>
      <c r="J11" s="121"/>
      <c r="K11" s="140"/>
      <c r="L11" s="115"/>
    </row>
    <row r="12" spans="1:15" ht="12.75" customHeight="1">
      <c r="A12" s="114"/>
      <c r="B12" s="114" t="s">
        <v>710</v>
      </c>
      <c r="C12" s="121"/>
      <c r="D12" s="121"/>
      <c r="E12" s="121"/>
      <c r="F12" s="115"/>
      <c r="G12" s="116"/>
      <c r="H12" s="116" t="s">
        <v>710</v>
      </c>
      <c r="I12" s="121"/>
      <c r="J12" s="121"/>
      <c r="K12" s="121"/>
      <c r="L12" s="115"/>
    </row>
    <row r="13" spans="1:15" ht="12.75" customHeight="1">
      <c r="A13" s="114"/>
      <c r="B13" s="114" t="s">
        <v>734</v>
      </c>
      <c r="C13" s="121"/>
      <c r="D13" s="121"/>
      <c r="E13" s="121"/>
      <c r="F13" s="115"/>
      <c r="G13" s="116"/>
      <c r="H13" s="116" t="s">
        <v>734</v>
      </c>
      <c r="I13" s="121"/>
      <c r="J13" s="121"/>
      <c r="K13" s="99" t="s">
        <v>11</v>
      </c>
      <c r="L13" s="115"/>
    </row>
    <row r="14" spans="1:15" ht="15" customHeight="1">
      <c r="A14" s="114"/>
      <c r="B14" s="114" t="s">
        <v>712</v>
      </c>
      <c r="C14" s="121"/>
      <c r="D14" s="121"/>
      <c r="E14" s="121"/>
      <c r="F14" s="115"/>
      <c r="G14" s="116"/>
      <c r="H14" s="116" t="s">
        <v>712</v>
      </c>
      <c r="I14" s="121"/>
      <c r="J14" s="121"/>
      <c r="K14" s="141">
        <f>Invoice!J14</f>
        <v>45190</v>
      </c>
      <c r="L14" s="115"/>
    </row>
    <row r="15" spans="1:15" ht="15" customHeight="1">
      <c r="A15" s="114"/>
      <c r="B15" s="6" t="s">
        <v>6</v>
      </c>
      <c r="C15" s="7"/>
      <c r="D15" s="7"/>
      <c r="E15" s="7"/>
      <c r="F15" s="8"/>
      <c r="G15" s="116"/>
      <c r="H15" s="9" t="s">
        <v>6</v>
      </c>
      <c r="I15" s="121"/>
      <c r="J15" s="121"/>
      <c r="K15" s="142"/>
      <c r="L15" s="115"/>
    </row>
    <row r="16" spans="1:15" ht="15" customHeight="1">
      <c r="A16" s="114"/>
      <c r="B16" s="121"/>
      <c r="C16" s="121"/>
      <c r="D16" s="121"/>
      <c r="E16" s="121"/>
      <c r="F16" s="121"/>
      <c r="G16" s="121"/>
      <c r="H16" s="121"/>
      <c r="I16" s="124" t="s">
        <v>142</v>
      </c>
      <c r="J16" s="124" t="s">
        <v>142</v>
      </c>
      <c r="K16" s="130">
        <v>40067</v>
      </c>
      <c r="L16" s="115"/>
    </row>
    <row r="17" spans="1:12" ht="12.75" customHeight="1">
      <c r="A17" s="114"/>
      <c r="B17" s="121" t="s">
        <v>713</v>
      </c>
      <c r="C17" s="121"/>
      <c r="D17" s="121"/>
      <c r="E17" s="121"/>
      <c r="F17" s="121"/>
      <c r="G17" s="121"/>
      <c r="H17" s="121"/>
      <c r="I17" s="124" t="s">
        <v>143</v>
      </c>
      <c r="J17" s="124" t="s">
        <v>143</v>
      </c>
      <c r="K17" s="130" t="str">
        <f>IF(Invoice!J17&lt;&gt;"",Invoice!J17,"")</f>
        <v>Didi</v>
      </c>
      <c r="L17" s="115"/>
    </row>
    <row r="18" spans="1:12" ht="18" customHeight="1">
      <c r="A18" s="114"/>
      <c r="B18" s="121" t="s">
        <v>714</v>
      </c>
      <c r="C18" s="121"/>
      <c r="D18" s="121"/>
      <c r="E18" s="121"/>
      <c r="F18" s="121"/>
      <c r="G18" s="121"/>
      <c r="H18" s="121"/>
      <c r="I18" s="123" t="s">
        <v>258</v>
      </c>
      <c r="J18" s="123" t="s">
        <v>258</v>
      </c>
      <c r="K18" s="104" t="s">
        <v>162</v>
      </c>
      <c r="L18" s="115"/>
    </row>
    <row r="19" spans="1:12" ht="12.75" customHeight="1">
      <c r="A19" s="114"/>
      <c r="B19" s="121"/>
      <c r="C19" s="121"/>
      <c r="D19" s="121"/>
      <c r="E19" s="121"/>
      <c r="F19" s="121"/>
      <c r="G19" s="121"/>
      <c r="H19" s="121"/>
      <c r="I19" s="121"/>
      <c r="J19" s="121"/>
      <c r="K19" s="121"/>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0"/>
      <c r="C21" s="100"/>
      <c r="D21" s="100"/>
      <c r="E21" s="117"/>
      <c r="F21" s="143"/>
      <c r="G21" s="144"/>
      <c r="H21" s="100" t="s">
        <v>141</v>
      </c>
      <c r="I21" s="100"/>
      <c r="J21" s="100"/>
      <c r="K21" s="100"/>
      <c r="L21" s="115"/>
    </row>
    <row r="22" spans="1:12">
      <c r="A22" s="114"/>
      <c r="B22" s="100"/>
      <c r="C22" s="100"/>
      <c r="D22" s="100"/>
      <c r="E22" s="117"/>
      <c r="F22" s="117"/>
      <c r="G22" s="120"/>
      <c r="H22" s="132" t="s">
        <v>737</v>
      </c>
      <c r="I22" s="100"/>
      <c r="J22" s="100"/>
      <c r="K22" s="100"/>
      <c r="L22" s="115"/>
    </row>
    <row r="23" spans="1:12" ht="36" customHeight="1">
      <c r="A23" s="114"/>
      <c r="B23" s="107">
        <f>'Tax Invoice'!D18</f>
        <v>1</v>
      </c>
      <c r="C23" s="10" t="s">
        <v>715</v>
      </c>
      <c r="D23" s="10" t="s">
        <v>724</v>
      </c>
      <c r="E23" s="118" t="s">
        <v>716</v>
      </c>
      <c r="F23" s="135" t="s">
        <v>273</v>
      </c>
      <c r="G23" s="136"/>
      <c r="H23" s="11" t="s">
        <v>717</v>
      </c>
      <c r="I23" s="14">
        <f>ROUNDUP(J23*$N$1,2)</f>
        <v>49.98</v>
      </c>
      <c r="J23" s="14">
        <v>49.98</v>
      </c>
      <c r="K23" s="109">
        <f>I23*B23</f>
        <v>49.98</v>
      </c>
      <c r="L23" s="115"/>
    </row>
    <row r="24" spans="1:12" ht="36" customHeight="1">
      <c r="A24" s="114"/>
      <c r="B24" s="107">
        <f>'Tax Invoice'!D19</f>
        <v>1</v>
      </c>
      <c r="C24" s="10" t="s">
        <v>718</v>
      </c>
      <c r="D24" s="10" t="s">
        <v>725</v>
      </c>
      <c r="E24" s="118" t="s">
        <v>614</v>
      </c>
      <c r="F24" s="135"/>
      <c r="G24" s="136"/>
      <c r="H24" s="11" t="s">
        <v>719</v>
      </c>
      <c r="I24" s="14">
        <f>ROUNDUP(J24*$N$1,2)</f>
        <v>13.55</v>
      </c>
      <c r="J24" s="14">
        <v>13.55</v>
      </c>
      <c r="K24" s="109">
        <f>I24*B24</f>
        <v>13.55</v>
      </c>
      <c r="L24" s="115"/>
    </row>
    <row r="25" spans="1:12" ht="24" customHeight="1">
      <c r="A25" s="114"/>
      <c r="B25" s="107">
        <f>'Tax Invoice'!D20</f>
        <v>1</v>
      </c>
      <c r="C25" s="10" t="s">
        <v>720</v>
      </c>
      <c r="D25" s="10" t="s">
        <v>726</v>
      </c>
      <c r="E25" s="118" t="s">
        <v>614</v>
      </c>
      <c r="F25" s="135"/>
      <c r="G25" s="136"/>
      <c r="H25" s="11" t="s">
        <v>721</v>
      </c>
      <c r="I25" s="14">
        <f>ROUNDUP(J25*$N$1,2)</f>
        <v>55.83</v>
      </c>
      <c r="J25" s="14">
        <v>55.83</v>
      </c>
      <c r="K25" s="109">
        <f>I25*B25</f>
        <v>55.83</v>
      </c>
      <c r="L25" s="115"/>
    </row>
    <row r="26" spans="1:12" ht="24" customHeight="1">
      <c r="A26" s="114"/>
      <c r="B26" s="108">
        <f>'Tax Invoice'!D21</f>
        <v>1</v>
      </c>
      <c r="C26" s="12" t="s">
        <v>722</v>
      </c>
      <c r="D26" s="12" t="s">
        <v>727</v>
      </c>
      <c r="E26" s="119" t="s">
        <v>614</v>
      </c>
      <c r="F26" s="137"/>
      <c r="G26" s="138"/>
      <c r="H26" s="13" t="s">
        <v>723</v>
      </c>
      <c r="I26" s="15">
        <f>ROUNDUP(J26*$N$1,2)</f>
        <v>16.899999999999999</v>
      </c>
      <c r="J26" s="15">
        <v>16.899999999999999</v>
      </c>
      <c r="K26" s="110">
        <f>I26*B26</f>
        <v>16.899999999999999</v>
      </c>
      <c r="L26" s="115"/>
    </row>
    <row r="27" spans="1:12" ht="12.75" customHeight="1">
      <c r="A27" s="114"/>
      <c r="B27" s="127">
        <f>SUM(B23:B26)</f>
        <v>4</v>
      </c>
      <c r="C27" s="127" t="s">
        <v>144</v>
      </c>
      <c r="D27" s="127"/>
      <c r="E27" s="127"/>
      <c r="F27" s="127"/>
      <c r="G27" s="127"/>
      <c r="H27" s="127"/>
      <c r="I27" s="128" t="s">
        <v>255</v>
      </c>
      <c r="J27" s="128" t="s">
        <v>255</v>
      </c>
      <c r="K27" s="129">
        <f>SUM(K23:K26)</f>
        <v>136.26</v>
      </c>
      <c r="L27" s="115"/>
    </row>
    <row r="28" spans="1:12" ht="12.75" customHeight="1">
      <c r="A28" s="114"/>
      <c r="B28" s="127"/>
      <c r="C28" s="127"/>
      <c r="D28" s="127"/>
      <c r="E28" s="127"/>
      <c r="F28" s="127"/>
      <c r="G28" s="127"/>
      <c r="H28" s="127"/>
      <c r="I28" s="131" t="s">
        <v>735</v>
      </c>
      <c r="J28" s="128" t="s">
        <v>184</v>
      </c>
      <c r="K28" s="129">
        <v>0</v>
      </c>
      <c r="L28" s="115"/>
    </row>
    <row r="29" spans="1:12" ht="12.75" hidden="1" customHeight="1" outlineLevel="1">
      <c r="A29" s="114"/>
      <c r="B29" s="127"/>
      <c r="C29" s="127"/>
      <c r="D29" s="127"/>
      <c r="E29" s="127"/>
      <c r="F29" s="127"/>
      <c r="G29" s="127"/>
      <c r="H29" s="127"/>
      <c r="I29" s="128" t="s">
        <v>185</v>
      </c>
      <c r="J29" s="128" t="s">
        <v>185</v>
      </c>
      <c r="K29" s="129">
        <f>Invoice!J28</f>
        <v>0</v>
      </c>
      <c r="L29" s="115"/>
    </row>
    <row r="30" spans="1:12" ht="12.75" customHeight="1" collapsed="1">
      <c r="A30" s="114"/>
      <c r="B30" s="127"/>
      <c r="C30" s="127"/>
      <c r="D30" s="127"/>
      <c r="E30" s="127"/>
      <c r="F30" s="127"/>
      <c r="G30" s="127"/>
      <c r="H30" s="127"/>
      <c r="I30" s="128" t="s">
        <v>257</v>
      </c>
      <c r="J30" s="128" t="s">
        <v>257</v>
      </c>
      <c r="K30" s="129">
        <f>SUM(K27:K29)</f>
        <v>136.26</v>
      </c>
      <c r="L30" s="115"/>
    </row>
    <row r="31" spans="1:12" ht="12.75" customHeight="1">
      <c r="A31" s="6"/>
      <c r="B31" s="7"/>
      <c r="C31" s="7"/>
      <c r="D31" s="7"/>
      <c r="E31" s="7"/>
      <c r="F31" s="7"/>
      <c r="G31" s="7"/>
      <c r="H31" s="133" t="s">
        <v>736</v>
      </c>
      <c r="I31" s="7"/>
      <c r="J31" s="7"/>
      <c r="K31" s="7"/>
      <c r="L31" s="8"/>
    </row>
    <row r="32" spans="1:12" ht="12.75" customHeight="1"/>
    <row r="33" spans="11:11" ht="12.75" customHeight="1"/>
    <row r="34" spans="11:11" ht="12.75" customHeight="1"/>
    <row r="35" spans="11:11" ht="12.75" customHeight="1"/>
    <row r="36" spans="11:11" ht="12.75" customHeight="1"/>
    <row r="37" spans="11:11" ht="12.75" customHeight="1">
      <c r="K37" s="134"/>
    </row>
    <row r="38" spans="11:11" ht="12.75" customHeight="1"/>
  </sheetData>
  <mergeCells count="8">
    <mergeCell ref="F26:G26"/>
    <mergeCell ref="F24:G24"/>
    <mergeCell ref="K10:K11"/>
    <mergeCell ref="K14:K15"/>
    <mergeCell ref="F20:G20"/>
    <mergeCell ref="F21:G21"/>
    <mergeCell ref="F23:G23"/>
    <mergeCell ref="F25:G2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F4A6-164C-4B13-B92B-CB28B385FE6F}">
  <sheetPr codeName="shShippingInvoice1">
    <tabColor rgb="FFFF0000"/>
  </sheetPr>
  <dimension ref="A1:O38"/>
  <sheetViews>
    <sheetView zoomScale="90" zoomScaleNormal="90" workbookViewId="0">
      <selection activeCell="O23" sqref="O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5" t="s">
        <v>134</v>
      </c>
      <c r="C2" s="121"/>
      <c r="D2" s="121"/>
      <c r="E2" s="121"/>
      <c r="F2" s="121"/>
      <c r="G2" s="121"/>
      <c r="H2" s="121"/>
      <c r="I2" s="121"/>
      <c r="J2" s="121"/>
      <c r="K2" s="126" t="s">
        <v>140</v>
      </c>
      <c r="L2" s="115"/>
      <c r="N2">
        <v>136.26</v>
      </c>
      <c r="O2" t="s">
        <v>182</v>
      </c>
    </row>
    <row r="3" spans="1:15" ht="12.75" customHeight="1">
      <c r="A3" s="114"/>
      <c r="B3" s="122" t="s">
        <v>135</v>
      </c>
      <c r="C3" s="121"/>
      <c r="D3" s="121"/>
      <c r="E3" s="121"/>
      <c r="F3" s="121"/>
      <c r="G3" s="121"/>
      <c r="H3" s="121"/>
      <c r="I3" s="121"/>
      <c r="J3" s="121"/>
      <c r="K3" s="121"/>
      <c r="L3" s="115"/>
      <c r="N3">
        <v>136.26</v>
      </c>
      <c r="O3" t="s">
        <v>183</v>
      </c>
    </row>
    <row r="4" spans="1:15" ht="12.75" customHeight="1">
      <c r="A4" s="114"/>
      <c r="B4" s="122" t="s">
        <v>136</v>
      </c>
      <c r="C4" s="121"/>
      <c r="D4" s="121"/>
      <c r="E4" s="121"/>
      <c r="F4" s="121"/>
      <c r="G4" s="121"/>
      <c r="H4" s="121"/>
      <c r="I4" s="121"/>
      <c r="J4" s="121"/>
      <c r="K4" s="121"/>
      <c r="L4" s="115"/>
    </row>
    <row r="5" spans="1:15" ht="12.75" customHeight="1">
      <c r="A5" s="114"/>
      <c r="B5" s="122" t="s">
        <v>137</v>
      </c>
      <c r="C5" s="121"/>
      <c r="D5" s="121"/>
      <c r="E5" s="121"/>
      <c r="F5" s="121"/>
      <c r="G5" s="121"/>
      <c r="H5" s="121"/>
      <c r="I5" s="121"/>
      <c r="J5" s="121"/>
      <c r="K5" s="121"/>
      <c r="L5" s="115"/>
    </row>
    <row r="6" spans="1:15" ht="12.75" customHeight="1">
      <c r="A6" s="114"/>
      <c r="B6" s="122" t="s">
        <v>138</v>
      </c>
      <c r="C6" s="121"/>
      <c r="D6" s="121"/>
      <c r="E6" s="121"/>
      <c r="F6" s="121"/>
      <c r="G6" s="121"/>
      <c r="H6" s="121"/>
      <c r="I6" s="121"/>
      <c r="J6" s="121"/>
      <c r="K6" s="121"/>
      <c r="L6" s="115"/>
    </row>
    <row r="7" spans="1:15" ht="12.75" hidden="1" customHeight="1">
      <c r="A7" s="114"/>
      <c r="B7" s="122" t="s">
        <v>139</v>
      </c>
      <c r="C7" s="121"/>
      <c r="D7" s="121"/>
      <c r="E7" s="121"/>
      <c r="F7" s="121"/>
      <c r="G7" s="121"/>
      <c r="H7" s="121"/>
      <c r="I7" s="121"/>
      <c r="J7" s="121"/>
      <c r="K7" s="121"/>
      <c r="L7" s="115"/>
    </row>
    <row r="8" spans="1:15" ht="12.75" customHeight="1">
      <c r="A8" s="114"/>
      <c r="B8" s="121"/>
      <c r="C8" s="121"/>
      <c r="D8" s="121"/>
      <c r="E8" s="121"/>
      <c r="F8" s="121"/>
      <c r="G8" s="121"/>
      <c r="H8" s="121"/>
      <c r="I8" s="121"/>
      <c r="J8" s="121"/>
      <c r="K8" s="121"/>
      <c r="L8" s="115"/>
    </row>
    <row r="9" spans="1:15" ht="12.75" customHeight="1">
      <c r="A9" s="114"/>
      <c r="B9" s="101" t="s">
        <v>0</v>
      </c>
      <c r="C9" s="102"/>
      <c r="D9" s="102"/>
      <c r="E9" s="102"/>
      <c r="F9" s="103"/>
      <c r="G9" s="98"/>
      <c r="H9" s="99" t="s">
        <v>7</v>
      </c>
      <c r="I9" s="121"/>
      <c r="J9" s="121"/>
      <c r="K9" s="99" t="s">
        <v>195</v>
      </c>
      <c r="L9" s="115"/>
    </row>
    <row r="10" spans="1:15" ht="15" customHeight="1">
      <c r="A10" s="114"/>
      <c r="B10" s="114" t="s">
        <v>733</v>
      </c>
      <c r="C10" s="121"/>
      <c r="D10" s="121"/>
      <c r="E10" s="121"/>
      <c r="F10" s="115"/>
      <c r="G10" s="116"/>
      <c r="H10" s="116" t="s">
        <v>733</v>
      </c>
      <c r="I10" s="121"/>
      <c r="J10" s="121"/>
      <c r="K10" s="139">
        <f>IF(Invoice!J10&lt;&gt;"",Invoice!J10,"")</f>
        <v>51511</v>
      </c>
      <c r="L10" s="115"/>
    </row>
    <row r="11" spans="1:15" ht="12.75" customHeight="1">
      <c r="A11" s="114"/>
      <c r="B11" s="114" t="s">
        <v>709</v>
      </c>
      <c r="C11" s="121"/>
      <c r="D11" s="121"/>
      <c r="E11" s="121"/>
      <c r="F11" s="115"/>
      <c r="G11" s="116"/>
      <c r="H11" s="116" t="s">
        <v>709</v>
      </c>
      <c r="I11" s="121"/>
      <c r="J11" s="121"/>
      <c r="K11" s="140"/>
      <c r="L11" s="115"/>
    </row>
    <row r="12" spans="1:15" ht="12.75" customHeight="1">
      <c r="A12" s="114"/>
      <c r="B12" s="114" t="s">
        <v>710</v>
      </c>
      <c r="C12" s="121"/>
      <c r="D12" s="121"/>
      <c r="E12" s="121"/>
      <c r="F12" s="115"/>
      <c r="G12" s="116"/>
      <c r="H12" s="116" t="s">
        <v>710</v>
      </c>
      <c r="I12" s="121"/>
      <c r="J12" s="121"/>
      <c r="K12" s="121"/>
      <c r="L12" s="115"/>
    </row>
    <row r="13" spans="1:15" ht="12.75" customHeight="1">
      <c r="A13" s="114"/>
      <c r="B13" s="114" t="s">
        <v>734</v>
      </c>
      <c r="C13" s="121"/>
      <c r="D13" s="121"/>
      <c r="E13" s="121"/>
      <c r="F13" s="115"/>
      <c r="G13" s="116"/>
      <c r="H13" s="116" t="s">
        <v>734</v>
      </c>
      <c r="I13" s="121"/>
      <c r="J13" s="121"/>
      <c r="K13" s="99" t="s">
        <v>11</v>
      </c>
      <c r="L13" s="115"/>
    </row>
    <row r="14" spans="1:15" ht="15" customHeight="1">
      <c r="A14" s="114"/>
      <c r="B14" s="114" t="s">
        <v>712</v>
      </c>
      <c r="C14" s="121"/>
      <c r="D14" s="121"/>
      <c r="E14" s="121"/>
      <c r="F14" s="115"/>
      <c r="G14" s="116"/>
      <c r="H14" s="116" t="s">
        <v>712</v>
      </c>
      <c r="I14" s="121"/>
      <c r="J14" s="121"/>
      <c r="K14" s="141">
        <f>Invoice!J14</f>
        <v>45190</v>
      </c>
      <c r="L14" s="115"/>
    </row>
    <row r="15" spans="1:15" ht="15" customHeight="1">
      <c r="A15" s="114"/>
      <c r="B15" s="6" t="s">
        <v>6</v>
      </c>
      <c r="C15" s="7"/>
      <c r="D15" s="7"/>
      <c r="E15" s="7"/>
      <c r="F15" s="8"/>
      <c r="G15" s="116"/>
      <c r="H15" s="9" t="s">
        <v>6</v>
      </c>
      <c r="I15" s="121"/>
      <c r="J15" s="121"/>
      <c r="K15" s="142"/>
      <c r="L15" s="115"/>
    </row>
    <row r="16" spans="1:15" ht="15" customHeight="1">
      <c r="A16" s="114"/>
      <c r="B16" s="121"/>
      <c r="C16" s="121"/>
      <c r="D16" s="121"/>
      <c r="E16" s="121"/>
      <c r="F16" s="121"/>
      <c r="G16" s="121"/>
      <c r="H16" s="121"/>
      <c r="I16" s="124" t="s">
        <v>142</v>
      </c>
      <c r="J16" s="124" t="s">
        <v>142</v>
      </c>
      <c r="K16" s="130">
        <v>40067</v>
      </c>
      <c r="L16" s="115"/>
    </row>
    <row r="17" spans="1:12" ht="12.75" customHeight="1">
      <c r="A17" s="114"/>
      <c r="B17" s="121" t="s">
        <v>713</v>
      </c>
      <c r="C17" s="121"/>
      <c r="D17" s="121"/>
      <c r="E17" s="121"/>
      <c r="F17" s="121"/>
      <c r="G17" s="121"/>
      <c r="H17" s="121"/>
      <c r="I17" s="124" t="s">
        <v>143</v>
      </c>
      <c r="J17" s="124" t="s">
        <v>143</v>
      </c>
      <c r="K17" s="130" t="str">
        <f>IF(Invoice!J17&lt;&gt;"",Invoice!J17,"")</f>
        <v>Didi</v>
      </c>
      <c r="L17" s="115"/>
    </row>
    <row r="18" spans="1:12" ht="18" customHeight="1">
      <c r="A18" s="114"/>
      <c r="B18" s="121" t="s">
        <v>714</v>
      </c>
      <c r="C18" s="121"/>
      <c r="D18" s="121"/>
      <c r="E18" s="121"/>
      <c r="F18" s="121"/>
      <c r="G18" s="121"/>
      <c r="H18" s="121"/>
      <c r="I18" s="123" t="s">
        <v>258</v>
      </c>
      <c r="J18" s="123" t="s">
        <v>258</v>
      </c>
      <c r="K18" s="104" t="s">
        <v>162</v>
      </c>
      <c r="L18" s="115"/>
    </row>
    <row r="19" spans="1:12" ht="12.75" customHeight="1">
      <c r="A19" s="114"/>
      <c r="B19" s="121"/>
      <c r="C19" s="121"/>
      <c r="D19" s="121"/>
      <c r="E19" s="121"/>
      <c r="F19" s="121"/>
      <c r="G19" s="121"/>
      <c r="H19" s="121"/>
      <c r="I19" s="121"/>
      <c r="J19" s="121"/>
      <c r="K19" s="121"/>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0"/>
      <c r="C21" s="100"/>
      <c r="D21" s="100"/>
      <c r="E21" s="117"/>
      <c r="F21" s="143"/>
      <c r="G21" s="144"/>
      <c r="H21" s="100" t="s">
        <v>141</v>
      </c>
      <c r="I21" s="100"/>
      <c r="J21" s="100"/>
      <c r="K21" s="100"/>
      <c r="L21" s="115"/>
    </row>
    <row r="22" spans="1:12" ht="25.5">
      <c r="A22" s="114"/>
      <c r="B22" s="100"/>
      <c r="C22" s="100"/>
      <c r="D22" s="100"/>
      <c r="E22" s="117"/>
      <c r="F22" s="117"/>
      <c r="G22" s="120"/>
      <c r="H22" s="132" t="s">
        <v>738</v>
      </c>
      <c r="I22" s="100"/>
      <c r="J22" s="100"/>
      <c r="K22" s="100"/>
      <c r="L22" s="115"/>
    </row>
    <row r="23" spans="1:12" ht="36" customHeight="1">
      <c r="A23" s="114"/>
      <c r="B23" s="107">
        <f>'Tax Invoice'!D18</f>
        <v>1</v>
      </c>
      <c r="C23" s="10" t="s">
        <v>715</v>
      </c>
      <c r="D23" s="10" t="s">
        <v>724</v>
      </c>
      <c r="E23" s="118" t="s">
        <v>716</v>
      </c>
      <c r="F23" s="135" t="s">
        <v>273</v>
      </c>
      <c r="G23" s="136"/>
      <c r="H23" s="11" t="s">
        <v>717</v>
      </c>
      <c r="I23" s="14">
        <f>ROUNDUP(J23*$N$1,2)</f>
        <v>12.5</v>
      </c>
      <c r="J23" s="14">
        <v>49.98</v>
      </c>
      <c r="K23" s="109">
        <f>I23*B23</f>
        <v>12.5</v>
      </c>
      <c r="L23" s="115"/>
    </row>
    <row r="24" spans="1:12" ht="36" customHeight="1">
      <c r="A24" s="114"/>
      <c r="B24" s="107">
        <f>'Tax Invoice'!D19</f>
        <v>1</v>
      </c>
      <c r="C24" s="10" t="s">
        <v>718</v>
      </c>
      <c r="D24" s="10" t="s">
        <v>725</v>
      </c>
      <c r="E24" s="118" t="s">
        <v>614</v>
      </c>
      <c r="F24" s="135"/>
      <c r="G24" s="136"/>
      <c r="H24" s="11" t="s">
        <v>739</v>
      </c>
      <c r="I24" s="14">
        <f>ROUNDUP(J24*$N$1,2)</f>
        <v>3.3899999999999997</v>
      </c>
      <c r="J24" s="14">
        <v>13.55</v>
      </c>
      <c r="K24" s="109">
        <f>I24*B24</f>
        <v>3.3899999999999997</v>
      </c>
      <c r="L24" s="115"/>
    </row>
    <row r="25" spans="1:12" ht="24" customHeight="1">
      <c r="A25" s="114"/>
      <c r="B25" s="107">
        <f>'Tax Invoice'!D20</f>
        <v>1</v>
      </c>
      <c r="C25" s="10" t="s">
        <v>720</v>
      </c>
      <c r="D25" s="10" t="s">
        <v>726</v>
      </c>
      <c r="E25" s="118" t="s">
        <v>614</v>
      </c>
      <c r="F25" s="135"/>
      <c r="G25" s="136"/>
      <c r="H25" s="11" t="s">
        <v>739</v>
      </c>
      <c r="I25" s="14">
        <f>ROUNDUP(J25*$N$1,2)</f>
        <v>13.959999999999999</v>
      </c>
      <c r="J25" s="14">
        <v>55.83</v>
      </c>
      <c r="K25" s="109">
        <f>I25*B25</f>
        <v>13.959999999999999</v>
      </c>
      <c r="L25" s="115"/>
    </row>
    <row r="26" spans="1:12" ht="24" customHeight="1">
      <c r="A26" s="114"/>
      <c r="B26" s="108">
        <f>'Tax Invoice'!D21</f>
        <v>1</v>
      </c>
      <c r="C26" s="12" t="s">
        <v>722</v>
      </c>
      <c r="D26" s="12" t="s">
        <v>727</v>
      </c>
      <c r="E26" s="119" t="s">
        <v>614</v>
      </c>
      <c r="F26" s="137"/>
      <c r="G26" s="138"/>
      <c r="H26" s="13" t="s">
        <v>740</v>
      </c>
      <c r="I26" s="15">
        <f>ROUNDUP(J26*$N$1,2)</f>
        <v>4.2299999999999995</v>
      </c>
      <c r="J26" s="15">
        <v>16.899999999999999</v>
      </c>
      <c r="K26" s="110">
        <f>I26*B26</f>
        <v>4.2299999999999995</v>
      </c>
      <c r="L26" s="115"/>
    </row>
    <row r="27" spans="1:12" ht="12.75" customHeight="1">
      <c r="A27" s="114"/>
      <c r="B27" s="127"/>
      <c r="C27" s="127"/>
      <c r="D27" s="127"/>
      <c r="E27" s="127"/>
      <c r="F27" s="127"/>
      <c r="G27" s="127"/>
      <c r="H27" s="127"/>
      <c r="I27" s="128" t="s">
        <v>255</v>
      </c>
      <c r="J27" s="128" t="s">
        <v>255</v>
      </c>
      <c r="K27" s="129">
        <f>SUM(K23:K26)</f>
        <v>34.08</v>
      </c>
      <c r="L27" s="115"/>
    </row>
    <row r="28" spans="1:12" ht="12.75" customHeight="1">
      <c r="A28" s="114"/>
      <c r="B28" s="127"/>
      <c r="C28" s="127"/>
      <c r="D28" s="127"/>
      <c r="E28" s="127"/>
      <c r="F28" s="127"/>
      <c r="G28" s="127"/>
      <c r="H28" s="127"/>
      <c r="I28" s="131" t="s">
        <v>735</v>
      </c>
      <c r="J28" s="128" t="s">
        <v>184</v>
      </c>
      <c r="K28" s="129">
        <v>0</v>
      </c>
      <c r="L28" s="115"/>
    </row>
    <row r="29" spans="1:12" ht="12.75" hidden="1" customHeight="1" outlineLevel="1">
      <c r="A29" s="114"/>
      <c r="B29" s="127"/>
      <c r="C29" s="127"/>
      <c r="D29" s="127"/>
      <c r="E29" s="127"/>
      <c r="F29" s="127"/>
      <c r="G29" s="127"/>
      <c r="H29" s="127"/>
      <c r="I29" s="128" t="s">
        <v>185</v>
      </c>
      <c r="J29" s="128" t="s">
        <v>185</v>
      </c>
      <c r="K29" s="129">
        <f>Invoice!J28</f>
        <v>0</v>
      </c>
      <c r="L29" s="115"/>
    </row>
    <row r="30" spans="1:12" ht="12.75" customHeight="1" collapsed="1">
      <c r="A30" s="114"/>
      <c r="B30" s="127"/>
      <c r="C30" s="127"/>
      <c r="D30" s="127"/>
      <c r="E30" s="127"/>
      <c r="F30" s="127"/>
      <c r="G30" s="127"/>
      <c r="H30" s="127"/>
      <c r="I30" s="128" t="s">
        <v>257</v>
      </c>
      <c r="J30" s="128" t="s">
        <v>257</v>
      </c>
      <c r="K30" s="129">
        <f>SUM(K27:K29)</f>
        <v>34.08</v>
      </c>
      <c r="L30" s="115"/>
    </row>
    <row r="31" spans="1:12" ht="12.75" customHeight="1">
      <c r="A31" s="6"/>
      <c r="B31" s="7"/>
      <c r="C31" s="7"/>
      <c r="D31" s="7"/>
      <c r="E31" s="7"/>
      <c r="F31" s="7"/>
      <c r="G31" s="7"/>
      <c r="H31" s="133" t="s">
        <v>741</v>
      </c>
      <c r="I31" s="7"/>
      <c r="J31" s="7"/>
      <c r="K31" s="7"/>
      <c r="L31" s="8"/>
    </row>
    <row r="32" spans="1:12" ht="12.75" customHeight="1"/>
    <row r="33" ht="12.75" customHeight="1"/>
    <row r="34" ht="12.75" customHeight="1"/>
    <row r="35" ht="12.75" customHeight="1"/>
    <row r="36" ht="12.75" customHeight="1"/>
    <row r="37" ht="12.75" customHeight="1"/>
    <row r="38" ht="12.75" customHeight="1"/>
  </sheetData>
  <mergeCells count="8">
    <mergeCell ref="F25:G25"/>
    <mergeCell ref="F26:G26"/>
    <mergeCell ref="K10:K11"/>
    <mergeCell ref="K14:K15"/>
    <mergeCell ref="F20:G20"/>
    <mergeCell ref="F21:G21"/>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009" sqref="J1008:J10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136.26</v>
      </c>
      <c r="O2" s="21" t="s">
        <v>259</v>
      </c>
    </row>
    <row r="3" spans="1:15" s="21" customFormat="1" ht="15" customHeight="1" thickBot="1">
      <c r="A3" s="22" t="s">
        <v>151</v>
      </c>
      <c r="G3" s="28">
        <v>45191</v>
      </c>
      <c r="H3" s="29"/>
      <c r="N3" s="21">
        <v>136.26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Pretty savage jewellery</v>
      </c>
      <c r="B10" s="37"/>
      <c r="C10" s="37"/>
      <c r="D10" s="37"/>
      <c r="F10" s="38" t="str">
        <f>'Copy paste to Here'!B10</f>
        <v>Pretty savage jewellery</v>
      </c>
      <c r="G10" s="39"/>
      <c r="H10" s="40"/>
      <c r="K10" s="95" t="s">
        <v>276</v>
      </c>
      <c r="L10" s="35" t="s">
        <v>276</v>
      </c>
      <c r="M10" s="21">
        <v>1</v>
      </c>
    </row>
    <row r="11" spans="1:15" s="21" customFormat="1" ht="15.75" thickBot="1">
      <c r="A11" s="41" t="str">
        <f>'Copy paste to Here'!G11</f>
        <v>Owen Lockyer</v>
      </c>
      <c r="B11" s="42"/>
      <c r="C11" s="42"/>
      <c r="D11" s="42"/>
      <c r="F11" s="43" t="str">
        <f>'Copy paste to Here'!B11</f>
        <v>Owen Lockyer</v>
      </c>
      <c r="G11" s="44"/>
      <c r="H11" s="45"/>
      <c r="K11" s="93" t="s">
        <v>158</v>
      </c>
      <c r="L11" s="46" t="s">
        <v>159</v>
      </c>
      <c r="M11" s="21">
        <f>VLOOKUP(G3,[1]Sheet1!$A$9:$I$7290,2,FALSE)</f>
        <v>36.07</v>
      </c>
    </row>
    <row r="12" spans="1:15" s="21" customFormat="1" ht="15.75" thickBot="1">
      <c r="A12" s="41" t="str">
        <f>'Copy paste to Here'!G12</f>
        <v>23 Burlington Road</v>
      </c>
      <c r="B12" s="42"/>
      <c r="C12" s="42"/>
      <c r="D12" s="42"/>
      <c r="E12" s="89"/>
      <c r="F12" s="43" t="str">
        <f>'Copy paste to Here'!B12</f>
        <v>23 Burlington Road</v>
      </c>
      <c r="G12" s="44"/>
      <c r="H12" s="45"/>
      <c r="K12" s="93" t="s">
        <v>160</v>
      </c>
      <c r="L12" s="46" t="s">
        <v>133</v>
      </c>
      <c r="M12" s="21">
        <f>VLOOKUP(G3,[1]Sheet1!$A$9:$I$7290,3,FALSE)</f>
        <v>38.21</v>
      </c>
    </row>
    <row r="13" spans="1:15" s="21" customFormat="1" ht="15.75" thickBot="1">
      <c r="A13" s="41" t="str">
        <f>'Copy paste to Here'!G13</f>
        <v>PO20DP Portsmouth</v>
      </c>
      <c r="B13" s="42"/>
      <c r="C13" s="42"/>
      <c r="D13" s="42"/>
      <c r="E13" s="111" t="s">
        <v>162</v>
      </c>
      <c r="F13" s="43" t="str">
        <f>'Copy paste to Here'!B13</f>
        <v>PO20DP Portsmouth</v>
      </c>
      <c r="G13" s="44"/>
      <c r="H13" s="45"/>
      <c r="K13" s="93" t="s">
        <v>161</v>
      </c>
      <c r="L13" s="46" t="s">
        <v>162</v>
      </c>
      <c r="M13" s="113">
        <f>VLOOKUP(G3,[1]Sheet1!$A$9:$I$7290,4,FALSE)</f>
        <v>44.06</v>
      </c>
    </row>
    <row r="14" spans="1:15" s="21" customFormat="1" ht="15.75" thickBot="1">
      <c r="A14" s="41" t="str">
        <f>'Copy paste to Here'!G14</f>
        <v>United Kingdom</v>
      </c>
      <c r="B14" s="42"/>
      <c r="C14" s="42"/>
      <c r="D14" s="42"/>
      <c r="E14" s="111">
        <f>VLOOKUP(J9,$L$10:$M$17,2,FALSE)</f>
        <v>44.06</v>
      </c>
      <c r="F14" s="43" t="str">
        <f>'Copy paste to Here'!B14</f>
        <v>United Kingdom</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Eo gas sterilized single use piercing clamp: Universal shape Piercing clamp &amp; Packing Option: Sold as Bulk of 50 pcs. with Acha Logo  &amp;  Color: Black</v>
      </c>
      <c r="B18" s="57" t="str">
        <f>'Copy paste to Here'!C22</f>
        <v>CLAMPE</v>
      </c>
      <c r="C18" s="57" t="s">
        <v>724</v>
      </c>
      <c r="D18" s="58">
        <f>Invoice!B22</f>
        <v>1</v>
      </c>
      <c r="E18" s="59">
        <f>'Shipping Invoice'!J23*$N$1</f>
        <v>49.98</v>
      </c>
      <c r="F18" s="59">
        <f>D18*E18</f>
        <v>49.98</v>
      </c>
      <c r="G18" s="60">
        <f>E18*$E$14</f>
        <v>2202.1188000000002</v>
      </c>
      <c r="H18" s="61">
        <f>D18*G18</f>
        <v>2202.1188000000002</v>
      </c>
    </row>
    <row r="19" spans="1:13" s="62" customFormat="1" ht="48">
      <c r="A19" s="112" t="str">
        <f>IF((LEN('Copy paste to Here'!G23))&gt;5,((CONCATENATE('Copy paste to Here'!G23," &amp; ",'Copy paste to Here'!D23,"  &amp;  ",'Copy paste to Here'!E23))),"Empty Cell")</f>
        <v xml:space="preserve">Wholesale box with 100 pcs. of individually packed single use EO gas sterilized surgical steel piercing needles (sizes 10g &amp; 8g 2.5mm and 3mm are sold in boxes of 50 pieces) &amp; Gauge: 1.2mm  &amp;  </v>
      </c>
      <c r="B19" s="57" t="str">
        <f>'Copy paste to Here'!C23</f>
        <v>NEDBOX</v>
      </c>
      <c r="C19" s="57" t="s">
        <v>725</v>
      </c>
      <c r="D19" s="58">
        <f>Invoice!B23</f>
        <v>1</v>
      </c>
      <c r="E19" s="59">
        <f>'Shipping Invoice'!J24*$N$1</f>
        <v>13.55</v>
      </c>
      <c r="F19" s="59">
        <f t="shared" ref="F19:F82" si="0">D19*E19</f>
        <v>13.55</v>
      </c>
      <c r="G19" s="60">
        <f t="shared" ref="G19:G82" si="1">E19*$E$14</f>
        <v>597.01300000000003</v>
      </c>
      <c r="H19" s="63">
        <f t="shared" ref="H19:H82" si="2">D19*G19</f>
        <v>597.01300000000003</v>
      </c>
    </row>
    <row r="20" spans="1:13" s="62" customFormat="1" ht="36">
      <c r="A20" s="56" t="str">
        <f>IF((LEN('Copy paste to Here'!G24))&gt;5,((CONCATENATE('Copy paste to Here'!G24," &amp; ",'Copy paste to Here'!D24,"  &amp;  ",'Copy paste to Here'!E24))),"Empty Cell")</f>
        <v xml:space="preserve">EO gas sterilized, cannula needles (piercing catheter), single use, 0.6mm (22g) to 1.6mm (14g) / 50 pcs per box &amp; Gauge: 1.2mm  &amp;  </v>
      </c>
      <c r="B20" s="57" t="str">
        <f>'Copy paste to Here'!C24</f>
        <v>NEEBOX</v>
      </c>
      <c r="C20" s="57" t="s">
        <v>726</v>
      </c>
      <c r="D20" s="58">
        <f>Invoice!B24</f>
        <v>1</v>
      </c>
      <c r="E20" s="59">
        <f>'Shipping Invoice'!J25*$N$1</f>
        <v>55.83</v>
      </c>
      <c r="F20" s="59">
        <f t="shared" si="0"/>
        <v>55.83</v>
      </c>
      <c r="G20" s="60">
        <f t="shared" si="1"/>
        <v>2459.8697999999999</v>
      </c>
      <c r="H20" s="63">
        <f t="shared" si="2"/>
        <v>2459.8697999999999</v>
      </c>
    </row>
    <row r="21" spans="1:13" s="62" customFormat="1" ht="36">
      <c r="A21" s="56" t="str">
        <f>IF((LEN('Copy paste to Here'!G25))&gt;5,((CONCATENATE('Copy paste to Here'!G25," &amp; ",'Copy paste to Here'!D25,"  &amp;  ",'Copy paste to Here'!E25))),"Empty Cell")</f>
        <v xml:space="preserve">EO gas sterilized, curved 316L steel ASTM F-138 needles, single use, 1mm (18g) to 1.6mm (14g) / 50 pcs per box &amp; Gauge: 1.2mm  &amp;  </v>
      </c>
      <c r="B21" s="57" t="str">
        <f>'Copy paste to Here'!C25</f>
        <v>NEECBX</v>
      </c>
      <c r="C21" s="57" t="s">
        <v>727</v>
      </c>
      <c r="D21" s="58">
        <f>Invoice!B25</f>
        <v>1</v>
      </c>
      <c r="E21" s="59">
        <f>'Shipping Invoice'!J26*$N$1</f>
        <v>16.899999999999999</v>
      </c>
      <c r="F21" s="59">
        <f t="shared" si="0"/>
        <v>16.899999999999999</v>
      </c>
      <c r="G21" s="60">
        <f t="shared" si="1"/>
        <v>744.61399999999992</v>
      </c>
      <c r="H21" s="63">
        <f t="shared" si="2"/>
        <v>744.61399999999992</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136.26</v>
      </c>
      <c r="G1000" s="60"/>
      <c r="H1000" s="61">
        <f t="shared" ref="H1000:H1007" si="49">F1000*$E$14</f>
        <v>6003.6156000000001</v>
      </c>
    </row>
    <row r="1001" spans="1:8" s="62" customFormat="1">
      <c r="A1001" s="56" t="s">
        <v>735</v>
      </c>
      <c r="B1001" s="75"/>
      <c r="C1001" s="75"/>
      <c r="D1001" s="76"/>
      <c r="E1001" s="67"/>
      <c r="F1001" s="59">
        <f>Invoice!J27</f>
        <v>16.940000000000001</v>
      </c>
      <c r="G1001" s="60"/>
      <c r="H1001" s="61">
        <f t="shared" si="49"/>
        <v>746.3764000000001</v>
      </c>
    </row>
    <row r="1002" spans="1:8" s="62" customFormat="1" outlineLevel="1">
      <c r="A1002" s="56"/>
      <c r="B1002" s="75"/>
      <c r="C1002" s="75"/>
      <c r="D1002" s="76"/>
      <c r="E1002" s="67"/>
      <c r="F1002" s="59">
        <f>Invoice!J28</f>
        <v>0</v>
      </c>
      <c r="G1002" s="60"/>
      <c r="H1002" s="61">
        <f t="shared" si="49"/>
        <v>0</v>
      </c>
    </row>
    <row r="1003" spans="1:8" s="62" customFormat="1">
      <c r="A1003" s="56" t="str">
        <f>'[2]Copy paste to Here'!T4</f>
        <v>Total:</v>
      </c>
      <c r="B1003" s="75"/>
      <c r="C1003" s="75"/>
      <c r="D1003" s="76"/>
      <c r="E1003" s="67"/>
      <c r="F1003" s="59">
        <f>SUM(F1000:F1002)</f>
        <v>153.19999999999999</v>
      </c>
      <c r="G1003" s="60"/>
      <c r="H1003" s="61">
        <f t="shared" si="49"/>
        <v>6749.9920000000002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6003.6155999999992</v>
      </c>
    </row>
    <row r="1010" spans="1:8" s="21" customFormat="1">
      <c r="A1010" s="22"/>
      <c r="E1010" s="21" t="s">
        <v>177</v>
      </c>
      <c r="H1010" s="84">
        <f>(SUMIF($A$1000:$A$1008,"Total:",$H$1000:$H$1008))</f>
        <v>6749.9920000000002</v>
      </c>
    </row>
    <row r="1011" spans="1:8" s="21" customFormat="1">
      <c r="E1011" s="21" t="s">
        <v>178</v>
      </c>
      <c r="H1011" s="85">
        <f>H1013-H1012</f>
        <v>6308.4</v>
      </c>
    </row>
    <row r="1012" spans="1:8" s="21" customFormat="1">
      <c r="E1012" s="21" t="s">
        <v>179</v>
      </c>
      <c r="H1012" s="85">
        <f>ROUND((H1013*7)/107,2)</f>
        <v>441.59</v>
      </c>
    </row>
    <row r="1013" spans="1:8" s="21" customFormat="1">
      <c r="E1013" s="22" t="s">
        <v>180</v>
      </c>
      <c r="H1013" s="86">
        <f>ROUND((SUMIF($A$1000:$A$1008,"Total:",$H$1000:$H$1008)),2)</f>
        <v>6749.99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
  <sheetViews>
    <sheetView workbookViewId="0">
      <selection activeCell="A5" sqref="A5"/>
    </sheetView>
  </sheetViews>
  <sheetFormatPr defaultRowHeight="15"/>
  <sheetData>
    <row r="1" spans="1:1">
      <c r="A1" s="2" t="s">
        <v>724</v>
      </c>
    </row>
    <row r="2" spans="1:1">
      <c r="A2" s="2" t="s">
        <v>725</v>
      </c>
    </row>
    <row r="3" spans="1:1">
      <c r="A3" s="2" t="s">
        <v>726</v>
      </c>
    </row>
    <row r="4" spans="1:1">
      <c r="A4" s="2" t="s">
        <v>727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Shipping Invoice</vt:lpstr>
      <vt:lpstr>Shipping Invoice (Low)</vt:lpstr>
      <vt:lpstr>Tax Invoice</vt:lpstr>
      <vt:lpstr>Old Code</vt:lpstr>
      <vt:lpstr>Just data</vt:lpstr>
      <vt:lpstr>Just data 2</vt:lpstr>
      <vt:lpstr>Just Data 3</vt:lpstr>
      <vt:lpstr>Invoice!Print_Area</vt:lpstr>
      <vt:lpstr>'Shipping Invoice'!Print_Area</vt:lpstr>
      <vt:lpstr>'Shipping Invoice (Low)'!Print_Area</vt:lpstr>
      <vt:lpstr>'Tax Invoice'!Print_Area</vt:lpstr>
      <vt:lpstr>Invoice!Print_Titles</vt:lpstr>
      <vt:lpstr>'Shipping Invoice'!Print_Titles</vt:lpstr>
      <vt:lpstr>'Shipping Invoice (Low)'!Print_Titles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2023-09-25T06:17:33Z</cp:lastPrinted>
  <dcterms:created xsi:type="dcterms:W3CDTF">2009-06-02T18:56:54Z</dcterms:created>
  <dcterms:modified xsi:type="dcterms:W3CDTF">2023-09-25T06:17:41Z</dcterms:modified>
</cp:coreProperties>
</file>