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4C43B1E-F79E-490B-99E6-15C772A9A6E8}"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Shipping Invoice Customer" sheetId="12"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Invoice!$A$1:$K$36</definedName>
    <definedName name="_xlnm.Print_Area" localSheetId="3">'Shipping Invoice'!$A$1:$L$30</definedName>
    <definedName name="_xlnm.Print_Area" localSheetId="4">'Shipping Invoice Customer'!$A$1:$L$28</definedName>
    <definedName name="_xlnm.Print_Area" localSheetId="5">'Tax Invoice'!$A$1:$H$1013</definedName>
    <definedName name="_xlnm.Print_Titles" localSheetId="1">Invoice!$2:$21</definedName>
    <definedName name="_xlnm.Print_Titles" localSheetId="3">'Shipping Invoice'!$1:$21</definedName>
    <definedName name="_xlnm.Print_Titles" localSheetId="4">'Shipping Invoice Customer'!$1:$21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K25" i="12"/>
  <c r="K22" i="12"/>
  <c r="K17" i="12"/>
  <c r="K14" i="12"/>
  <c r="K10" i="12"/>
  <c r="K28" i="7" l="1"/>
  <c r="K27" i="7"/>
  <c r="E21" i="6"/>
  <c r="E20" i="6"/>
  <c r="E19" i="6"/>
  <c r="E18" i="6"/>
  <c r="K14" i="7"/>
  <c r="K17" i="7"/>
  <c r="K10" i="7"/>
  <c r="I24" i="7"/>
  <c r="I23" i="7"/>
  <c r="I22" i="7"/>
  <c r="N1" i="7"/>
  <c r="I25" i="7" s="1"/>
  <c r="N1" i="6"/>
  <c r="F1001" i="6"/>
  <c r="D21" i="6"/>
  <c r="B25" i="7" s="1"/>
  <c r="D20" i="6"/>
  <c r="B24" i="7" s="1"/>
  <c r="D19" i="6"/>
  <c r="B23" i="7" s="1"/>
  <c r="D18" i="6"/>
  <c r="B22" i="7" s="1"/>
  <c r="I25" i="5"/>
  <c r="I24" i="5"/>
  <c r="I23" i="5"/>
  <c r="I22" i="5"/>
  <c r="J25" i="2"/>
  <c r="J24" i="2"/>
  <c r="J23" i="2"/>
  <c r="J22" i="2"/>
  <c r="K22" i="7" l="1"/>
  <c r="J26" i="2"/>
  <c r="J28" i="2" s="1"/>
  <c r="K24" i="7"/>
  <c r="K25" i="7"/>
  <c r="K23" i="7"/>
  <c r="B26" i="7"/>
  <c r="K26" i="7"/>
  <c r="K29" i="7" s="1"/>
  <c r="A1007" i="6"/>
  <c r="A1006" i="6"/>
  <c r="A1005" i="6"/>
  <c r="F1004" i="6"/>
  <c r="A1004" i="6"/>
  <c r="A1003" i="6"/>
  <c r="A1002" i="6"/>
  <c r="M11" i="6" l="1"/>
  <c r="I32"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1" i="2" s="1"/>
  <c r="I35" i="2" s="1"/>
  <c r="I33" i="2" l="1"/>
  <c r="I36" i="2"/>
  <c r="I3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<sst xmlns="http://schemas.openxmlformats.org/spreadsheetml/2006/main" count="1982" uniqueCount="741">
  <si>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</si>
  <si>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</si>
  <si>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</si>
  <si>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</si>
  <si>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</si>
  <si>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</si>
  <si>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</si>
  <si>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</si>
  <si>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</si>
  <si>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</si>
  <si>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</si>
  <si>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</si>
  <si>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</si>
  <si>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</si>
  <si>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</si>
  <si>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</si>
  <si>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</si>
  <si>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</si>
  <si>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</si>
  <si>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</si>
  <si>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</si>
  <si>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</si>
  <si>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</si>
  <si>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</si>
  <si>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</si>
  <si>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</si>
  <si>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</si>
  <si>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</si>
  <si>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</si>
  <si>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</si>
  <si>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</si>
  <si>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</si>
  <si>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</si>
  <si>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</si>
  <si>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</si>
  <si>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</si>
  <si>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</si>
  <si>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</si>
  <si>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</si>
  <si>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</si>
  <si>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</si>
  <si>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</si>
  <si>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</si>
  <si>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</si>
  <si>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</si>
  <si>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</si>
  <si>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</si>
  <si>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</si>
  <si>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</si>
  <si>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</si>
  <si>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</si>
  <si>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</si>
  <si>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</si>
  <si>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</si>
  <si>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</si>
  <si>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</si>
  <si>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</si>
  <si>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</si>
  <si>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</si>
  <si>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</si>
  <si>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</si>
  <si>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</si>
  <si>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</si>
  <si>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</si>
  <si>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</si>
  <si>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</si>
  <si>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</si>
  <si>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</si>
  <si>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</si>
  <si>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</si>
  <si>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</si>
  <si>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</si>
  <si>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</si>
  <si>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</si>
  <si>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</si>
  <si>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</si>
  <si>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</si>
  <si>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</si>
  <si>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</si>
  <si>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</si>
  <si>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</si>
  <si>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</si>
  <si>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</si>
  <si>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</si>
  <si>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</si>
  <si>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</si>
  <si>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</si>
  <si>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</si>
  <si>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</si>
  <si>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</si>
  <si>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</si>
  <si>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</si>
  <si>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</si>
  <si>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</si>
  <si>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</si>
  <si>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</si>
  <si>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</si>
  <si>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</si>
  <si>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</si>
  <si>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</si>
  <si>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</si>
  <si>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</si>
  <si>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</si>
  <si>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</si>
  <si>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</si>
  <si>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</si>
  <si>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</si>
  <si>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</si>
  <si>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</si>
  <si>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</si>
  <si>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</si>
  <si>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</si>
  <si>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</si>
  <si>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</si>
  <si>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</si>
  <si>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</si>
  <si>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</si>
  <si>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</si>
  <si>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</si>
  <si>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</si>
  <si>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</si>
  <si>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</si>
  <si>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</si>
  <si>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</si>
  <si>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</si>
  <si>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</si>
  <si>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</si>
  <si>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</si>
  <si>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</si>
  <si>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</si>
  <si>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</si>
  <si>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</si>
  <si>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</si>
  <si>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</si>
  <si>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</si>
  <si>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</si>
  <si>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</si>
  <si>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</si>
  <si>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</si>
  <si>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</si>
  <si>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</si>
  <si>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</si>
  <si>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</si>
  <si>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</si>
  <si>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</si>
  <si>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</si>
  <si>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</si>
  <si>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</si>
  <si>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</si>
  <si>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</si>
  <si>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</si>
  <si>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</si>
  <si>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</si>
  <si>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</si>
  <si>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</si>
  <si>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</si>
  <si>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</si>
  <si>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</si>
  <si>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</si>
  <si>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</si>
  <si>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</si>
  <si>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</si>
  <si>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</si>
  <si>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</si>
  <si>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</si>
  <si>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</si>
  <si>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</si>
  <si>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</si>
  <si>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</si>
  <si>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</si>
  <si>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</si>
  <si>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</si>
  <si>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</si>
  <si>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</si>
  <si>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</si>
  <si>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</si>
  <si>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</si>
  <si>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</si>
  <si>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</si>
  <si>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</si>
  <si>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</si>
  <si>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</si>
  <si>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</si>
  <si>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</si>
  <si>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</si>
  <si>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</si>
  <si>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</si>
  <si>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</si>
  <si>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</si>
  <si>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</si>
  <si>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</si>
  <si>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</si>
  <si>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</si>
  <si>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</si>
  <si>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</si>
  <si>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</si>
  <si>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</si>
  <si>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</si>
  <si>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</si>
  <si>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</si>
  <si>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</si>
  <si>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</si>
  <si>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</si>
  <si>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</si>
  <si>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</si>
  <si>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</si>
  <si>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</si>
  <si>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</si>
  <si>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</si>
  <si>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</si>
  <si>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</si>
  <si>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</si>
  <si>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</si>
  <si>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</si>
  <si>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</si>
  <si>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</si>
  <si>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</si>
  <si>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</si>
  <si>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</si>
  <si>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</si>
  <si>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</si>
  <si>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</si>
  <si>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</si>
  <si>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</si>
  <si>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</si>
  <si>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</si>
  <si>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</si>
  <si>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</si>
  <si>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</si>
  <si>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</si>
  <si>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</si>
  <si>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</si>
  <si>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</si>
  <si>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</si>
  <si>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</si>
  <si>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</si>
  <si>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</si>
  <si>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</si>
  <si>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</si>
  <si>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</si>
  <si>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</si>
  <si>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</si>
  <si>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</si>
  <si>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</si>
  <si>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</si>
  <si>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</si>
  <si>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</si>
  <si>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</si>
  <si>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</si>
  <si>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</si>
  <si>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</si>
  <si>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</si>
  <si>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</si>
  <si>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</si>
  <si>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</si>
  <si>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</si>
  <si>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</si>
  <si>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</si>
  <si>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</si>
  <si>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</si>
  <si>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</si>
  <si>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</si>
  <si>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</si>
  <si>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</si>
  <si>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</si>
  <si>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</si>
  <si>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</si>
  <si>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</si>
  <si>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</si>
  <si>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</si>
  <si>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</si>
  <si>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</si>
  <si>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</si>
  <si>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</si>
  <si>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</si>
  <si>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</si>
  <si>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</si>
  <si>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</si>
  <si>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</si>
  <si>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</si>
  <si>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</si>
  <si>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</si>
  <si>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</si>
  <si>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</si>
  <si>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</si>
  <si>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</si>
  <si>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</si>
  <si>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</si>
  <si>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</si>
  <si>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</si>
  <si>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</si>
  <si>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</si>
  <si>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</si>
  <si>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</si>
  <si>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</si>
  <si>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</si>
  <si>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</si>
  <si>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</si>
  <si>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</si>
  <si>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</si>
  <si>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</si>
  <si>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</si>
  <si>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</si>
  <si>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</si>
  <si>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</si>
  <si>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</si>
  <si>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</si>
  <si>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</si>
  <si>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</si>
  <si>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</si>
  <si>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</si>
  <si>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</si>
  <si>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</si>
  <si>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</si>
  <si>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</si>
  <si>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</si>
  <si>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</si>
  <si>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</si>
  <si>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</si>
  <si>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</si>
  <si>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</si>
  <si>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</si>
  <si>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</si>
  <si>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</si>
  <si>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</si>
  <si>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</si>
  <si>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</si>
  <si>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</si>
  <si>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</si>
  <si>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</si>
  <si>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</si>
  <si>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</si>
  <si>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</si>
  <si>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</si>
  <si>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</si>
  <si>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</si>
  <si>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</si>
  <si>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</si>
  <si>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</si>
  <si>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</si>
  <si>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</si>
  <si>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</si>
  <si>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</si>
  <si>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</si>
  <si>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</si>
  <si>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</si>
  <si>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</si>
  <si>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</si>
  <si>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</si>
  <si>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</si>
  <si>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</si>
  <si>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</si>
  <si>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</si>
  <si>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</si>
  <si>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</si>
  <si>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</si>
  <si>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</si>
  <si>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</si>
  <si>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</si>
  <si>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</si>
  <si>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</si>
  <si>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</si>
  <si>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</si>
  <si>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</si>
  <si>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</si>
  <si>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</si>
  <si>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</si>
  <si>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</si>
  <si>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</si>
  <si>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</si>
  <si>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</si>
  <si>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</si>
  <si>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</si>
  <si>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</si>
  <si>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</si>
  <si>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</si>
  <si>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</si>
  <si>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</si>
  <si>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</si>
  <si>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</si>
  <si>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</si>
  <si>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</si>
  <si>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</si>
  <si>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</si>
  <si>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</si>
  <si>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</si>
  <si>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</si>
  <si>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</si>
  <si>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</si>
  <si>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</si>
  <si>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</si>
  <si>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</si>
  <si>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</si>
  <si>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</si>
  <si>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</si>
  <si>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</si>
  <si>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</si>
  <si>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</si>
  <si>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</si>
  <si>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</si>
  <si>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</si>
  <si>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</si>
  <si>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</si>
  <si>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</si>
  <si>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</si>
  <si>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</si>
  <si>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</si>
  <si>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</si>
  <si>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</si>
  <si>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</si>
  <si>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</si>
  <si>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</si>
  <si>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</si>
  <si>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</si>
  <si>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</si>
  <si>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</si>
  <si>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</si>
  <si>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</si>
  <si>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</si>
  <si>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</si>
  <si>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</si>
  <si>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</si>
  <si>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</si>
  <si>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</si>
  <si>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</si>
  <si>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</si>
  <si>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</si>
  <si>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</si>
  <si>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</si>
  <si>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</si>
  <si>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</si>
  <si>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</si>
  <si>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</si>
  <si>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</si>
  <si>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</si>
  <si>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</si>
  <si>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</si>
  <si>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</si>
  <si>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</si>
  <si>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</si>
  <si>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</si>
  <si>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</si>
  <si>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</si>
  <si>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</si>
  <si>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</si>
  <si>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</si>
  <si>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</si>
  <si>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</si>
  <si>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</si>
  <si>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</si>
  <si>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</si>
  <si>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</si>
  <si>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</si>
  <si>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</si>
  <si>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</si>
  <si>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</si>
  <si>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</si>
  <si>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</si>
  <si>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</si>
  <si>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</si>
  <si>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</si>
  <si>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</si>
  <si>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</si>
  <si>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</si>
  <si>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</si>
  <si>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</si>
  <si>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</si>
  <si>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</si>
  <si>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</si>
  <si>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</si>
  <si>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</si>
  <si>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</si>
  <si>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</si>
  <si>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</si>
  <si>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</si>
  <si>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</si>
  <si>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</si>
  <si>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</si>
  <si>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</si>
  <si>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</si>
  <si>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</si>
  <si>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</si>
  <si>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</si>
  <si>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</si>
  <si>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</si>
  <si>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</si>
  <si>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</si>
  <si>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</si>
  <si>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</si>
  <si>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</si>
  <si>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</si>
  <si>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</si>
  <si>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</si>
  <si>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</si>
  <si>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</si>
  <si>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</si>
  <si>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</si>
  <si>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</si>
  <si>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</si>
  <si>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</si>
  <si>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</si>
  <si>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</si>
  <si>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</si>
  <si>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</si>
  <si>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</si>
  <si>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</si>
  <si>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</si>
  <si>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</si>
  <si>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</si>
  <si>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</si>
  <si>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</si>
  <si>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</si>
  <si>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</si>
  <si>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</si>
  <si>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</si>
  <si>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</si>
  <si>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</si>
  <si>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</si>
  <si>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</si>
  <si>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</si>
  <si>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</si>
  <si>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</si>
  <si>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</si>
  <si>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</si>
  <si>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</si>
  <si>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</si>
  <si>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</si>
  <si>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</si>
  <si>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</si>
  <si>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</si>
  <si>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</si>
  <si>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</si>
  <si>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</si>
  <si>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</si>
  <si>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</si>
  <si>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</si>
  <si>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</si>
  <si>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</si>
  <si>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</si>
  <si>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</si>
  <si>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</si>
  <si>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</si>
  <si>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</si>
  <si>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</si>
  <si>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</si>
  <si>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</si>
  <si>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</si>
  <si>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</si>
  <si>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</si>
  <si>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</si>
  <si>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</si>
  <si>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</si>
  <si>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</si>
  <si>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</si>
  <si>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</si>
  <si>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</si>
  <si>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</si>
  <si>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</si>
  <si>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</si>
  <si>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</si>
  <si>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</si>
  <si>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</si>
  <si>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</si>
  <si>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</si>
  <si>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</si>
  <si>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</si>
  <si>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</si>
  <si>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</si>
  <si>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</si>
  <si>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</si>
  <si>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</si>
  <si>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</si>
  <si>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</si>
  <si>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</si>
  <si>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</si>
  <si>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</si>
  <si>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</si>
  <si>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</si>
  <si>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</si>
  <si>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</si>
  <si>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</si>
  <si>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</si>
  <si>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</si>
  <si>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</si>
  <si>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</si>
  <si>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</si>
  <si>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</si>
  <si>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</si>
  <si>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</si>
  <si>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</si>
  <si>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</si>
  <si>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</si>
  <si>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</si>
  <si>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</si>
  <si>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</si>
  <si>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</si>
  <si>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</si>
  <si>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</si>
  <si>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</si>
  <si>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</si>
  <si>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</si>
  <si>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</si>
  <si>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</si>
  <si>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</si>
  <si>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</si>
  <si>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</si>
  <si>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</si>
  <si>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</si>
  <si>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</si>
  <si>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</si>
  <si>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</si>
  <si>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</si>
  <si>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</si>
  <si>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</si>
  <si>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</si>
  <si>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</si>
  <si>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</si>
  <si>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</si>
  <si>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</si>
  <si>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</si>
  <si>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</si>
  <si>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</si>
  <si>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</si>
  <si>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</si>
  <si>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</si>
  <si>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</si>
  <si>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</si>
  <si>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</si>
  <si>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</si>
  <si>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</si>
  <si>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</si>
  <si>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</si>
  <si>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</si>
  <si>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</si>
  <si>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</si>
  <si>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</si>
  <si>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</si>
  <si>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</si>
  <si>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</si>
  <si>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</si>
  <si>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</si>
  <si>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</si>
  <si>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</si>
  <si>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</si>
  <si>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</si>
  <si>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</si>
  <si>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</si>
  <si>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</si>
  <si>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</si>
  <si>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</si>
  <si>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</si>
  <si>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</si>
  <si>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</si>
  <si>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</si>
  <si>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</si>
  <si>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</si>
  <si>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</si>
  <si>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</si>
  <si>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</si>
  <si>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</si>
  <si>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</si>
  <si>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</si>
  <si>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</si>
  <si>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</si>
  <si>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</si>
  <si>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</si>
  <si>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</si>
  <si>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</si>
  <si>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</si>
  <si>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</si>
  <si>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</si>
  <si>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</si>
  <si>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</si>
  <si>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</si>
  <si>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</si>
  <si>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</si>
  <si>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</si>
  <si>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</si>
  <si>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</si>
  <si>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</si>
  <si>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</si>
  <si>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</si>
  <si>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</si>
  <si>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</si>
  <si>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</si>
  <si>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</si>
  <si>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</si>
  <si>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</si>
  <si>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</si>
  <si>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</si>
  <si>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</si>
  <si>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</si>
  <si>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</si>
  <si>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</si>
  <si>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</si>
  <si>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</si>
  <si>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</si>
  <si>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</si>
  <si>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</si>
  <si>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</si>
  <si>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</si>
  <si>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</si>
  <si>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</si>
  <si>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</si>
  <si>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</si>
  <si>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</si>
  <si>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</si>
  <si>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</si>
  <si>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</si>
  <si>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</si>
  <si>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</si>
  <si>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</si>
  <si>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</si>
  <si>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</si>
  <si>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</si>
  <si>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</si>
  <si>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</si>
  <si>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STIXIS TATTOO SUPPLIES</t>
  </si>
  <si>
    <t>NIKOLOPOULOS G. &amp; KAPETANIOS D</t>
  </si>
  <si>
    <t>Ag. Paraskevis 12</t>
  </si>
  <si>
    <t>16777 Athens, HELLINIKO</t>
  </si>
  <si>
    <t>Greece</t>
  </si>
  <si>
    <t>Tel: +030 2130049179 // +030 6987128330 (Mob)</t>
  </si>
  <si>
    <t>Email: info@stixis-tattoosupplies.com</t>
  </si>
  <si>
    <t>SEGH20</t>
  </si>
  <si>
    <t>High polished surgical steel hinged segment ring, 20g (0.8mm)</t>
  </si>
  <si>
    <t>ULBB3</t>
  </si>
  <si>
    <t>Titanium G23 labret, 16g (1.2mm) with a 3mm ball</t>
  </si>
  <si>
    <t>One Hundred Seventy Four and 88 cents EUR</t>
  </si>
  <si>
    <t>Leo</t>
  </si>
  <si>
    <t>VAT: EL801647250</t>
  </si>
  <si>
    <t>Shipping cost to Greece via DHL:</t>
  </si>
  <si>
    <t>MIXBJ</t>
  </si>
  <si>
    <t xml:space="preserve">MIX-Colors </t>
  </si>
  <si>
    <t xml:space="preserve">MIX-Types </t>
  </si>
  <si>
    <t>1 SET OF MIXED BODY JEWELRY</t>
  </si>
  <si>
    <t>SAMPLE ITEMS</t>
  </si>
  <si>
    <t>FREE SHIPPING VIA DHL OFFERED TO CUSTOMER</t>
  </si>
  <si>
    <t>Imitation jewelry</t>
  </si>
  <si>
    <t>Eighteen and 98 cents EUR</t>
  </si>
  <si>
    <t>NIKOLOPOULOS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</si>
</sst>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2]\ * #,##0.00_);_([$€-2]\ * \(#,##0.00\);_([$€-2]\ *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sz val="12"/>
      <color theme="1"/>
      <name val="Arial"/>
      <family val="2"/>
    </font>
    <font>
      <b/>
      <sz val="14"/>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theme="0"/>
      </left>
      <right style="thin">
        <color theme="0"/>
      </right>
      <top style="thin">
        <color theme="0"/>
      </top>
      <bottom style="thin">
        <color theme="0"/>
      </bottom>
      <diagonal/>
    </border>
  </borders>
  <cellStyleXfs count="535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cellStyleXfs>
  <cellXfs count="16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39" fillId="2" borderId="9" xfId="2" applyNumberFormat="1" applyFont="1" applyFill="1" applyBorder="1" applyAlignment="1">
      <alignment vertical="top" wrapText="1"/>
    </xf>
    <xf numFmtId="0" fontId="21" fillId="2" borderId="20" xfId="0" applyFont="1" applyFill="1" applyBorder="1"/>
    <xf numFmtId="0" fontId="4" fillId="0" borderId="50" xfId="0" applyFont="1" applyBorder="1" applyAlignment="1">
      <alignment horizontal="right" vertical="center"/>
    </xf>
    <xf numFmtId="169" fontId="21" fillId="2" borderId="0" xfId="0" applyNumberFormat="1" applyFont="1" applyFill="1" applyAlignment="1">
      <alignment horizontal="right"/>
    </xf>
    <xf numFmtId="2" fontId="21" fillId="2" borderId="49" xfId="0" applyNumberFormat="1" applyFont="1" applyFill="1" applyBorder="1" applyAlignment="1">
      <alignment horizontal="right" vertical="top" wrapText="1"/>
    </xf>
    <xf numFmtId="1" fontId="39" fillId="2" borderId="19" xfId="2" applyNumberFormat="1" applyFont="1" applyFill="1" applyBorder="1" applyAlignment="1">
      <alignment vertical="top" wrapText="1"/>
    </xf>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21" fillId="2" borderId="0" xfId="0" applyNumberFormat="1" applyFont="1" applyFill="1" applyAlignment="1">
      <alignment horizontal="center" vertical="center" wrapText="1"/>
    </xf>
    <xf numFmtId="0" fontId="4" fillId="2" borderId="14" xfId="0" applyFont="1" applyFill="1" applyBorder="1" applyAlignment="1">
      <alignment horizontal="center" wrapText="1"/>
    </xf>
    <xf numFmtId="1" fontId="39" fillId="2" borderId="9" xfId="2" applyNumberFormat="1" applyFont="1" applyFill="1" applyBorder="1" applyAlignment="1">
      <alignment vertical="top" wrapText="1"/>
    </xf>
    <xf numFmtId="1" fontId="39" fillId="2" borderId="17" xfId="2" applyNumberFormat="1" applyFont="1" applyFill="1" applyBorder="1" applyAlignment="1">
      <alignment vertical="top" wrapText="1"/>
    </xf>
    <xf numFmtId="1" fontId="40" fillId="2" borderId="46" xfId="0" applyNumberFormat="1" applyFont="1" applyFill="1" applyBorder="1" applyAlignment="1">
      <alignment horizontal="center" vertical="center" wrapText="1"/>
    </xf>
    <xf numFmtId="1" fontId="40" fillId="2" borderId="47" xfId="0" applyNumberFormat="1" applyFont="1" applyFill="1" applyBorder="1" applyAlignment="1">
      <alignment horizontal="center" vertical="center" wrapText="1"/>
    </xf>
    <xf numFmtId="1" fontId="40" fillId="2" borderId="48" xfId="0" applyNumberFormat="1" applyFont="1" applyFill="1" applyBorder="1" applyAlignment="1">
      <alignment horizontal="center" vertical="center" wrapText="1"/>
    </xf>
  </cellXfs>
  <cellStyles count="5351">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4 2" xfId="5350" xr:uid="{B65BE91B-F72A-4968-97F8-E82876F6C998}"/>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2 2" xfId="5349" xr:uid="{AD59057B-60CA-4D30-8DFD-E0CFDD04894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46" xr:uid="{C0FAFB99-B2A0-452F-BF18-D77EDCF5E6CA}"/>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3 7" xfId="5345" xr:uid="{60516CD4-76C5-4689-9B1D-0E363137D2BC}"/>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5" xfId="5344" xr:uid="{B9A49131-D9D4-47AC-9817-708CAF5D259D}"/>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3 2" xfId="5348" xr:uid="{1E9E2FCF-8FE5-403A-827D-56424CA0F4D3}"/>
    <cellStyle name="Normal 5 2 3 2 4" xfId="5301" xr:uid="{3BBA8DC5-516A-43BC-B9BE-355CD004EA3E}"/>
    <cellStyle name="Normal 5 2 3 2 4 2" xfId="5347" xr:uid="{C9DB807F-5768-4734-9E67-B0AFD4199AC2}"/>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8" t="s">
        <v>2</v>
      </c>
      <c r="C8" s="93"/>
      <c r="D8" s="93"/>
      <c r="E8" s="93"/>
      <c r="F8" s="93"/>
      <c r="G8" s="94"/>
    </row>
    <row r="9" spans="2:7" ht="14.25">
      <c r="B9" s="148"/>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6"/>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53">
        <v>51535</v>
      </c>
      <c r="K10" s="126"/>
    </row>
    <row r="11" spans="1:11">
      <c r="A11" s="125"/>
      <c r="B11" s="125" t="s">
        <v>718</v>
      </c>
      <c r="C11" s="131"/>
      <c r="D11" s="131"/>
      <c r="E11" s="131"/>
      <c r="F11" s="126"/>
      <c r="G11" s="127"/>
      <c r="H11" s="127" t="s">
        <v>718</v>
      </c>
      <c r="I11" s="131"/>
      <c r="J11" s="154"/>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55">
        <v>45193</v>
      </c>
      <c r="K14" s="126"/>
    </row>
    <row r="15" spans="1:11" ht="15" customHeight="1">
      <c r="A15" s="125"/>
      <c r="B15" s="142" t="s">
        <v>730</v>
      </c>
      <c r="C15" s="7"/>
      <c r="D15" s="7"/>
      <c r="E15" s="7"/>
      <c r="F15" s="8"/>
      <c r="G15" s="127"/>
      <c r="H15" s="142" t="s">
        <v>730</v>
      </c>
      <c r="I15" s="131"/>
      <c r="J15" s="156"/>
      <c r="K15" s="126"/>
    </row>
    <row r="16" spans="1:11" ht="15" customHeight="1">
      <c r="A16" s="125"/>
      <c r="B16" s="131"/>
      <c r="C16" s="131"/>
      <c r="D16" s="131"/>
      <c r="E16" s="131"/>
      <c r="F16" s="131"/>
      <c r="G16" s="131"/>
      <c r="H16" s="131"/>
      <c r="I16" s="134" t="s">
        <v>147</v>
      </c>
      <c r="J16" s="140">
        <v>40097</v>
      </c>
      <c r="K16" s="126"/>
    </row>
    <row r="17" spans="1:11">
      <c r="A17" s="125"/>
      <c r="B17" s="131" t="s">
        <v>722</v>
      </c>
      <c r="C17" s="131"/>
      <c r="D17" s="131"/>
      <c r="E17" s="131"/>
      <c r="F17" s="131"/>
      <c r="G17" s="131"/>
      <c r="H17" s="131"/>
      <c r="I17" s="134" t="s">
        <v>148</v>
      </c>
      <c r="J17" s="140" t="s">
        <v>729</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7" t="s">
        <v>207</v>
      </c>
      <c r="G20" s="158"/>
      <c r="H20" s="111" t="s">
        <v>174</v>
      </c>
      <c r="I20" s="111" t="s">
        <v>208</v>
      </c>
      <c r="J20" s="111" t="s">
        <v>26</v>
      </c>
      <c r="K20" s="126"/>
    </row>
    <row r="21" spans="1:11">
      <c r="A21" s="125"/>
      <c r="B21" s="116"/>
      <c r="C21" s="116"/>
      <c r="D21" s="117"/>
      <c r="E21" s="117"/>
      <c r="F21" s="159"/>
      <c r="G21" s="160"/>
      <c r="H21" s="116" t="s">
        <v>146</v>
      </c>
      <c r="I21" s="116"/>
      <c r="J21" s="116"/>
      <c r="K21" s="126"/>
    </row>
    <row r="22" spans="1:11">
      <c r="A22" s="125"/>
      <c r="B22" s="118">
        <v>50</v>
      </c>
      <c r="C22" s="10" t="s">
        <v>662</v>
      </c>
      <c r="D22" s="129" t="s">
        <v>662</v>
      </c>
      <c r="E22" s="129" t="s">
        <v>30</v>
      </c>
      <c r="F22" s="149"/>
      <c r="G22" s="150"/>
      <c r="H22" s="11" t="s">
        <v>664</v>
      </c>
      <c r="I22" s="14">
        <v>0.17</v>
      </c>
      <c r="J22" s="120">
        <f>I22*B22</f>
        <v>8.5</v>
      </c>
      <c r="K22" s="126"/>
    </row>
    <row r="23" spans="1:11">
      <c r="A23" s="125"/>
      <c r="B23" s="118">
        <v>50</v>
      </c>
      <c r="C23" s="10" t="s">
        <v>662</v>
      </c>
      <c r="D23" s="129" t="s">
        <v>662</v>
      </c>
      <c r="E23" s="129" t="s">
        <v>31</v>
      </c>
      <c r="F23" s="149"/>
      <c r="G23" s="150"/>
      <c r="H23" s="11" t="s">
        <v>664</v>
      </c>
      <c r="I23" s="14">
        <v>0.17</v>
      </c>
      <c r="J23" s="120">
        <f>I23*B23</f>
        <v>8.5</v>
      </c>
      <c r="K23" s="126"/>
    </row>
    <row r="24" spans="1:11" ht="13.5" customHeight="1">
      <c r="A24" s="125"/>
      <c r="B24" s="118">
        <v>20</v>
      </c>
      <c r="C24" s="10" t="s">
        <v>724</v>
      </c>
      <c r="D24" s="129" t="s">
        <v>724</v>
      </c>
      <c r="E24" s="129" t="s">
        <v>30</v>
      </c>
      <c r="F24" s="149"/>
      <c r="G24" s="150"/>
      <c r="H24" s="11" t="s">
        <v>725</v>
      </c>
      <c r="I24" s="14">
        <v>2.06</v>
      </c>
      <c r="J24" s="120">
        <f>I24*B24</f>
        <v>41.2</v>
      </c>
      <c r="K24" s="126"/>
    </row>
    <row r="25" spans="1:11">
      <c r="A25" s="125"/>
      <c r="B25" s="119">
        <v>100</v>
      </c>
      <c r="C25" s="12" t="s">
        <v>726</v>
      </c>
      <c r="D25" s="130" t="s">
        <v>726</v>
      </c>
      <c r="E25" s="130" t="s">
        <v>31</v>
      </c>
      <c r="F25" s="151"/>
      <c r="G25" s="152"/>
      <c r="H25" s="13" t="s">
        <v>727</v>
      </c>
      <c r="I25" s="15">
        <v>0.97</v>
      </c>
      <c r="J25" s="121">
        <f>I25*B25</f>
        <v>97</v>
      </c>
      <c r="K25" s="126"/>
    </row>
    <row r="26" spans="1:11">
      <c r="A26" s="125"/>
      <c r="B26" s="137"/>
      <c r="C26" s="137"/>
      <c r="D26" s="137"/>
      <c r="E26" s="137"/>
      <c r="F26" s="137"/>
      <c r="G26" s="137"/>
      <c r="H26" s="137"/>
      <c r="I26" s="138" t="s">
        <v>261</v>
      </c>
      <c r="J26" s="139">
        <f>SUM(J22:J25)</f>
        <v>155.19999999999999</v>
      </c>
      <c r="K26" s="126"/>
    </row>
    <row r="27" spans="1:11">
      <c r="A27" s="125"/>
      <c r="B27" s="137"/>
      <c r="C27" s="137"/>
      <c r="D27" s="137"/>
      <c r="E27" s="137"/>
      <c r="F27" s="137"/>
      <c r="G27" s="137"/>
      <c r="H27" s="137"/>
      <c r="I27" s="143" t="s">
        <v>731</v>
      </c>
      <c r="J27" s="139">
        <v>19.68</v>
      </c>
      <c r="K27" s="126"/>
    </row>
    <row r="28" spans="1:11">
      <c r="A28" s="125"/>
      <c r="B28" s="137"/>
      <c r="C28" s="137"/>
      <c r="D28" s="137"/>
      <c r="E28" s="137"/>
      <c r="F28" s="137"/>
      <c r="G28" s="137"/>
      <c r="H28" s="137"/>
      <c r="I28" s="138" t="s">
        <v>263</v>
      </c>
      <c r="J28" s="139">
        <f>SUM(J26:J27)</f>
        <v>174.88</v>
      </c>
      <c r="K28" s="126"/>
    </row>
    <row r="29" spans="1:11">
      <c r="A29" s="6"/>
      <c r="B29" s="7"/>
      <c r="C29" s="7"/>
      <c r="D29" s="7"/>
      <c r="E29" s="7"/>
      <c r="F29" s="7"/>
      <c r="G29" s="7"/>
      <c r="H29" s="7" t="s">
        <v>728</v>
      </c>
      <c r="I29" s="7"/>
      <c r="J29" s="7"/>
      <c r="K29" s="8"/>
    </row>
    <row r="31" spans="1:11">
      <c r="H31" s="1" t="s">
        <v>714</v>
      </c>
      <c r="I31" s="102">
        <f>'Tax Invoice'!E14</f>
        <v>37.99</v>
      </c>
    </row>
    <row r="32" spans="1:11">
      <c r="H32" s="1" t="s">
        <v>711</v>
      </c>
      <c r="I32" s="102">
        <f>'Tax Invoice'!M11</f>
        <v>35.869999999999997</v>
      </c>
    </row>
    <row r="33" spans="8:9">
      <c r="H33" s="1" t="s">
        <v>715</v>
      </c>
      <c r="I33" s="102">
        <f>I35/I32</f>
        <v>164.37267911904098</v>
      </c>
    </row>
    <row r="34" spans="8:9">
      <c r="H34" s="1" t="s">
        <v>716</v>
      </c>
      <c r="I34" s="102">
        <f>I36/I32</f>
        <v>185.2158126568163</v>
      </c>
    </row>
    <row r="35" spans="8:9">
      <c r="H35" s="1" t="s">
        <v>712</v>
      </c>
      <c r="I35" s="102">
        <f>J26*I31</f>
        <v>5896.0479999999998</v>
      </c>
    </row>
    <row r="36" spans="8:9">
      <c r="H36" s="1" t="s">
        <v>713</v>
      </c>
      <c r="I36" s="102">
        <f>J28*I31</f>
        <v>6643.6912000000002</v>
      </c>
    </row>
  </sheetData>
  <mergeCells count="8">
    <mergeCell ref="F23:G23"/>
    <mergeCell ref="F24:G24"/>
    <mergeCell ref="F25:G25"/>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220</v>
      </c>
      <c r="O1" t="s">
        <v>149</v>
      </c>
      <c r="T1" t="s">
        <v>261</v>
      </c>
      <c r="U1">
        <v>155.19999999999999</v>
      </c>
    </row>
    <row r="2" spans="1:21" ht="15.75">
      <c r="A2" s="125"/>
      <c r="B2" s="135" t="s">
        <v>139</v>
      </c>
      <c r="C2" s="131"/>
      <c r="D2" s="131"/>
      <c r="E2" s="131"/>
      <c r="F2" s="131"/>
      <c r="G2" s="131"/>
      <c r="H2" s="131"/>
      <c r="I2" s="136" t="s">
        <v>145</v>
      </c>
      <c r="J2" s="126"/>
      <c r="T2" t="s">
        <v>190</v>
      </c>
      <c r="U2">
        <v>19.68</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174.88</v>
      </c>
    </row>
    <row r="5" spans="1:21">
      <c r="A5" s="125"/>
      <c r="B5" s="132" t="s">
        <v>142</v>
      </c>
      <c r="C5" s="131"/>
      <c r="D5" s="131"/>
      <c r="E5" s="131"/>
      <c r="F5" s="131"/>
      <c r="G5" s="131"/>
      <c r="H5" s="131"/>
      <c r="I5" s="131"/>
      <c r="J5" s="126"/>
      <c r="S5" t="s">
        <v>728</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3"/>
      <c r="J10" s="126"/>
    </row>
    <row r="11" spans="1:21">
      <c r="A11" s="125"/>
      <c r="B11" s="125" t="s">
        <v>718</v>
      </c>
      <c r="C11" s="131"/>
      <c r="D11" s="131"/>
      <c r="E11" s="126"/>
      <c r="F11" s="127"/>
      <c r="G11" s="127" t="s">
        <v>718</v>
      </c>
      <c r="H11" s="131"/>
      <c r="I11" s="154"/>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5">
        <v>45192</v>
      </c>
      <c r="J14" s="126"/>
    </row>
    <row r="15" spans="1:21">
      <c r="A15" s="125"/>
      <c r="B15" s="6" t="s">
        <v>11</v>
      </c>
      <c r="C15" s="7"/>
      <c r="D15" s="7"/>
      <c r="E15" s="8"/>
      <c r="F15" s="127"/>
      <c r="G15" s="9" t="s">
        <v>11</v>
      </c>
      <c r="H15" s="131"/>
      <c r="I15" s="156"/>
      <c r="J15" s="126"/>
    </row>
    <row r="16" spans="1:21">
      <c r="A16" s="125"/>
      <c r="B16" s="131"/>
      <c r="C16" s="131"/>
      <c r="D16" s="131"/>
      <c r="E16" s="131"/>
      <c r="F16" s="131"/>
      <c r="G16" s="131"/>
      <c r="H16" s="134" t="s">
        <v>147</v>
      </c>
      <c r="I16" s="140">
        <v>40097</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45192</v>
      </c>
    </row>
    <row r="20" spans="1:16">
      <c r="A20" s="125"/>
      <c r="B20" s="111" t="s">
        <v>204</v>
      </c>
      <c r="C20" s="111" t="s">
        <v>205</v>
      </c>
      <c r="D20" s="128" t="s">
        <v>206</v>
      </c>
      <c r="E20" s="157" t="s">
        <v>207</v>
      </c>
      <c r="F20" s="158"/>
      <c r="G20" s="111" t="s">
        <v>174</v>
      </c>
      <c r="H20" s="111" t="s">
        <v>208</v>
      </c>
      <c r="I20" s="111" t="s">
        <v>26</v>
      </c>
      <c r="J20" s="126"/>
    </row>
    <row r="21" spans="1:16">
      <c r="A21" s="125"/>
      <c r="B21" s="116"/>
      <c r="C21" s="116"/>
      <c r="D21" s="117"/>
      <c r="E21" s="159"/>
      <c r="F21" s="160"/>
      <c r="G21" s="116" t="s">
        <v>146</v>
      </c>
      <c r="H21" s="116"/>
      <c r="I21" s="116"/>
      <c r="J21" s="126"/>
    </row>
    <row r="22" spans="1:16" ht="84">
      <c r="A22" s="125"/>
      <c r="B22" s="118">
        <v>50</v>
      </c>
      <c r="C22" s="10" t="s">
        <v>662</v>
      </c>
      <c r="D22" s="129" t="s">
        <v>30</v>
      </c>
      <c r="E22" s="149"/>
      <c r="F22" s="150"/>
      <c r="G22" s="11" t="s">
        <v>664</v>
      </c>
      <c r="H22" s="14">
        <v>0.17</v>
      </c>
      <c r="I22" s="120">
        <f>H22*B22</f>
        <v>8.5</v>
      </c>
      <c r="J22" s="126"/>
    </row>
    <row r="23" spans="1:16" ht="84">
      <c r="A23" s="125"/>
      <c r="B23" s="118">
        <v>50</v>
      </c>
      <c r="C23" s="10" t="s">
        <v>662</v>
      </c>
      <c r="D23" s="129" t="s">
        <v>31</v>
      </c>
      <c r="E23" s="149"/>
      <c r="F23" s="150"/>
      <c r="G23" s="11" t="s">
        <v>664</v>
      </c>
      <c r="H23" s="14">
        <v>0.17</v>
      </c>
      <c r="I23" s="120">
        <f>H23*B23</f>
        <v>8.5</v>
      </c>
      <c r="J23" s="126"/>
    </row>
    <row r="24" spans="1:16" ht="96">
      <c r="A24" s="125"/>
      <c r="B24" s="118">
        <v>20</v>
      </c>
      <c r="C24" s="10" t="s">
        <v>724</v>
      </c>
      <c r="D24" s="129" t="s">
        <v>30</v>
      </c>
      <c r="E24" s="149"/>
      <c r="F24" s="150"/>
      <c r="G24" s="11" t="s">
        <v>725</v>
      </c>
      <c r="H24" s="14">
        <v>2.06</v>
      </c>
      <c r="I24" s="120">
        <f>H24*B24</f>
        <v>41.2</v>
      </c>
      <c r="J24" s="126"/>
    </row>
    <row r="25" spans="1:16" ht="84">
      <c r="A25" s="125"/>
      <c r="B25" s="119">
        <v>100</v>
      </c>
      <c r="C25" s="12" t="s">
        <v>726</v>
      </c>
      <c r="D25" s="130" t="s">
        <v>31</v>
      </c>
      <c r="E25" s="151"/>
      <c r="F25" s="152"/>
      <c r="G25" s="13" t="s">
        <v>727</v>
      </c>
      <c r="H25" s="15">
        <v>0.97</v>
      </c>
      <c r="I25" s="121">
        <f>H25*B25</f>
        <v>97</v>
      </c>
      <c r="J25" s="126"/>
    </row>
  </sheetData>
  <mergeCells count="8">
    <mergeCell ref="E23:F23"/>
    <mergeCell ref="E24:F24"/>
    <mergeCell ref="E25:F25"/>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7"/>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155.19999999999999</v>
      </c>
      <c r="O2" t="s">
        <v>188</v>
      </c>
    </row>
    <row r="3" spans="1:15" ht="12.75" customHeight="1">
      <c r="A3" s="125"/>
      <c r="B3" s="132" t="s">
        <v>140</v>
      </c>
      <c r="C3" s="131"/>
      <c r="D3" s="131"/>
      <c r="E3" s="131"/>
      <c r="F3" s="131"/>
      <c r="G3" s="131"/>
      <c r="H3" s="131"/>
      <c r="I3" s="131"/>
      <c r="J3" s="131"/>
      <c r="K3" s="131"/>
      <c r="L3" s="126"/>
      <c r="N3">
        <v>155.19999999999999</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3">
        <f>IF(Invoice!J10&lt;&gt;"",Invoice!J10,"")</f>
        <v>51535</v>
      </c>
      <c r="L10" s="126"/>
    </row>
    <row r="11" spans="1:15" ht="12.75" customHeight="1">
      <c r="A11" s="125"/>
      <c r="B11" s="125" t="s">
        <v>718</v>
      </c>
      <c r="C11" s="131"/>
      <c r="D11" s="131"/>
      <c r="E11" s="131"/>
      <c r="F11" s="126"/>
      <c r="G11" s="127"/>
      <c r="H11" s="127" t="s">
        <v>718</v>
      </c>
      <c r="I11" s="131"/>
      <c r="J11" s="131"/>
      <c r="K11" s="154"/>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5">
        <f>Invoice!J14</f>
        <v>45193</v>
      </c>
      <c r="L14" s="126"/>
    </row>
    <row r="15" spans="1:15" ht="15" customHeight="1">
      <c r="A15" s="125"/>
      <c r="B15" s="6" t="s">
        <v>11</v>
      </c>
      <c r="C15" s="7"/>
      <c r="D15" s="7"/>
      <c r="E15" s="7"/>
      <c r="F15" s="8"/>
      <c r="G15" s="127"/>
      <c r="H15" s="9" t="s">
        <v>11</v>
      </c>
      <c r="I15" s="131"/>
      <c r="J15" s="131"/>
      <c r="K15" s="156"/>
      <c r="L15" s="126"/>
    </row>
    <row r="16" spans="1:15" ht="15" customHeight="1">
      <c r="A16" s="125"/>
      <c r="B16" s="131"/>
      <c r="C16" s="131"/>
      <c r="D16" s="131"/>
      <c r="E16" s="131"/>
      <c r="F16" s="131"/>
      <c r="G16" s="131"/>
      <c r="H16" s="131"/>
      <c r="I16" s="134" t="s">
        <v>147</v>
      </c>
      <c r="J16" s="134" t="s">
        <v>147</v>
      </c>
      <c r="K16" s="140">
        <v>40097</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7" t="s">
        <v>207</v>
      </c>
      <c r="G20" s="158"/>
      <c r="H20" s="111" t="s">
        <v>174</v>
      </c>
      <c r="I20" s="111" t="s">
        <v>208</v>
      </c>
      <c r="J20" s="111" t="s">
        <v>208</v>
      </c>
      <c r="K20" s="111" t="s">
        <v>26</v>
      </c>
      <c r="L20" s="126"/>
    </row>
    <row r="21" spans="1:12" ht="12.75" customHeight="1">
      <c r="A21" s="125"/>
      <c r="B21" s="116"/>
      <c r="C21" s="116"/>
      <c r="D21" s="116"/>
      <c r="E21" s="117"/>
      <c r="F21" s="159"/>
      <c r="G21" s="160"/>
      <c r="H21" s="116" t="s">
        <v>146</v>
      </c>
      <c r="I21" s="116"/>
      <c r="J21" s="116"/>
      <c r="K21" s="116"/>
      <c r="L21" s="126"/>
    </row>
    <row r="22" spans="1:12" ht="12.75" customHeight="1">
      <c r="A22" s="125"/>
      <c r="B22" s="118">
        <f>'Tax Invoice'!D18</f>
        <v>50</v>
      </c>
      <c r="C22" s="10" t="s">
        <v>662</v>
      </c>
      <c r="D22" s="10" t="s">
        <v>662</v>
      </c>
      <c r="E22" s="129" t="s">
        <v>30</v>
      </c>
      <c r="F22" s="149"/>
      <c r="G22" s="150"/>
      <c r="H22" s="11" t="s">
        <v>664</v>
      </c>
      <c r="I22" s="14">
        <f>J22*$N$1</f>
        <v>0.17</v>
      </c>
      <c r="J22" s="14">
        <v>0.17</v>
      </c>
      <c r="K22" s="120">
        <f>I22*B22</f>
        <v>8.5</v>
      </c>
      <c r="L22" s="126"/>
    </row>
    <row r="23" spans="1:12" ht="12.75" customHeight="1">
      <c r="A23" s="125"/>
      <c r="B23" s="118">
        <f>'Tax Invoice'!D19</f>
        <v>50</v>
      </c>
      <c r="C23" s="10" t="s">
        <v>662</v>
      </c>
      <c r="D23" s="10" t="s">
        <v>662</v>
      </c>
      <c r="E23" s="129" t="s">
        <v>31</v>
      </c>
      <c r="F23" s="149"/>
      <c r="G23" s="150"/>
      <c r="H23" s="11" t="s">
        <v>664</v>
      </c>
      <c r="I23" s="14">
        <f>J23*$N$1</f>
        <v>0.17</v>
      </c>
      <c r="J23" s="14">
        <v>0.17</v>
      </c>
      <c r="K23" s="120">
        <f>I23*B23</f>
        <v>8.5</v>
      </c>
      <c r="L23" s="126"/>
    </row>
    <row r="24" spans="1:12" ht="24" customHeight="1">
      <c r="A24" s="125"/>
      <c r="B24" s="118">
        <f>'Tax Invoice'!D20</f>
        <v>20</v>
      </c>
      <c r="C24" s="10" t="s">
        <v>724</v>
      </c>
      <c r="D24" s="10" t="s">
        <v>724</v>
      </c>
      <c r="E24" s="129" t="s">
        <v>30</v>
      </c>
      <c r="F24" s="149"/>
      <c r="G24" s="150"/>
      <c r="H24" s="11" t="s">
        <v>725</v>
      </c>
      <c r="I24" s="14">
        <f>J24*$N$1</f>
        <v>2.06</v>
      </c>
      <c r="J24" s="14">
        <v>2.06</v>
      </c>
      <c r="K24" s="120">
        <f>I24*B24</f>
        <v>41.2</v>
      </c>
      <c r="L24" s="126"/>
    </row>
    <row r="25" spans="1:12" ht="12.75" customHeight="1">
      <c r="A25" s="125"/>
      <c r="B25" s="119">
        <f>'Tax Invoice'!D21</f>
        <v>100</v>
      </c>
      <c r="C25" s="12" t="s">
        <v>726</v>
      </c>
      <c r="D25" s="12" t="s">
        <v>726</v>
      </c>
      <c r="E25" s="130" t="s">
        <v>31</v>
      </c>
      <c r="F25" s="151"/>
      <c r="G25" s="152"/>
      <c r="H25" s="13" t="s">
        <v>727</v>
      </c>
      <c r="I25" s="15">
        <f>J25*$N$1</f>
        <v>0.97</v>
      </c>
      <c r="J25" s="15">
        <v>0.97</v>
      </c>
      <c r="K25" s="121">
        <f>I25*B25</f>
        <v>97</v>
      </c>
      <c r="L25" s="126"/>
    </row>
    <row r="26" spans="1:12" ht="12.75" customHeight="1">
      <c r="A26" s="125"/>
      <c r="B26" s="137">
        <f>SUM(B22:B25)</f>
        <v>220</v>
      </c>
      <c r="C26" s="137" t="s">
        <v>149</v>
      </c>
      <c r="D26" s="137"/>
      <c r="E26" s="137"/>
      <c r="F26" s="137"/>
      <c r="G26" s="137"/>
      <c r="H26" s="137"/>
      <c r="I26" s="138" t="s">
        <v>261</v>
      </c>
      <c r="J26" s="138" t="s">
        <v>261</v>
      </c>
      <c r="K26" s="139">
        <f>SUM(K22:K25)</f>
        <v>155.19999999999999</v>
      </c>
      <c r="L26" s="126"/>
    </row>
    <row r="27" spans="1:12" ht="12.75" customHeight="1">
      <c r="A27" s="125"/>
      <c r="B27" s="137"/>
      <c r="C27" s="137"/>
      <c r="D27" s="137"/>
      <c r="E27" s="137"/>
      <c r="F27" s="137"/>
      <c r="G27" s="137"/>
      <c r="H27" s="137"/>
      <c r="I27" s="138" t="s">
        <v>190</v>
      </c>
      <c r="J27" s="138" t="s">
        <v>190</v>
      </c>
      <c r="K27" s="139">
        <f>Invoice!J27</f>
        <v>19.68</v>
      </c>
      <c r="L27" s="126"/>
    </row>
    <row r="28" spans="1:12" ht="12.75" customHeight="1" outlineLevel="1">
      <c r="A28" s="125"/>
      <c r="B28" s="137"/>
      <c r="C28" s="137"/>
      <c r="D28" s="137"/>
      <c r="E28" s="137"/>
      <c r="F28" s="137"/>
      <c r="G28" s="137"/>
      <c r="H28" s="137"/>
      <c r="I28" s="138" t="s">
        <v>191</v>
      </c>
      <c r="J28" s="138" t="s">
        <v>191</v>
      </c>
      <c r="K28" s="139" t="e">
        <f>Invoice!#REF!</f>
        <v>#REF!</v>
      </c>
      <c r="L28" s="126"/>
    </row>
    <row r="29" spans="1:12" ht="12.75" customHeight="1">
      <c r="A29" s="125"/>
      <c r="B29" s="137"/>
      <c r="C29" s="137"/>
      <c r="D29" s="137"/>
      <c r="E29" s="137"/>
      <c r="F29" s="137"/>
      <c r="G29" s="137"/>
      <c r="H29" s="137"/>
      <c r="I29" s="138" t="s">
        <v>263</v>
      </c>
      <c r="J29" s="138" t="s">
        <v>263</v>
      </c>
      <c r="K29" s="139" t="e">
        <f>SUM(K26:K28)</f>
        <v>#REF!</v>
      </c>
      <c r="L29" s="126"/>
    </row>
    <row r="30" spans="1:12" ht="12.75" customHeight="1">
      <c r="A30" s="6"/>
      <c r="B30" s="7"/>
      <c r="C30" s="7"/>
      <c r="D30" s="7"/>
      <c r="E30" s="7"/>
      <c r="F30" s="7"/>
      <c r="G30" s="7"/>
      <c r="H30" s="7" t="s">
        <v>728</v>
      </c>
      <c r="I30" s="7"/>
      <c r="J30" s="7"/>
      <c r="K30" s="7"/>
      <c r="L30" s="8"/>
    </row>
    <row r="31" spans="1:12" ht="12.75" customHeight="1"/>
    <row r="32" spans="1:12" ht="12.75" customHeight="1"/>
    <row r="33" ht="12.75" customHeight="1"/>
    <row r="34" ht="12.75" customHeight="1"/>
    <row r="35" ht="12.75" customHeight="1"/>
    <row r="36" ht="12.75" customHeight="1"/>
    <row r="37" ht="12.75" customHeight="1"/>
  </sheetData>
  <mergeCells count="8">
    <mergeCell ref="F23:G23"/>
    <mergeCell ref="F24:G24"/>
    <mergeCell ref="K10:K11"/>
    <mergeCell ref="K14:K15"/>
    <mergeCell ref="F25:G2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34FC2-CC03-4C4B-ABB3-A47C5E41F0BF}">
  <sheetPr codeName="shShippingInvoice1">
    <tabColor rgb="FFFF0000"/>
  </sheetPr>
  <dimension ref="A1:O35"/>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155.19999999999999</v>
      </c>
      <c r="O2" t="s">
        <v>188</v>
      </c>
    </row>
    <row r="3" spans="1:15" ht="12.75" customHeight="1">
      <c r="A3" s="125"/>
      <c r="B3" s="132" t="s">
        <v>140</v>
      </c>
      <c r="C3" s="131"/>
      <c r="D3" s="131"/>
      <c r="E3" s="131"/>
      <c r="F3" s="131"/>
      <c r="G3" s="131"/>
      <c r="H3" s="131"/>
      <c r="I3" s="131"/>
      <c r="J3" s="131"/>
      <c r="K3" s="131"/>
      <c r="L3" s="126"/>
      <c r="N3">
        <v>155.19999999999999</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3">
        <f>IF(Invoice!J10&lt;&gt;"",Invoice!J10,"")</f>
        <v>51535</v>
      </c>
      <c r="L10" s="126"/>
    </row>
    <row r="11" spans="1:15" ht="12.75" customHeight="1">
      <c r="A11" s="125"/>
      <c r="B11" s="125" t="s">
        <v>718</v>
      </c>
      <c r="C11" s="131"/>
      <c r="D11" s="131"/>
      <c r="E11" s="131"/>
      <c r="F11" s="126"/>
      <c r="G11" s="127"/>
      <c r="H11" s="127" t="s">
        <v>718</v>
      </c>
      <c r="I11" s="131"/>
      <c r="J11" s="131"/>
      <c r="K11" s="154"/>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5">
        <f>Invoice!J14</f>
        <v>45193</v>
      </c>
      <c r="L14" s="126"/>
    </row>
    <row r="15" spans="1:15" ht="15" customHeight="1">
      <c r="A15" s="125"/>
      <c r="B15" s="142" t="s">
        <v>730</v>
      </c>
      <c r="C15" s="7"/>
      <c r="D15" s="7"/>
      <c r="E15" s="7"/>
      <c r="F15" s="8"/>
      <c r="G15" s="127"/>
      <c r="H15" s="142" t="s">
        <v>730</v>
      </c>
      <c r="I15" s="131"/>
      <c r="J15" s="131"/>
      <c r="K15" s="156"/>
      <c r="L15" s="126"/>
    </row>
    <row r="16" spans="1:15" ht="15" customHeight="1">
      <c r="A16" s="125"/>
      <c r="B16" s="131"/>
      <c r="C16" s="131"/>
      <c r="D16" s="131"/>
      <c r="E16" s="131"/>
      <c r="F16" s="131"/>
      <c r="G16" s="131"/>
      <c r="H16" s="131"/>
      <c r="I16" s="134" t="s">
        <v>147</v>
      </c>
      <c r="J16" s="134" t="s">
        <v>147</v>
      </c>
      <c r="K16" s="140">
        <v>40097</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7" t="s">
        <v>207</v>
      </c>
      <c r="G20" s="158"/>
      <c r="H20" s="111" t="s">
        <v>174</v>
      </c>
      <c r="I20" s="111" t="s">
        <v>208</v>
      </c>
      <c r="J20" s="111" t="s">
        <v>208</v>
      </c>
      <c r="K20" s="111" t="s">
        <v>26</v>
      </c>
      <c r="L20" s="126"/>
    </row>
    <row r="21" spans="1:12">
      <c r="A21" s="125"/>
      <c r="B21" s="116"/>
      <c r="C21" s="116"/>
      <c r="D21" s="116"/>
      <c r="E21" s="117"/>
      <c r="F21" s="159"/>
      <c r="G21" s="160"/>
      <c r="H21" s="147" t="s">
        <v>738</v>
      </c>
      <c r="I21" s="116"/>
      <c r="J21" s="116"/>
      <c r="K21" s="116"/>
      <c r="L21" s="126"/>
    </row>
    <row r="22" spans="1:12" ht="15.75" thickBot="1">
      <c r="A22" s="125"/>
      <c r="B22" s="118">
        <v>1</v>
      </c>
      <c r="C22" s="146" t="s">
        <v>732</v>
      </c>
      <c r="D22" s="141" t="s">
        <v>733</v>
      </c>
      <c r="E22" s="141" t="s">
        <v>733</v>
      </c>
      <c r="F22" s="163" t="s">
        <v>734</v>
      </c>
      <c r="G22" s="164"/>
      <c r="H22" s="146" t="s">
        <v>735</v>
      </c>
      <c r="I22" s="14">
        <v>18.98</v>
      </c>
      <c r="J22" s="14">
        <v>19.95</v>
      </c>
      <c r="K22" s="120">
        <f>I22*B22</f>
        <v>18.98</v>
      </c>
      <c r="L22" s="126"/>
    </row>
    <row r="23" spans="1:12" ht="19.5" thickTop="1" thickBot="1">
      <c r="A23" s="125"/>
      <c r="B23" s="165" t="s">
        <v>736</v>
      </c>
      <c r="C23" s="166"/>
      <c r="D23" s="166"/>
      <c r="E23" s="166"/>
      <c r="F23" s="166"/>
      <c r="G23" s="166"/>
      <c r="H23" s="166"/>
      <c r="I23" s="166"/>
      <c r="J23" s="166"/>
      <c r="K23" s="167"/>
      <c r="L23" s="126"/>
    </row>
    <row r="24" spans="1:12" ht="15.75" thickTop="1">
      <c r="A24" s="125"/>
      <c r="B24" s="119"/>
      <c r="C24" s="12"/>
      <c r="D24" s="12"/>
      <c r="E24" s="130"/>
      <c r="F24" s="151"/>
      <c r="G24" s="152"/>
      <c r="H24" s="13"/>
      <c r="I24" s="15"/>
      <c r="J24" s="15"/>
      <c r="K24" s="145"/>
      <c r="L24" s="126"/>
    </row>
    <row r="25" spans="1:12">
      <c r="A25" s="125"/>
      <c r="B25" s="137"/>
      <c r="C25" s="137"/>
      <c r="D25" s="137"/>
      <c r="E25" s="137"/>
      <c r="F25" s="137"/>
      <c r="G25" s="137"/>
      <c r="H25" s="137"/>
      <c r="I25" s="138" t="s">
        <v>263</v>
      </c>
      <c r="J25" s="138" t="s">
        <v>261</v>
      </c>
      <c r="K25" s="144">
        <f>K22</f>
        <v>18.98</v>
      </c>
      <c r="L25" s="126"/>
    </row>
    <row r="26" spans="1:12">
      <c r="A26" s="125"/>
      <c r="B26" s="161" t="s">
        <v>737</v>
      </c>
      <c r="C26" s="161"/>
      <c r="D26" s="161"/>
      <c r="E26" s="161"/>
      <c r="F26" s="161"/>
      <c r="G26" s="161"/>
      <c r="H26" s="161"/>
      <c r="I26" s="161"/>
      <c r="J26" s="161"/>
      <c r="K26" s="161"/>
      <c r="L26" s="126"/>
    </row>
    <row r="27" spans="1:12">
      <c r="A27" s="125"/>
      <c r="B27" s="137"/>
      <c r="C27" s="137"/>
      <c r="D27" s="137"/>
      <c r="E27" s="137"/>
      <c r="F27" s="137"/>
      <c r="G27" s="137"/>
      <c r="H27" s="137"/>
      <c r="I27" s="138"/>
      <c r="J27" s="138"/>
      <c r="K27" s="139"/>
      <c r="L27" s="126"/>
    </row>
    <row r="28" spans="1:12">
      <c r="A28" s="6"/>
      <c r="B28" s="162" t="s">
        <v>739</v>
      </c>
      <c r="C28" s="162"/>
      <c r="D28" s="162"/>
      <c r="E28" s="162"/>
      <c r="F28" s="162"/>
      <c r="G28" s="162"/>
      <c r="H28" s="162"/>
      <c r="I28" s="162"/>
      <c r="J28" s="162"/>
      <c r="K28" s="162"/>
      <c r="L28" s="8"/>
    </row>
    <row r="29" spans="1:12" ht="12.75" customHeight="1"/>
    <row r="30" spans="1:12" ht="12.75" customHeight="1"/>
    <row r="31" spans="1:12" ht="12.75" customHeight="1"/>
    <row r="32" spans="1:12" ht="12.75" customHeight="1"/>
    <row r="33" ht="12.75" customHeight="1"/>
    <row r="34" ht="12.75" customHeight="1"/>
    <row r="35" ht="12.75" customHeight="1"/>
  </sheetData>
  <mergeCells count="9">
    <mergeCell ref="F24:G24"/>
    <mergeCell ref="B26:K26"/>
    <mergeCell ref="B28:K28"/>
    <mergeCell ref="K10:K11"/>
    <mergeCell ref="K14:K15"/>
    <mergeCell ref="F20:G20"/>
    <mergeCell ref="F21:G21"/>
    <mergeCell ref="F22:G22"/>
    <mergeCell ref="B23:K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155.19999999999999</v>
      </c>
      <c r="O2" s="21" t="s">
        <v>265</v>
      </c>
    </row>
    <row r="3" spans="1:15" s="21" customFormat="1" ht="15" customHeight="1" thickBot="1">
      <c r="A3" s="22" t="s">
        <v>156</v>
      </c>
      <c r="G3" s="28">
        <v>45192</v>
      </c>
      <c r="H3" s="29"/>
      <c r="N3" s="21">
        <v>155.19999999999999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STIXIS TATTOO SUPPLIES</v>
      </c>
      <c r="B10" s="37"/>
      <c r="C10" s="37"/>
      <c r="D10" s="37"/>
      <c r="F10" s="38" t="str">
        <f>'Copy paste to Here'!B10</f>
        <v>STIXIS TATTOO SUPPLIES</v>
      </c>
      <c r="G10" s="39"/>
      <c r="H10" s="40"/>
      <c r="K10" s="106" t="s">
        <v>282</v>
      </c>
      <c r="L10" s="35" t="s">
        <v>282</v>
      </c>
      <c r="M10" s="21">
        <v>1</v>
      </c>
    </row>
    <row r="11" spans="1:15" s="21" customFormat="1" ht="15.75" thickBot="1">
      <c r="A11" s="41" t="str">
        <f>'Copy paste to Here'!G11</f>
        <v>NIKOLOPOULOS G. &amp; KAPETANIOS D</v>
      </c>
      <c r="B11" s="42"/>
      <c r="C11" s="42"/>
      <c r="D11" s="42"/>
      <c r="F11" s="43" t="s">
        <v>740</v>
      </c>
      <c r="G11" s="44"/>
      <c r="H11" s="45"/>
      <c r="K11" s="104" t="s">
        <v>163</v>
      </c>
      <c r="L11" s="46" t="s">
        <v>164</v>
      </c>
      <c r="M11" s="21">
        <f>VLOOKUP(G3,[1]Sheet1!$A$9:$I$7290,2,FALSE)</f>
        <v>35.869999999999997</v>
      </c>
    </row>
    <row r="12" spans="1:15" s="21" customFormat="1" ht="15.75" thickBot="1">
      <c r="A12" s="41" t="str">
        <f>'Copy paste to Here'!G12</f>
        <v>Ag. Paraskevis 12</v>
      </c>
      <c r="B12" s="42"/>
      <c r="C12" s="42"/>
      <c r="D12" s="42"/>
      <c r="E12" s="88"/>
      <c r="F12" s="43" t="str">
        <f>'Copy paste to Here'!B12</f>
        <v>Ag. Paraskevis 12</v>
      </c>
      <c r="G12" s="44"/>
      <c r="H12" s="45"/>
      <c r="K12" s="104" t="s">
        <v>165</v>
      </c>
      <c r="L12" s="46" t="s">
        <v>138</v>
      </c>
      <c r="M12" s="21">
        <f>VLOOKUP(G3,[1]Sheet1!$A$9:$I$7290,3,FALSE)</f>
        <v>37.99</v>
      </c>
    </row>
    <row r="13" spans="1:15" s="21" customFormat="1" ht="15.75" thickBot="1">
      <c r="A13" s="41" t="str">
        <f>'Copy paste to Here'!G13</f>
        <v>16777 Athens, HELLINIKO</v>
      </c>
      <c r="B13" s="42"/>
      <c r="C13" s="42"/>
      <c r="D13" s="42"/>
      <c r="E13" s="122" t="s">
        <v>138</v>
      </c>
      <c r="F13" s="43" t="str">
        <f>'Copy paste to Here'!B13</f>
        <v>16777 Athens, HELLINIKO</v>
      </c>
      <c r="G13" s="44"/>
      <c r="H13" s="45"/>
      <c r="K13" s="104" t="s">
        <v>166</v>
      </c>
      <c r="L13" s="46" t="s">
        <v>167</v>
      </c>
      <c r="M13" s="124">
        <f>VLOOKUP(G3,[1]Sheet1!$A$9:$I$7290,4,FALSE)</f>
        <v>43.72</v>
      </c>
    </row>
    <row r="14" spans="1:15" s="21" customFormat="1" ht="15.75" thickBot="1">
      <c r="A14" s="41" t="str">
        <f>'Copy paste to Here'!G14</f>
        <v>Greece</v>
      </c>
      <c r="B14" s="42"/>
      <c r="C14" s="42"/>
      <c r="D14" s="42"/>
      <c r="E14" s="122">
        <f>VLOOKUP(J9,$L$10:$M$17,2,FALSE)</f>
        <v>37.99</v>
      </c>
      <c r="F14" s="43" t="str">
        <f>'Copy paste to Here'!B14</f>
        <v>Greece</v>
      </c>
      <c r="G14" s="44"/>
      <c r="H14" s="45"/>
      <c r="K14" s="104" t="s">
        <v>168</v>
      </c>
      <c r="L14" s="46" t="s">
        <v>169</v>
      </c>
      <c r="M14" s="21">
        <f>VLOOKUP(G3,[1]Sheet1!$A$9:$I$7290,5,FALSE)</f>
        <v>22.68</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26.43</v>
      </c>
    </row>
    <row r="16" spans="1:15" s="21" customFormat="1" ht="13.7" customHeight="1" thickBot="1">
      <c r="A16" s="52"/>
      <c r="K16" s="105" t="s">
        <v>172</v>
      </c>
      <c r="L16" s="51" t="s">
        <v>173</v>
      </c>
      <c r="M16" s="21">
        <f>VLOOKUP(G3,[1]Sheet1!$A$9:$I$7290,7,FALSE)</f>
        <v>21.07</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Surgical steel labret, 16g (1.2mm) with a 3mm ball &amp; Length: 8mm  &amp;  </v>
      </c>
      <c r="B18" s="57" t="str">
        <f>'Copy paste to Here'!C22</f>
        <v>LBB3</v>
      </c>
      <c r="C18" s="57" t="s">
        <v>662</v>
      </c>
      <c r="D18" s="58">
        <f>Invoice!B22</f>
        <v>50</v>
      </c>
      <c r="E18" s="59">
        <f>'Shipping Invoice'!J22*$N$1</f>
        <v>0.17</v>
      </c>
      <c r="F18" s="59">
        <f>D18*E18</f>
        <v>8.5</v>
      </c>
      <c r="G18" s="60">
        <f>E18*$E$14</f>
        <v>6.4583000000000004</v>
      </c>
      <c r="H18" s="61">
        <f>D18*G18</f>
        <v>322.91500000000002</v>
      </c>
    </row>
    <row r="19" spans="1:13" s="62" customFormat="1" ht="24">
      <c r="A19" s="123" t="str">
        <f>IF((LEN('Copy paste to Here'!G23))&gt;5,((CONCATENATE('Copy paste to Here'!G23," &amp; ",'Copy paste to Here'!D23,"  &amp;  ",'Copy paste to Here'!E23))),"Empty Cell")</f>
        <v xml:space="preserve">Surgical steel labret, 16g (1.2mm) with a 3mm ball &amp; Length: 10mm  &amp;  </v>
      </c>
      <c r="B19" s="57" t="str">
        <f>'Copy paste to Here'!C23</f>
        <v>LBB3</v>
      </c>
      <c r="C19" s="57" t="s">
        <v>662</v>
      </c>
      <c r="D19" s="58">
        <f>Invoice!B23</f>
        <v>50</v>
      </c>
      <c r="E19" s="59">
        <f>'Shipping Invoice'!J23*$N$1</f>
        <v>0.17</v>
      </c>
      <c r="F19" s="59">
        <f t="shared" ref="F19:F82" si="0">D19*E19</f>
        <v>8.5</v>
      </c>
      <c r="G19" s="60">
        <f t="shared" ref="G19:G82" si="1">E19*$E$14</f>
        <v>6.4583000000000004</v>
      </c>
      <c r="H19" s="63">
        <f t="shared" ref="H19:H82" si="2">D19*G19</f>
        <v>322.91500000000002</v>
      </c>
    </row>
    <row r="20" spans="1:13" s="62" customFormat="1" ht="24">
      <c r="A20" s="56" t="str">
        <f>IF((LEN('Copy paste to Here'!G24))&gt;5,((CONCATENATE('Copy paste to Here'!G24," &amp; ",'Copy paste to Here'!D24,"  &amp;  ",'Copy paste to Here'!E24))),"Empty Cell")</f>
        <v xml:space="preserve">High polished surgical steel hinged segment ring, 20g (0.8mm) &amp; Length: 8mm  &amp;  </v>
      </c>
      <c r="B20" s="57" t="str">
        <f>'Copy paste to Here'!C24</f>
        <v>SEGH20</v>
      </c>
      <c r="C20" s="57" t="s">
        <v>724</v>
      </c>
      <c r="D20" s="58">
        <f>Invoice!B24</f>
        <v>20</v>
      </c>
      <c r="E20" s="59">
        <f>'Shipping Invoice'!J24*$N$1</f>
        <v>2.06</v>
      </c>
      <c r="F20" s="59">
        <f t="shared" si="0"/>
        <v>41.2</v>
      </c>
      <c r="G20" s="60">
        <f t="shared" si="1"/>
        <v>78.259399999999999</v>
      </c>
      <c r="H20" s="63">
        <f t="shared" si="2"/>
        <v>1565.1880000000001</v>
      </c>
    </row>
    <row r="21" spans="1:13" s="62" customFormat="1" ht="24">
      <c r="A21" s="56" t="str">
        <f>IF((LEN('Copy paste to Here'!G25))&gt;5,((CONCATENATE('Copy paste to Here'!G25," &amp; ",'Copy paste to Here'!D25,"  &amp;  ",'Copy paste to Here'!E25))),"Empty Cell")</f>
        <v xml:space="preserve">Titanium G23 labret, 16g (1.2mm) with a 3mm ball &amp; Length: 10mm  &amp;  </v>
      </c>
      <c r="B21" s="57" t="str">
        <f>'Copy paste to Here'!C25</f>
        <v>ULBB3</v>
      </c>
      <c r="C21" s="57" t="s">
        <v>726</v>
      </c>
      <c r="D21" s="58">
        <f>Invoice!B25</f>
        <v>100</v>
      </c>
      <c r="E21" s="59">
        <f>'Shipping Invoice'!J25*$N$1</f>
        <v>0.97</v>
      </c>
      <c r="F21" s="59">
        <f t="shared" si="0"/>
        <v>97</v>
      </c>
      <c r="G21" s="60">
        <f t="shared" si="1"/>
        <v>36.850300000000004</v>
      </c>
      <c r="H21" s="63">
        <f t="shared" si="2"/>
        <v>3685.0300000000007</v>
      </c>
    </row>
    <row r="22" spans="1:13" s="62" customFormat="1" hidden="1">
      <c r="A22" s="56" t="str">
        <f>IF((LEN('Copy paste to Here'!G26))&gt;5,((CONCATENATE('Copy paste to Here'!G26," &amp; ",'Copy paste to Here'!D26,"  &amp;  ",'Copy paste to Here'!E26))),"Empty Cell")</f>
        <v>Empty Cell</v>
      </c>
      <c r="B22" s="57">
        <f>'Copy paste to Here'!C26</f>
        <v>0</v>
      </c>
      <c r="C22" s="57"/>
      <c r="D22" s="58"/>
      <c r="E22" s="59"/>
      <c r="F22" s="59">
        <f t="shared" si="0"/>
        <v>0</v>
      </c>
      <c r="G22" s="60">
        <f t="shared" si="1"/>
        <v>0</v>
      </c>
      <c r="H22" s="63">
        <f t="shared" si="2"/>
        <v>0</v>
      </c>
    </row>
    <row r="23" spans="1:13" s="62" customFormat="1" hidden="1">
      <c r="A23" s="56" t="str">
        <f>IF((LEN('Copy paste to Here'!G27))&gt;5,((CONCATENATE('Copy paste to Here'!G27," &amp; ",'Copy paste to Here'!D27,"  &amp;  ",'Copy paste to Here'!E27))),"Empty Cell")</f>
        <v>Empty Cell</v>
      </c>
      <c r="B23" s="57">
        <f>'Copy paste to Here'!C27</f>
        <v>0</v>
      </c>
      <c r="C23" s="57"/>
      <c r="D23" s="58"/>
      <c r="E23" s="59"/>
      <c r="F23" s="59">
        <f t="shared" si="0"/>
        <v>0</v>
      </c>
      <c r="G23" s="60">
        <f t="shared" si="1"/>
        <v>0</v>
      </c>
      <c r="H23" s="63">
        <f t="shared" si="2"/>
        <v>0</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155.19999999999999</v>
      </c>
      <c r="G1000" s="60"/>
      <c r="H1000" s="61">
        <f t="shared" ref="H1000:H1007" si="49">F1000*$E$14</f>
        <v>5896.0479999999998</v>
      </c>
    </row>
    <row r="1001" spans="1:8" s="62" customFormat="1">
      <c r="A1001" s="56" t="str">
        <f>Invoice!I27</f>
        <v>Shipping cost to Greece via DHL:</v>
      </c>
      <c r="B1001" s="75"/>
      <c r="C1001" s="75"/>
      <c r="D1001" s="76"/>
      <c r="E1001" s="67"/>
      <c r="F1001" s="59">
        <f>Invoice!J27</f>
        <v>19.68</v>
      </c>
      <c r="G1001" s="60"/>
      <c r="H1001" s="61">
        <f t="shared" si="49"/>
        <v>747.64319999999998</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174.88</v>
      </c>
      <c r="G1003" s="60"/>
      <c r="H1003" s="61">
        <f t="shared" si="49"/>
        <v>6643.6912000000002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5896.0480000000007</v>
      </c>
    </row>
    <row r="1010" spans="1:8" s="21" customFormat="1">
      <c r="A1010" s="22"/>
      <c r="E1010" s="21" t="s">
        <v>182</v>
      </c>
      <c r="H1010" s="84">
        <f>(SUMIF($A$1000:$A$1008,"Total:",$H$1000:$H$1008))</f>
        <v>6643.6912000000002</v>
      </c>
    </row>
    <row r="1011" spans="1:8" s="21" customFormat="1">
      <c r="E1011" s="21" t="s">
        <v>183</v>
      </c>
      <c r="H1011" s="85">
        <f>H1013-H1012</f>
        <v>6209.0599999999995</v>
      </c>
    </row>
    <row r="1012" spans="1:8" s="21" customFormat="1">
      <c r="E1012" s="21" t="s">
        <v>184</v>
      </c>
      <c r="H1012" s="85">
        <f>ROUND((H1013*7)/107,2)</f>
        <v>434.63</v>
      </c>
    </row>
    <row r="1013" spans="1:8" s="21" customFormat="1">
      <c r="E1013" s="22" t="s">
        <v>185</v>
      </c>
      <c r="H1013" s="86">
        <f>ROUND((SUMIF($A$1000:$A$1008,"Total:",$H$1000:$H$1008)),2)</f>
        <v>6643.69</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
  <sheetViews>
    <sheetView workbookViewId="0">
      <selection activeCell="A5" sqref="A5"/>
    </sheetView>
  </sheetViews>
  <sheetFormatPr defaultRowHeight="15"/>
  <sheetData>
    <row r="1" spans="1:1">
      <c r="A1" s="2" t="s">
        <v>662</v>
      </c>
    </row>
    <row r="2" spans="1:1">
      <c r="A2" s="2" t="s">
        <v>662</v>
      </c>
    </row>
    <row r="3" spans="1:1">
      <c r="A3" s="2" t="s">
        <v>724</v>
      </c>
    </row>
    <row r="4" spans="1:1">
      <c r="A4" s="2" t="s">
        <v>726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vt:lpstr>
      <vt:lpstr>Copy paste to Here</vt:lpstr>
      <vt:lpstr>Shipping Invoice</vt:lpstr>
      <vt:lpstr>Shipping Invoice Customer</vt:lpstr>
      <vt:lpstr>Tax Invoice</vt:lpstr>
      <vt:lpstr>Old Code</vt:lpstr>
      <vt:lpstr>Just data</vt:lpstr>
      <vt:lpstr>Just data 2</vt:lpstr>
      <vt:lpstr>Just Data 3</vt:lpstr>
      <vt:lpstr>Control!Print_Area</vt:lpstr>
      <vt:lpstr>Invoice!Print_Area</vt:lpstr>
      <vt:lpstr>'Shipping Invoice'!Print_Area</vt:lpstr>
      <vt:lpstr>'Shipping Invoice Customer'!Print_Area</vt:lpstr>
      <vt:lpstr>'Tax Invoice'!Print_Area</vt:lpstr>
      <vt:lpstr>Invoice!Print_Titles</vt:lpstr>
      <vt:lpstr>'Shipping Invoice'!Print_Titles</vt:lpstr>
      <vt:lpstr>'Shipping Invoice Customer'!Print_Titles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2023-09-25T09:10:58Z</cp:lastPrinted>
  <dcterms:created xsi:type="dcterms:W3CDTF">2009-06-02T18:56:54Z</dcterms:created>
  <dcterms:modified xsi:type="dcterms:W3CDTF">2023-09-25T09:11:01Z</dcterms:modified>
</cp:coreProperties>
</file>