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5206474-8765-4C42-9315-72337A81BEB6}"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Invoice!$A$1:$K$60</definedName>
    <definedName name="_xlnm.Print_Area" localSheetId="2">'Shipping Invoice'!$A$1:$L$50</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2" i="6" l="1"/>
  <c r="A1001" i="6"/>
  <c r="K47" i="7"/>
  <c r="E40" i="6"/>
  <c r="E35" i="6"/>
  <c r="E34" i="6"/>
  <c r="E25" i="6"/>
  <c r="E24" i="6"/>
  <c r="E19" i="6"/>
  <c r="E18" i="6"/>
  <c r="K14" i="7"/>
  <c r="K17" i="7"/>
  <c r="K10" i="7"/>
  <c r="B36" i="7"/>
  <c r="I40" i="7"/>
  <c r="N1" i="6"/>
  <c r="E26" i="6" s="1"/>
  <c r="D40" i="6"/>
  <c r="B45" i="7" s="1"/>
  <c r="D39" i="6"/>
  <c r="B44" i="7" s="1"/>
  <c r="D38" i="6"/>
  <c r="B43" i="7" s="1"/>
  <c r="D37" i="6"/>
  <c r="B42" i="7" s="1"/>
  <c r="D36" i="6"/>
  <c r="B41" i="7" s="1"/>
  <c r="D35" i="6"/>
  <c r="B40" i="7" s="1"/>
  <c r="D34" i="6"/>
  <c r="B39" i="7" s="1"/>
  <c r="D33" i="6"/>
  <c r="B38" i="7" s="1"/>
  <c r="D32" i="6"/>
  <c r="B37" i="7" s="1"/>
  <c r="D31" i="6"/>
  <c r="D30" i="6"/>
  <c r="B35" i="7" s="1"/>
  <c r="D29" i="6"/>
  <c r="B34" i="7" s="1"/>
  <c r="D28" i="6"/>
  <c r="B33" i="7" s="1"/>
  <c r="D27" i="6"/>
  <c r="B32" i="7" s="1"/>
  <c r="D26" i="6"/>
  <c r="B31" i="7" s="1"/>
  <c r="D25" i="6"/>
  <c r="B30" i="7" s="1"/>
  <c r="D24" i="6"/>
  <c r="B29" i="7" s="1"/>
  <c r="D23" i="6"/>
  <c r="B28" i="7" s="1"/>
  <c r="D22" i="6"/>
  <c r="B27" i="7" s="1"/>
  <c r="D21" i="6"/>
  <c r="B26" i="7" s="1"/>
  <c r="D20" i="6"/>
  <c r="B25" i="7" s="1"/>
  <c r="D19" i="6"/>
  <c r="B24" i="7" s="1"/>
  <c r="D18" i="6"/>
  <c r="B23" i="7" s="1"/>
  <c r="I44" i="5"/>
  <c r="I43" i="5"/>
  <c r="I42" i="5"/>
  <c r="I41" i="5"/>
  <c r="I40" i="5"/>
  <c r="I39" i="5"/>
  <c r="I38" i="5"/>
  <c r="I37" i="5"/>
  <c r="I36" i="5"/>
  <c r="I35" i="5"/>
  <c r="I34" i="5"/>
  <c r="I33" i="5"/>
  <c r="I32" i="5"/>
  <c r="I31" i="5"/>
  <c r="I30" i="5"/>
  <c r="I29" i="5"/>
  <c r="I28" i="5"/>
  <c r="I27" i="5"/>
  <c r="I26" i="5"/>
  <c r="I25" i="5"/>
  <c r="I24" i="5"/>
  <c r="I23" i="5"/>
  <c r="I22" i="5"/>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J45" i="2" l="1"/>
  <c r="J46" i="2" s="1"/>
  <c r="F1001" i="6" s="1"/>
  <c r="I44" i="7"/>
  <c r="I34" i="7"/>
  <c r="I36" i="7"/>
  <c r="I33" i="7"/>
  <c r="I35" i="7"/>
  <c r="K35" i="7" s="1"/>
  <c r="I45" i="7"/>
  <c r="I27" i="7"/>
  <c r="K27" i="7" s="1"/>
  <c r="I28" i="7"/>
  <c r="K28" i="7" s="1"/>
  <c r="I31" i="7"/>
  <c r="K31" i="7" s="1"/>
  <c r="I32" i="7"/>
  <c r="K32" i="7" s="1"/>
  <c r="I41" i="7"/>
  <c r="K41" i="7" s="1"/>
  <c r="I29" i="7"/>
  <c r="K29" i="7" s="1"/>
  <c r="I42" i="7"/>
  <c r="K42" i="7" s="1"/>
  <c r="K40" i="7"/>
  <c r="I30" i="7"/>
  <c r="K30" i="7" s="1"/>
  <c r="I43" i="7"/>
  <c r="K43" i="7" s="1"/>
  <c r="K44" i="7"/>
  <c r="K45" i="7"/>
  <c r="K33" i="7"/>
  <c r="K36" i="7"/>
  <c r="K34" i="7"/>
  <c r="I23" i="7"/>
  <c r="K23" i="7" s="1"/>
  <c r="I37" i="7"/>
  <c r="K37" i="7" s="1"/>
  <c r="I24" i="7"/>
  <c r="K24" i="7" s="1"/>
  <c r="I38" i="7"/>
  <c r="K38" i="7" s="1"/>
  <c r="I25" i="7"/>
  <c r="K25" i="7" s="1"/>
  <c r="I39" i="7"/>
  <c r="K39" i="7" s="1"/>
  <c r="I26" i="7"/>
  <c r="K26" i="7" s="1"/>
  <c r="E28" i="6"/>
  <c r="E31" i="6"/>
  <c r="E32" i="6"/>
  <c r="E33" i="6"/>
  <c r="E20" i="6"/>
  <c r="E36" i="6"/>
  <c r="E21" i="6"/>
  <c r="E37" i="6"/>
  <c r="E22" i="6"/>
  <c r="E38" i="6"/>
  <c r="E23" i="6"/>
  <c r="E39" i="6"/>
  <c r="E27" i="6"/>
  <c r="E29" i="6"/>
  <c r="E30" i="6"/>
  <c r="M11" i="6"/>
  <c r="I55" i="2" s="1"/>
  <c r="J48" i="2" l="1"/>
  <c r="I52" i="2" s="1"/>
  <c r="K46" i="7"/>
  <c r="K49"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I59"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57" i="2" l="1"/>
  <c r="I58" i="2"/>
  <c r="I56" i="2" s="1"/>
  <c r="H1013" i="6"/>
  <c r="H1010" i="6"/>
  <c r="H1009" i="6"/>
  <c r="H1012" i="6" l="1"/>
  <c r="H1011" i="6" s="1"/>
</calcChain>
</file>

<file path=xl/sharedStrings.xml><?xml version="1.0" encoding="utf-8"?>
<sst xmlns="http://schemas.openxmlformats.org/spreadsheetml/2006/main" count="2197" uniqueCount="762">
  <si>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</si>
  <si>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</si>
  <si>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</si>
  <si>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</si>
  <si>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</si>
  <si>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</si>
  <si>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</si>
  <si>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</si>
  <si>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</si>
  <si>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</si>
  <si>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</si>
  <si>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</si>
  <si>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</si>
  <si>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</si>
  <si>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</si>
  <si>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</si>
  <si>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</si>
  <si>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</si>
  <si>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</si>
  <si>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</si>
  <si>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</si>
  <si>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</si>
  <si>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</si>
  <si>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</si>
  <si>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</si>
  <si>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</si>
  <si>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</si>
  <si>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</si>
  <si>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</si>
  <si>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</si>
  <si>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</si>
  <si>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</si>
  <si>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</si>
  <si>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</si>
  <si>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</si>
  <si>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</si>
  <si>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</si>
  <si>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</si>
  <si>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</si>
  <si>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</si>
  <si>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</si>
  <si>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</si>
  <si>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</si>
  <si>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</si>
  <si>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</si>
  <si>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</si>
  <si>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</si>
  <si>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</si>
  <si>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</si>
  <si>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</si>
  <si>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</si>
  <si>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</si>
  <si>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</si>
  <si>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</si>
  <si>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</si>
  <si>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</si>
  <si>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</si>
  <si>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</si>
  <si>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</si>
  <si>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</si>
  <si>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</si>
  <si>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</si>
  <si>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</si>
  <si>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</si>
  <si>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</si>
  <si>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</si>
  <si>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</si>
  <si>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</si>
  <si>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</si>
  <si>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</si>
  <si>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</si>
  <si>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</si>
  <si>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</si>
  <si>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</si>
  <si>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</si>
  <si>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</si>
  <si>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</si>
  <si>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</si>
  <si>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</si>
  <si>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</si>
  <si>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</si>
  <si>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</si>
  <si>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</si>
  <si>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</si>
  <si>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</si>
  <si>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</si>
  <si>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</si>
  <si>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</si>
  <si>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</si>
  <si>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</si>
  <si>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</si>
  <si>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</si>
  <si>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</si>
  <si>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</si>
  <si>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</si>
  <si>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</si>
  <si>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</si>
  <si>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</si>
  <si>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</si>
  <si>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</si>
  <si>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</si>
  <si>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</si>
  <si>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</si>
  <si>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</si>
  <si>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</si>
  <si>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</si>
  <si>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</si>
  <si>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</si>
  <si>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</si>
  <si>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</si>
  <si>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</si>
  <si>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</si>
  <si>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</si>
  <si>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</si>
  <si>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</si>
  <si>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</si>
  <si>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</si>
  <si>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</si>
  <si>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</si>
  <si>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</si>
  <si>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</si>
  <si>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</si>
  <si>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</si>
  <si>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</si>
  <si>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</si>
  <si>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</si>
  <si>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</si>
  <si>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</si>
  <si>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</si>
  <si>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</si>
  <si>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</si>
  <si>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</si>
  <si>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</si>
  <si>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</si>
  <si>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</si>
  <si>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</si>
  <si>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</si>
  <si>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</si>
  <si>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</si>
  <si>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</si>
  <si>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</si>
  <si>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</si>
  <si>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</si>
  <si>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</si>
  <si>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</si>
  <si>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</si>
  <si>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</si>
  <si>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</si>
  <si>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</si>
  <si>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</si>
  <si>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</si>
  <si>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</si>
  <si>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</si>
  <si>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</si>
  <si>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</si>
  <si>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</si>
  <si>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</si>
  <si>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</si>
  <si>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</si>
  <si>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</si>
  <si>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</si>
  <si>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</si>
  <si>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</si>
  <si>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</si>
  <si>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</si>
  <si>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</si>
  <si>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</si>
  <si>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</si>
  <si>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</si>
  <si>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</si>
  <si>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</si>
  <si>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</si>
  <si>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</si>
  <si>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</si>
  <si>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</si>
  <si>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</si>
  <si>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</si>
  <si>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</si>
  <si>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</si>
  <si>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</si>
  <si>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</si>
  <si>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</si>
  <si>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</si>
  <si>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</si>
  <si>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</si>
  <si>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</si>
  <si>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</si>
  <si>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</si>
  <si>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</si>
  <si>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</si>
  <si>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</si>
  <si>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</si>
  <si>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</si>
  <si>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</si>
  <si>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</si>
  <si>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</si>
  <si>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</si>
  <si>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</si>
  <si>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</si>
  <si>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</si>
  <si>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</si>
  <si>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</si>
  <si>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</si>
  <si>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</si>
  <si>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</si>
  <si>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</si>
  <si>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</si>
  <si>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</si>
  <si>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</si>
  <si>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</si>
  <si>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</si>
  <si>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</si>
  <si>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</si>
  <si>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</si>
  <si>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</si>
  <si>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</si>
  <si>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</si>
  <si>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</si>
  <si>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</si>
  <si>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</si>
  <si>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</si>
  <si>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</si>
  <si>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</si>
  <si>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</si>
  <si>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</si>
  <si>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</si>
  <si>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</si>
  <si>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</si>
  <si>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</si>
  <si>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</si>
  <si>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</si>
  <si>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</si>
  <si>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</si>
  <si>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</si>
  <si>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</si>
  <si>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</si>
  <si>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</si>
  <si>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</si>
  <si>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</si>
  <si>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</si>
  <si>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</si>
  <si>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</si>
  <si>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</si>
  <si>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</si>
  <si>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</si>
  <si>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</si>
  <si>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</si>
  <si>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</si>
  <si>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</si>
  <si>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</si>
  <si>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</si>
  <si>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</si>
  <si>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</si>
  <si>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</si>
  <si>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</si>
  <si>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</si>
  <si>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</si>
  <si>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</si>
  <si>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</si>
  <si>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</si>
  <si>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</si>
  <si>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</si>
  <si>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</si>
  <si>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</si>
  <si>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</si>
  <si>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</si>
  <si>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</si>
  <si>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</si>
  <si>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</si>
  <si>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</si>
  <si>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</si>
  <si>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</si>
  <si>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</si>
  <si>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</si>
  <si>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</si>
  <si>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</si>
  <si>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</si>
  <si>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</si>
  <si>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</si>
  <si>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</si>
  <si>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</si>
  <si>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</si>
  <si>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</si>
  <si>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</si>
  <si>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</si>
  <si>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</si>
  <si>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</si>
  <si>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</si>
  <si>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</si>
  <si>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</si>
  <si>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</si>
  <si>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</si>
  <si>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</si>
  <si>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</si>
  <si>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</si>
  <si>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</si>
  <si>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</si>
  <si>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</si>
  <si>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</si>
  <si>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</si>
  <si>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</si>
  <si>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</si>
  <si>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</si>
  <si>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</si>
  <si>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</si>
  <si>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</si>
  <si>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</si>
  <si>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</si>
  <si>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</si>
  <si>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</si>
  <si>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</si>
  <si>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</si>
  <si>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</si>
  <si>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</si>
  <si>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</si>
  <si>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</si>
  <si>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</si>
  <si>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</si>
  <si>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</si>
  <si>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</si>
  <si>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</si>
  <si>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</si>
  <si>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</si>
  <si>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</si>
  <si>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</si>
  <si>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</si>
  <si>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</si>
  <si>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</si>
  <si>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</si>
  <si>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</si>
  <si>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</si>
  <si>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</si>
  <si>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</si>
  <si>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</si>
  <si>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</si>
  <si>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</si>
  <si>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</si>
  <si>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</si>
  <si>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</si>
  <si>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</si>
  <si>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</si>
  <si>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</si>
  <si>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</si>
  <si>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</si>
  <si>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</si>
  <si>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</si>
  <si>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</si>
  <si>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</si>
  <si>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</si>
  <si>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</si>
  <si>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</si>
  <si>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</si>
  <si>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</si>
  <si>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</si>
  <si>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</si>
  <si>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</si>
  <si>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</si>
  <si>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</si>
  <si>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</si>
  <si>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</si>
  <si>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</si>
  <si>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</si>
  <si>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</si>
  <si>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</si>
  <si>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</si>
  <si>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</si>
  <si>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</si>
  <si>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</si>
  <si>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</si>
  <si>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</si>
  <si>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</si>
  <si>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</si>
  <si>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</si>
  <si>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</si>
  <si>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</si>
  <si>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</si>
  <si>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</si>
  <si>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</si>
  <si>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</si>
  <si>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</si>
  <si>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</si>
  <si>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</si>
  <si>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</si>
  <si>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</si>
  <si>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</si>
  <si>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</si>
  <si>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</si>
  <si>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</si>
  <si>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</si>
  <si>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</si>
  <si>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</si>
  <si>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</si>
  <si>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</si>
  <si>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</si>
  <si>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</si>
  <si>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</si>
  <si>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</si>
  <si>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</si>
  <si>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</si>
  <si>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</si>
  <si>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</si>
  <si>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</si>
  <si>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</si>
  <si>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</si>
  <si>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</si>
  <si>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</si>
  <si>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</si>
  <si>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</si>
  <si>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</si>
  <si>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</si>
  <si>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</si>
  <si>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</si>
  <si>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</si>
  <si>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</si>
  <si>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</si>
  <si>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</si>
  <si>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</si>
  <si>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</si>
  <si>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</si>
  <si>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</si>
  <si>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</si>
  <si>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</si>
  <si>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</si>
  <si>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</si>
  <si>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</si>
  <si>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</si>
  <si>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</si>
  <si>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</si>
  <si>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</si>
  <si>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</si>
  <si>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</si>
  <si>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</si>
  <si>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</si>
  <si>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</si>
  <si>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</si>
  <si>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</si>
  <si>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</si>
  <si>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</si>
  <si>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</si>
  <si>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</si>
  <si>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</si>
  <si>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</si>
  <si>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</si>
  <si>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</si>
  <si>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</si>
  <si>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</si>
  <si>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</si>
  <si>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</si>
  <si>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</si>
  <si>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</si>
  <si>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</si>
  <si>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</si>
  <si>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</si>
  <si>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</si>
  <si>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</si>
  <si>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</si>
  <si>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</si>
  <si>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</si>
  <si>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</si>
  <si>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</si>
  <si>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</si>
  <si>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</si>
  <si>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</si>
  <si>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</si>
  <si>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</si>
  <si>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</si>
  <si>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</si>
  <si>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</si>
  <si>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</si>
  <si>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</si>
  <si>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</si>
  <si>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</si>
  <si>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</si>
  <si>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</si>
  <si>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</si>
  <si>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</si>
  <si>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</si>
  <si>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</si>
  <si>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</si>
  <si>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</si>
  <si>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</si>
  <si>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</si>
  <si>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</si>
  <si>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</si>
  <si>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</si>
  <si>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</si>
  <si>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</si>
  <si>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</si>
  <si>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</si>
  <si>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</si>
  <si>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</si>
  <si>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</si>
  <si>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</si>
  <si>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</si>
  <si>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</si>
  <si>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</si>
  <si>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</si>
  <si>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</si>
  <si>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</si>
  <si>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</si>
  <si>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</si>
  <si>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</si>
  <si>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</si>
  <si>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</si>
  <si>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</si>
  <si>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</si>
  <si>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</si>
  <si>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</si>
  <si>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</si>
  <si>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</si>
  <si>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</si>
  <si>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</si>
  <si>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</si>
  <si>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</si>
  <si>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</si>
  <si>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</si>
  <si>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</si>
  <si>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</si>
  <si>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</si>
  <si>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</si>
  <si>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</si>
  <si>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</si>
  <si>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</si>
  <si>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</si>
  <si>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</si>
  <si>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</si>
  <si>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</si>
  <si>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</si>
  <si>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</si>
  <si>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</si>
  <si>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</si>
  <si>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</si>
  <si>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</si>
  <si>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</si>
  <si>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</si>
  <si>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</si>
  <si>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</si>
  <si>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</si>
  <si>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</si>
  <si>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</si>
  <si>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</si>
  <si>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</si>
  <si>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</si>
  <si>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</si>
  <si>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</si>
  <si>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</si>
  <si>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</si>
  <si>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</si>
  <si>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</si>
  <si>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</si>
  <si>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</si>
  <si>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</si>
  <si>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</si>
  <si>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</si>
  <si>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</si>
  <si>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</si>
  <si>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</si>
  <si>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</si>
  <si>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</si>
  <si>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</si>
  <si>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</si>
  <si>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</si>
  <si>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</si>
  <si>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</si>
  <si>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</si>
  <si>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</si>
  <si>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</si>
  <si>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</si>
  <si>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</si>
  <si>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</si>
  <si>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</si>
  <si>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</si>
  <si>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</si>
  <si>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</si>
  <si>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</si>
  <si>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</si>
  <si>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</si>
  <si>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</si>
  <si>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</si>
  <si>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</si>
  <si>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</si>
  <si>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</si>
  <si>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</si>
  <si>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</si>
  <si>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</si>
  <si>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</si>
  <si>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</si>
  <si>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</si>
  <si>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</si>
  <si>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</si>
  <si>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</si>
  <si>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</si>
  <si>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</si>
  <si>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</si>
  <si>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</si>
  <si>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</si>
  <si>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</si>
  <si>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</si>
  <si>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</si>
  <si>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</si>
  <si>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</si>
  <si>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</si>
  <si>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</si>
  <si>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</si>
  <si>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</si>
  <si>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</si>
  <si>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</si>
  <si>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</si>
  <si>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</si>
  <si>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</si>
  <si>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</si>
  <si>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</si>
  <si>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</si>
  <si>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</si>
  <si>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</si>
  <si>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</si>
  <si>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</si>
  <si>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</si>
  <si>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</si>
  <si>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</si>
  <si>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</si>
  <si>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</si>
  <si>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</si>
  <si>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</si>
  <si>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</si>
  <si>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</si>
  <si>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</si>
  <si>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</si>
  <si>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</si>
  <si>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</si>
  <si>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</si>
  <si>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</si>
  <si>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</si>
  <si>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</si>
  <si>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</si>
  <si>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</si>
  <si>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</si>
  <si>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</si>
  <si>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</si>
  <si>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</si>
  <si>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</si>
  <si>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</si>
  <si>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</si>
  <si>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</si>
  <si>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</si>
  <si>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</si>
  <si>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</si>
  <si>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</si>
  <si>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</si>
  <si>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</si>
  <si>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</si>
  <si>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</si>
  <si>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</si>
  <si>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</si>
  <si>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</si>
  <si>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</si>
  <si>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</si>
  <si>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</si>
  <si>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</si>
  <si>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</si>
  <si>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</si>
  <si>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</si>
  <si>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</si>
  <si>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</si>
  <si>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</si>
  <si>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</si>
  <si>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</si>
  <si>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</si>
  <si>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</si>
  <si>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</si>
  <si>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</si>
  <si>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</si>
  <si>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</si>
  <si>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</si>
  <si>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</si>
  <si>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</si>
  <si>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</si>
  <si>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</si>
  <si>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</si>
  <si>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</si>
  <si>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</si>
  <si>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</si>
  <si>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</si>
  <si>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</si>
  <si>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</si>
  <si>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</si>
  <si>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</si>
  <si>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</si>
  <si>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</si>
  <si>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</si>
  <si>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</si>
  <si>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</si>
  <si>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</si>
  <si>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</si>
  <si>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</si>
  <si>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</si>
  <si>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</si>
  <si>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</si>
  <si>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</si>
  <si>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</si>
  <si>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</si>
  <si>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</si>
  <si>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</si>
  <si>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</si>
  <si>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</si>
  <si>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</si>
  <si>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</si>
  <si>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</si>
  <si>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ZNSB</t>
  </si>
  <si>
    <t>EO gas sterilized 316L steel nose screw, 0.8mm (20g) with a 2mm ball top</t>
  </si>
  <si>
    <t>Shamanika</t>
  </si>
  <si>
    <t>Waeber Aurelie</t>
  </si>
  <si>
    <t>Kreuzmattweg 21</t>
  </si>
  <si>
    <t>1712 Tafers</t>
  </si>
  <si>
    <t>Switzerland</t>
  </si>
  <si>
    <t>Tel: +41 0263221335</t>
  </si>
  <si>
    <t>Email: weliepiercingstudio@gmail.com</t>
  </si>
  <si>
    <t>BCRTG</t>
  </si>
  <si>
    <t>Anodized ball closure ring, 14g (1.6mm) with a 6mm ball</t>
  </si>
  <si>
    <t>316L steel belly banana, 14g (1.6m) with a 8mm and a 5mm bezel set jewel ball using original Czech Preciosa crystals.</t>
  </si>
  <si>
    <t>BNT1CG</t>
  </si>
  <si>
    <t>Color: Gold Anodized w/ Clear crystal</t>
  </si>
  <si>
    <t>BNT2CG</t>
  </si>
  <si>
    <t>CBR12S</t>
  </si>
  <si>
    <t>Surgical steel circular barbell, 12g (2mm) with two externally threaded 5mm balls</t>
  </si>
  <si>
    <t>4mm multi-crystal ferido glued balls with resin cover and 16g (1.2mm) threading (sold per pcs)</t>
  </si>
  <si>
    <t>NWTTZR15</t>
  </si>
  <si>
    <t>Rose gold PVD plated 316L steel nose screw, 20g (0.8mm) with prong set 1.5mm round CZ stone</t>
  </si>
  <si>
    <t>SEGHT14</t>
  </si>
  <si>
    <t>PVD plated surgical steel hinged segment ring, 14g (1.6mm)</t>
  </si>
  <si>
    <t>PVD plated surgical steel hinged segment ring, 16g (1.2mm)</t>
  </si>
  <si>
    <t>SEGHT18</t>
  </si>
  <si>
    <t xml:space="preserve">PVD plated surgical steel hinged segment ring, 18g (1.0mm) </t>
  </si>
  <si>
    <t>Color: Rose-gold</t>
  </si>
  <si>
    <t>SGTSH20</t>
  </si>
  <si>
    <t>Anodized 316L steel hinged segment ring, 1.2mm (16g) with twisted wire design and inner diameter from 8mm to 12mm</t>
  </si>
  <si>
    <t>ULB25</t>
  </si>
  <si>
    <t>Titanium G23 labret 16g (1.2mm) with a 2.5mm ball</t>
  </si>
  <si>
    <t>ULBB3</t>
  </si>
  <si>
    <t>Titanium G23 labret, 16g (1.2mm) with a 3mm ball</t>
  </si>
  <si>
    <t>XBAL2</t>
  </si>
  <si>
    <t>Pack of 10 pcs. of 2mm high polished surgical steel balls with 1.2mm (16g) and 1mm (18g) threading</t>
  </si>
  <si>
    <t>XBT3S</t>
  </si>
  <si>
    <t>Pack of 10 pcs. of 3mm anodized surgical steel balls with threading 1.2mm (16g)</t>
  </si>
  <si>
    <t>CHF</t>
  </si>
  <si>
    <t>SGTSH20A</t>
  </si>
  <si>
    <t>Four Hundred Ninety Six and 28 cents CHF</t>
  </si>
  <si>
    <t>PVD plated surgical steel belly banana, 14g (1.6mm) with an 8mm jewel ball and a upper 5mm plain steel ball - length 3/8'' (10mm)</t>
  </si>
  <si>
    <t>PVD plated surgical steel belly banana, 14g (1.6mm) with 5 &amp; 8mm bezel set jewel balls - length 3/8'' (10mm)</t>
  </si>
  <si>
    <t>Exchange Rate CHF-THB</t>
  </si>
  <si>
    <t>Total Order USD</t>
  </si>
  <si>
    <t>Total Invoice USD</t>
  </si>
  <si>
    <t>Mina</t>
  </si>
  <si>
    <r>
      <t xml:space="preserve">Discount 20% as per </t>
    </r>
    <r>
      <rPr>
        <b/>
        <sz val="10"/>
        <color indexed="8"/>
        <rFont val="Arial"/>
        <family val="2"/>
      </rPr>
      <t>Silver Membership</t>
    </r>
    <r>
      <rPr>
        <sz val="10"/>
        <color indexed="8"/>
        <rFont val="Arial"/>
        <family val="2"/>
      </rPr>
      <t xml:space="preserve">: </t>
    </r>
  </si>
  <si>
    <t>Customer Paid</t>
  </si>
  <si>
    <t>Refund</t>
  </si>
  <si>
    <t>Free Shipping to Switzerland via DHL due to order over 350USD:</t>
  </si>
  <si>
    <t>Free Shipping to Switzerland via DHL due to order over 250 CHF:</t>
  </si>
  <si>
    <t>1712 Tafers, Friburg</t>
  </si>
  <si>
    <t>Ball Closure Rings, Steel Circular Barbells, Steel Hinged Segment Rings and other items as invoice attached</t>
  </si>
  <si>
    <t>Three Hundred Sixty Five and 18 cents CHF</t>
  </si>
  <si>
    <t>Two Hundred Twenty Eight and 63 cents CHF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</si>
</sst>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5">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cellStyleXfs>
  <cellXfs count="15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2" fontId="31" fillId="0" borderId="0" xfId="0" applyNumberFormat="1" applyFont="1"/>
    <xf numFmtId="0" fontId="18" fillId="3" borderId="19" xfId="0" applyFont="1" applyFill="1" applyBorder="1" applyAlignment="1">
      <alignment horizontal="center" vertical="center" wrapText="1"/>
    </xf>
    <xf numFmtId="0" fontId="31" fillId="0" borderId="0" xfId="0" applyFont="1" applyAlignment="1">
      <alignment horizontal="right"/>
    </xf>
    <xf numFmtId="0" fontId="18" fillId="3" borderId="17" xfId="0" applyFont="1" applyFill="1" applyBorder="1" applyAlignment="1">
      <alignment horizontal="center"/>
    </xf>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55">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3" xfId="4511" xr:uid="{2D971861-A3A2-48C0-A143-56254533095C}"/>
    <cellStyle name="Currency 10 3" xfId="10" xr:uid="{DEF06A01-6D4E-4AA9-86C1-1496666F670A}"/>
    <cellStyle name="Currency 10 3 2" xfId="204" xr:uid="{B0DC26E7-62C9-407D-8D55-ED8F04FA71A3}"/>
    <cellStyle name="Currency 10 3 2 2" xfId="4617" xr:uid="{E8803F39-AB47-4B57-829A-03618E7BE157}"/>
    <cellStyle name="Currency 10 3 3" xfId="4512" xr:uid="{5113D65B-D717-4742-93E4-A0D178DDF0ED}"/>
    <cellStyle name="Currency 10 4" xfId="205" xr:uid="{B5AF8DA2-1BC8-427E-9BA5-583A2175A901}"/>
    <cellStyle name="Currency 10 4 2" xfId="4618" xr:uid="{A1EAFD34-23FB-48AB-8BB6-20A47FA975E4}"/>
    <cellStyle name="Currency 10 5" xfId="4437" xr:uid="{C2729D98-B585-4E15-992D-F565CE8C02F1}"/>
    <cellStyle name="Currency 10 6" xfId="4510" xr:uid="{8946B0F5-EE9B-4ABA-AC33-41DAD9F306B6}"/>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3" xfId="4514" xr:uid="{E1542907-F720-4BA8-A18D-09DAE3117CE4}"/>
    <cellStyle name="Currency 11 3" xfId="13" xr:uid="{3EB9BF2E-CB8A-4997-9F11-069B5EB4E7EB}"/>
    <cellStyle name="Currency 11 3 2" xfId="207" xr:uid="{5D5703C1-62A6-40B0-9ED2-5AE5ADA84EC5}"/>
    <cellStyle name="Currency 11 3 2 2" xfId="4620" xr:uid="{CD4FF588-8451-4E1A-8D32-8814485F4679}"/>
    <cellStyle name="Currency 11 3 3" xfId="4515" xr:uid="{23DA1568-A7C9-426C-A81D-3366AB8E1492}"/>
    <cellStyle name="Currency 11 4" xfId="208" xr:uid="{128884B3-D08D-4C1C-937D-5BC1323FF986}"/>
    <cellStyle name="Currency 11 4 2" xfId="4621" xr:uid="{6FF6EDBC-1D46-495F-B450-5FB6DBF62AE0}"/>
    <cellStyle name="Currency 11 5" xfId="4319" xr:uid="{D4CDA401-3614-49B0-92C9-64E33626AB74}"/>
    <cellStyle name="Currency 11 5 2" xfId="4438" xr:uid="{C62FA778-3797-40CE-901B-E56F33BC2B8C}"/>
    <cellStyle name="Currency 11 5 3" xfId="4720" xr:uid="{7475D177-E3ED-49C6-A5A6-337E84612F23}"/>
    <cellStyle name="Currency 11 5 3 2" xfId="5315" xr:uid="{25BDDB0F-D667-4623-AED3-8CEEF5020E57}"/>
    <cellStyle name="Currency 11 5 3 3" xfId="4757" xr:uid="{31CC4364-7E2D-4C0A-9A61-5412F3A07DA8}"/>
    <cellStyle name="Currency 11 5 4" xfId="4697" xr:uid="{ADB01D3F-FC5C-4324-AB18-4CD0338F1C48}"/>
    <cellStyle name="Currency 11 6" xfId="4513" xr:uid="{DD2098AC-6A92-4630-9E3C-9B88852A862F}"/>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3" xfId="4517" xr:uid="{B4DCA3FC-3389-4B18-8F32-0BF2DA5AFF9B}"/>
    <cellStyle name="Currency 12 3" xfId="210" xr:uid="{A0ED414A-4209-4291-BB5A-8C4796638B01}"/>
    <cellStyle name="Currency 12 3 2" xfId="4623" xr:uid="{735A7883-FA67-4263-8FCD-103DCFD3EB8B}"/>
    <cellStyle name="Currency 12 4" xfId="4516" xr:uid="{BF160A9D-33AC-42D0-9CE6-A9CDA6A58957}"/>
    <cellStyle name="Currency 13" xfId="16" xr:uid="{F838DE9B-6AD9-4B82-B16F-E884ACE90E7E}"/>
    <cellStyle name="Currency 13 2" xfId="4321" xr:uid="{888EACBA-72B2-43B7-A89F-E6DF06DD64DE}"/>
    <cellStyle name="Currency 13 3" xfId="4322" xr:uid="{271A97ED-DFC4-4C70-B040-1490F500636D}"/>
    <cellStyle name="Currency 13 3 2" xfId="4759" xr:uid="{E493CB7F-AB1A-40BF-BF92-68FBC2B8F628}"/>
    <cellStyle name="Currency 13 4" xfId="4320" xr:uid="{CBD84D31-BF9F-4828-A8B2-B14476EEAC6C}"/>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3" xfId="4518" xr:uid="{2328AF2F-3EEE-4933-B970-425496E78ECC}"/>
    <cellStyle name="Currency 15" xfId="4414" xr:uid="{591A9285-B50A-437D-A0C4-FCF870F52D5A}"/>
    <cellStyle name="Currency 15 2" xfId="5349" xr:uid="{4686C02C-D439-4480-82DE-50CB1A3E8408}"/>
    <cellStyle name="Currency 17" xfId="4323" xr:uid="{E81E7DFE-CAD4-4360-96BA-BC1925AA7EB2}"/>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3" xfId="22" xr:uid="{C958F459-285C-4998-AAF3-67E4C99B7DBA}"/>
    <cellStyle name="Currency 2 2 2 3 2" xfId="212" xr:uid="{5BEC4724-BDAC-44F8-B75F-B61936CC1680}"/>
    <cellStyle name="Currency 2 2 2 3 2 2" xfId="4625" xr:uid="{D024CE99-D51E-4F0C-820D-BD131933586A}"/>
    <cellStyle name="Currency 2 2 2 3 3" xfId="4521" xr:uid="{E37FA64B-9219-4476-9EA2-D424068FB6F3}"/>
    <cellStyle name="Currency 2 2 2 4" xfId="213" xr:uid="{5660D71C-3D96-4DE5-815F-F822578578A1}"/>
    <cellStyle name="Currency 2 2 2 4 2" xfId="4626" xr:uid="{14ECE039-2696-457F-8B7F-11D09D9652E2}"/>
    <cellStyle name="Currency 2 2 2 5" xfId="4520" xr:uid="{169859DB-600E-4849-8F1E-F7DB264E20CE}"/>
    <cellStyle name="Currency 2 2 3" xfId="214" xr:uid="{6B8BEE82-B3A6-44FC-B3E2-840DE2A84BF3}"/>
    <cellStyle name="Currency 2 2 3 2" xfId="4627" xr:uid="{AF5375A0-2BE4-4DA0-A03A-EC415F3F961C}"/>
    <cellStyle name="Currency 2 2 4" xfId="4519" xr:uid="{CBE5AE86-A5C0-4EE0-A5CB-4B55B37A15BA}"/>
    <cellStyle name="Currency 2 3" xfId="23" xr:uid="{3DA60C08-5078-4068-8119-5684204361D4}"/>
    <cellStyle name="Currency 2 3 2" xfId="215" xr:uid="{DE084908-8EDA-43BF-B24C-4848DC4A19C9}"/>
    <cellStyle name="Currency 2 3 2 2" xfId="4628" xr:uid="{BBE5C1A5-C39E-477F-A5A0-B926C55E792C}"/>
    <cellStyle name="Currency 2 3 3" xfId="4522" xr:uid="{C3FB30D3-C9FE-40FE-ADB6-A1E3CAA28147}"/>
    <cellStyle name="Currency 2 4" xfId="216" xr:uid="{4EBE384A-A5CA-45DB-8C03-9C0D8B3B5D1F}"/>
    <cellStyle name="Currency 2 4 2" xfId="217" xr:uid="{61010FC5-A0A2-403B-B464-DA0E6C51627F}"/>
    <cellStyle name="Currency 2 5" xfId="218" xr:uid="{39C0920C-A756-4678-A500-064F7F54803A}"/>
    <cellStyle name="Currency 2 5 2" xfId="219" xr:uid="{F2575FC1-CC20-4341-8D75-45A0B86E491C}"/>
    <cellStyle name="Currency 2 6" xfId="220" xr:uid="{36F727F7-8949-427F-80B1-515055EB14A0}"/>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3" xfId="4524" xr:uid="{651A9A3E-A19C-4C65-A3BC-1C0C2FC96C7B}"/>
    <cellStyle name="Currency 3 3" xfId="26" xr:uid="{1DB10949-ADCF-4500-B9B0-214A3EF65E77}"/>
    <cellStyle name="Currency 3 3 2" xfId="222" xr:uid="{7673A4DB-B578-4811-AF2C-8B44A8F24DB1}"/>
    <cellStyle name="Currency 3 3 2 2" xfId="4630" xr:uid="{84D09083-8F25-4121-913B-FCC2381661C1}"/>
    <cellStyle name="Currency 3 3 3" xfId="4525" xr:uid="{AA5F13B6-76F1-468E-BFA3-D3756BB3E761}"/>
    <cellStyle name="Currency 3 4" xfId="27" xr:uid="{46136096-A71E-47A0-BDB1-001CB67BB374}"/>
    <cellStyle name="Currency 3 4 2" xfId="223" xr:uid="{14604219-6AE8-467D-9296-A274052403C4}"/>
    <cellStyle name="Currency 3 4 2 2" xfId="4631" xr:uid="{E8881E54-98FA-4F72-A1C4-C214D1B54E64}"/>
    <cellStyle name="Currency 3 4 3" xfId="4526" xr:uid="{67B50E00-8FD6-4276-B903-0308EDAC561C}"/>
    <cellStyle name="Currency 3 5" xfId="224" xr:uid="{8137C954-51FB-4299-82A1-0E94FCC159A4}"/>
    <cellStyle name="Currency 3 5 2" xfId="4632" xr:uid="{9D38B307-CD7F-4D3E-BF50-0C1A792134E1}"/>
    <cellStyle name="Currency 3 6" xfId="4523" xr:uid="{EA8F0C24-01A1-4644-8485-C6C111CEE643}"/>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3" xfId="4528" xr:uid="{00802A4D-A53C-4D79-8914-FCA20D257D78}"/>
    <cellStyle name="Currency 4 3" xfId="30" xr:uid="{3D4410C4-881E-4E12-8F0A-968E8EB678EB}"/>
    <cellStyle name="Currency 4 3 2" xfId="226" xr:uid="{B7219361-E204-41AC-B434-EDBAF54D16CA}"/>
    <cellStyle name="Currency 4 3 2 2" xfId="4634" xr:uid="{D252BB71-C044-4578-8785-6A1AABC4AA34}"/>
    <cellStyle name="Currency 4 3 3" xfId="4529" xr:uid="{B3F7C71A-DD13-4D7C-AB37-51D0FF02E94D}"/>
    <cellStyle name="Currency 4 4" xfId="227" xr:uid="{B05BA35F-4522-44CD-B339-36512A346A99}"/>
    <cellStyle name="Currency 4 4 2" xfId="4635" xr:uid="{DC679B0E-184B-49AF-9E15-20331BC595B5}"/>
    <cellStyle name="Currency 4 5" xfId="4324" xr:uid="{50FED098-D41E-424F-B959-8B2D27F6043D}"/>
    <cellStyle name="Currency 4 5 2" xfId="4439" xr:uid="{AEDBF521-8E8E-481D-A9E8-80132BC8FCB2}"/>
    <cellStyle name="Currency 4 5 3" xfId="4721" xr:uid="{AD9AA13E-14C8-4FCF-88A5-3BFACC9B38B9}"/>
    <cellStyle name="Currency 4 5 3 2" xfId="5316" xr:uid="{84642F75-01F5-49EF-8431-8AED14A82B3A}"/>
    <cellStyle name="Currency 4 5 3 3" xfId="4761" xr:uid="{77FAB425-74FD-4062-A00C-F39B6AACE736}"/>
    <cellStyle name="Currency 4 5 4" xfId="4698" xr:uid="{834AFEA0-1CF5-43F9-98DA-15168DB899FD}"/>
    <cellStyle name="Currency 4 6" xfId="4527" xr:uid="{6D5D5A15-6C57-4C64-9EB9-043139FC13E5}"/>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3" xfId="4530" xr:uid="{2755EBD7-D09B-4CAC-B9F8-1BA20C83C11F}"/>
    <cellStyle name="Currency 5 3" xfId="4325" xr:uid="{FF8DF97B-4F7F-40A3-A244-CC4E6918A5B4}"/>
    <cellStyle name="Currency 5 3 2" xfId="4440" xr:uid="{C9BB372C-54C9-4094-BE61-9D697D10B34A}"/>
    <cellStyle name="Currency 5 3 2 2" xfId="5306" xr:uid="{5912F4F2-ACE2-4597-B889-F2AE9E954F21}"/>
    <cellStyle name="Currency 5 3 2 3" xfId="4763" xr:uid="{4731E126-EBF7-4879-B270-CA3E82CAAD32}"/>
    <cellStyle name="Currency 5 4" xfId="4762" xr:uid="{D340457F-F9B1-4347-AD69-1578B48123F1}"/>
    <cellStyle name="Currency 6" xfId="33" xr:uid="{979A149C-4918-43D0-805F-49F15268F51B}"/>
    <cellStyle name="Currency 6 2" xfId="229" xr:uid="{FDD03F2C-AC0B-4DC5-AC6A-D485136A558F}"/>
    <cellStyle name="Currency 6 2 2" xfId="4637" xr:uid="{EC08C135-D8A0-4B44-AB49-E9378D114A61}"/>
    <cellStyle name="Currency 6 3" xfId="4326" xr:uid="{959356C3-112C-4A37-95FC-FC088EFDBA3C}"/>
    <cellStyle name="Currency 6 3 2" xfId="4441" xr:uid="{973EACA0-5867-40FD-8CD0-92E7717D0141}"/>
    <cellStyle name="Currency 6 3 3" xfId="4722" xr:uid="{29E57A12-AF35-479E-A2AA-DF1D7347E860}"/>
    <cellStyle name="Currency 6 3 3 2" xfId="5317" xr:uid="{93EF6FBA-18CC-47DF-9629-F2F720054376}"/>
    <cellStyle name="Currency 6 3 3 3" xfId="4764" xr:uid="{555BC206-BE70-457A-A80E-3B7C7F38D282}"/>
    <cellStyle name="Currency 6 3 4" xfId="4699" xr:uid="{E06833D5-B785-42D2-94E9-87FA92A1D906}"/>
    <cellStyle name="Currency 6 4" xfId="4531" xr:uid="{9325F369-18D3-488E-AC24-1FE697D96527}"/>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3" xfId="4533" xr:uid="{6FDEEE4C-8DEF-41AF-A753-FC41BD3D4E90}"/>
    <cellStyle name="Currency 7 3" xfId="230" xr:uid="{A63A0A13-F4C6-465C-B674-5160FEE92F4E}"/>
    <cellStyle name="Currency 7 3 2" xfId="4639" xr:uid="{D23810AA-671E-4CA2-AC32-B5105DD3CA05}"/>
    <cellStyle name="Currency 7 4" xfId="4442" xr:uid="{BFE69A7F-C78C-4727-BE5D-2D0FBD58A7FF}"/>
    <cellStyle name="Currency 7 5" xfId="4532" xr:uid="{45BA9690-79A6-41F6-B65F-D8023CD663CD}"/>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3" xfId="4535" xr:uid="{19B8CEA6-D8D7-4B01-B991-AE3064A43FB2}"/>
    <cellStyle name="Currency 8 3" xfId="38" xr:uid="{A1003342-AA58-4CCD-A1CA-D7303468A22F}"/>
    <cellStyle name="Currency 8 3 2" xfId="232" xr:uid="{AA228AF8-FA7A-4637-8C6C-7CEC457F6DDE}"/>
    <cellStyle name="Currency 8 3 2 2" xfId="4641" xr:uid="{25509199-E82F-436F-AE6D-3AB18AE4A333}"/>
    <cellStyle name="Currency 8 3 3" xfId="4536" xr:uid="{C8C3D6DB-D950-4AB4-9C14-0FD1EC395F6F}"/>
    <cellStyle name="Currency 8 4" xfId="39" xr:uid="{A739171E-B204-442B-8B37-6F0A93495E13}"/>
    <cellStyle name="Currency 8 4 2" xfId="233" xr:uid="{BA8647A4-108A-4F04-8611-1AC92F1F9EDB}"/>
    <cellStyle name="Currency 8 4 2 2" xfId="4642" xr:uid="{CE281CD7-C3F8-45ED-9D73-B6CD6860487C}"/>
    <cellStyle name="Currency 8 4 3" xfId="4537" xr:uid="{3955F530-0B70-468E-AD8C-89FD2CBF3901}"/>
    <cellStyle name="Currency 8 5" xfId="234" xr:uid="{882AF389-E4B3-46B9-A5B1-F3110908993C}"/>
    <cellStyle name="Currency 8 5 2" xfId="4643" xr:uid="{A12480E5-4C1A-4D03-A809-BAF58F7ECB85}"/>
    <cellStyle name="Currency 8 6" xfId="4443" xr:uid="{ABB9A958-635E-4932-9FF9-E7C3CDB3917D}"/>
    <cellStyle name="Currency 8 7" xfId="4534" xr:uid="{F14E8B8D-C846-419B-819B-A78E45383EA0}"/>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3" xfId="4539" xr:uid="{3AFAC6FF-86BC-490A-9DE2-F611E0A0E102}"/>
    <cellStyle name="Currency 9 3" xfId="42" xr:uid="{17011F31-4B21-415C-B7AB-DD33FFA9A301}"/>
    <cellStyle name="Currency 9 3 2" xfId="236" xr:uid="{8CBCC5A1-8496-47A2-9ABF-77FF2B88E619}"/>
    <cellStyle name="Currency 9 3 2 2" xfId="4645" xr:uid="{9D3B9DA0-78AA-47FD-93B3-BE955F4CAFA6}"/>
    <cellStyle name="Currency 9 3 3" xfId="4540" xr:uid="{F2E1D0E9-98A9-4779-A9A6-5B209AB52D14}"/>
    <cellStyle name="Currency 9 4" xfId="237" xr:uid="{FBD6B788-54C8-4984-B042-298E5AE75DAC}"/>
    <cellStyle name="Currency 9 4 2" xfId="4646" xr:uid="{51735965-C5C5-4BD7-A32D-C2384B369196}"/>
    <cellStyle name="Currency 9 5" xfId="4327" xr:uid="{43794368-ED7C-4E0C-8D80-949976D03577}"/>
    <cellStyle name="Currency 9 5 2" xfId="4444" xr:uid="{06490BDB-3A06-40F1-A067-9BB91BFE64ED}"/>
    <cellStyle name="Currency 9 5 3" xfId="4723" xr:uid="{1FCA6BB6-88F6-4DDA-A87E-25977CF47607}"/>
    <cellStyle name="Currency 9 5 4" xfId="4700" xr:uid="{CC518B35-1741-4D0F-AA80-99A71E1C4AE5}"/>
    <cellStyle name="Currency 9 6" xfId="4538" xr:uid="{0C1A2988-8747-4308-9D11-A63CAEAC265A}"/>
    <cellStyle name="Hyperlink 2" xfId="6" xr:uid="{6CFFD761-E1C4-4FFC-9C82-FDD569F38491}"/>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3" xfId="943" xr:uid="{BF9F461E-BD1D-43AF-B8EF-8C142E251613}"/>
    <cellStyle name="Normal 10 2 2 3 2 3 2" xfId="944" xr:uid="{E192C476-BA99-488F-9230-ED0809F971E0}"/>
    <cellStyle name="Normal 10 2 2 3 2 4" xfId="945" xr:uid="{F9374037-DC90-4DC9-8897-F25962D9834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3" xfId="979" xr:uid="{627ECDE5-B594-48A8-86B8-B5C354BE90E5}"/>
    <cellStyle name="Normal 10 2 3 2 2 3 2" xfId="980" xr:uid="{B09DDB5D-D2B8-41F3-A015-D63E8D1C9055}"/>
    <cellStyle name="Normal 10 2 3 2 2 4" xfId="981" xr:uid="{55B2BD6B-D56D-45C6-AC85-7DDEF976072B}"/>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3" xfId="1008" xr:uid="{BCE37443-46AD-459E-BAF6-EFD1121C755B}"/>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3" xfId="1044" xr:uid="{BD3FBBC6-D62A-4EBF-A479-C6607D99F8EB}"/>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3" xfId="4335" xr:uid="{9B0C9963-FA04-42F8-9CFF-25DBB92DE62A}"/>
    <cellStyle name="Normal 11 3 2" xfId="4541" xr:uid="{8A89CDD7-7AD0-4C6F-9948-0F5C8C5DB9D4}"/>
    <cellStyle name="Normal 11 3 3" xfId="4724" xr:uid="{A5235C5E-C750-4800-BE70-C9AF5A5567BE}"/>
    <cellStyle name="Normal 11 3 4" xfId="4701" xr:uid="{CCFFC054-550A-489A-99BB-B12D709BD9E2}"/>
    <cellStyle name="Normal 12" xfId="62" xr:uid="{317A59BA-8215-4F14-922B-4429DA8D58EA}"/>
    <cellStyle name="Normal 12 2" xfId="267" xr:uid="{14CDBDEF-EA0B-4112-BA4A-DCC6336DFF23}"/>
    <cellStyle name="Normal 12 2 2" xfId="4648" xr:uid="{A2643CF7-1D45-4D76-BBFE-25BAEE895468}"/>
    <cellStyle name="Normal 12 3" xfId="4542" xr:uid="{43C46641-81DE-449A-9C59-DE32C70BA723}"/>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3" xfId="4337" xr:uid="{EDC6E176-DEB7-421F-8ED7-99F59B4174DA}"/>
    <cellStyle name="Normal 13 2 3 2" xfId="4543" xr:uid="{6030E5FC-2505-454F-83AC-9969B0CE48FD}"/>
    <cellStyle name="Normal 13 2 3 3" xfId="4725" xr:uid="{B09D8103-09B2-41CD-9B7B-9E76E1D15533}"/>
    <cellStyle name="Normal 13 2 3 4" xfId="4702" xr:uid="{90E3FE6B-24BF-49F6-8508-E7E1201E6AB3}"/>
    <cellStyle name="Normal 13 3" xfId="269" xr:uid="{97FABF1F-E082-45CE-ACF8-95CFF37A7E17}"/>
    <cellStyle name="Normal 13 3 2" xfId="4421" xr:uid="{A348C523-C411-4E65-8570-DE6701518049}"/>
    <cellStyle name="Normal 13 3 3" xfId="4338" xr:uid="{3A18F241-56FB-4F16-BCDC-F27372F4D54C}"/>
    <cellStyle name="Normal 13 3 4" xfId="4566" xr:uid="{9AE0BC18-A02B-4B17-988D-56283D5BB211}"/>
    <cellStyle name="Normal 13 3 5" xfId="4726" xr:uid="{B2A04156-76E8-4DB3-8845-48D42C66B2D2}"/>
    <cellStyle name="Normal 13 4" xfId="4339" xr:uid="{F213057A-BEAA-4F3D-8E01-04B15A391986}"/>
    <cellStyle name="Normal 13 5" xfId="4336" xr:uid="{C3DDD8E3-E0A6-4F7E-96AA-D83DC38C8DEF}"/>
    <cellStyle name="Normal 14" xfId="65" xr:uid="{AD858D59-2FAA-465B-AEA7-922B7584B218}"/>
    <cellStyle name="Normal 14 18" xfId="4341" xr:uid="{5DD17558-4B75-4736-92D9-3BC4F14B0889}"/>
    <cellStyle name="Normal 14 2" xfId="270" xr:uid="{252342CD-640A-401B-A5EC-21B193B3F907}"/>
    <cellStyle name="Normal 14 2 2" xfId="430" xr:uid="{4A1CD30F-A968-4D5C-9256-62F98A71AE60}"/>
    <cellStyle name="Normal 14 2 2 2" xfId="431" xr:uid="{65D9F42E-991B-411E-B1DB-82FCFAAD1B52}"/>
    <cellStyle name="Normal 14 2 3" xfId="432" xr:uid="{BAF635A1-B796-4A34-88D0-A1B2BCBED6E6}"/>
    <cellStyle name="Normal 14 3" xfId="433" xr:uid="{B13474B4-C1A9-4BA1-8845-B521163DFD48}"/>
    <cellStyle name="Normal 14 3 2" xfId="4650" xr:uid="{8241EED7-5396-4099-98EF-22525D5D220C}"/>
    <cellStyle name="Normal 14 4" xfId="4340" xr:uid="{45202554-BE34-4A1B-A47F-F3B2070CC0EB}"/>
    <cellStyle name="Normal 14 4 2" xfId="4544" xr:uid="{FF7B8E1F-FC58-49F0-943E-02265F5E9792}"/>
    <cellStyle name="Normal 14 4 3" xfId="4727" xr:uid="{7FD51201-DD31-4EB0-950A-506FDE9A4B07}"/>
    <cellStyle name="Normal 14 4 4" xfId="4703" xr:uid="{29C46952-09A2-48D2-A6EB-44649DAECE0A}"/>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3" xfId="4546" xr:uid="{71A96D9D-9392-4585-B9C6-4867E8EA1921}"/>
    <cellStyle name="Normal 15 3" xfId="272" xr:uid="{10C8EA9B-EA32-44B2-A716-16F3BC5BC610}"/>
    <cellStyle name="Normal 15 3 2" xfId="4422" xr:uid="{50BC7103-2D4D-49B5-A10F-943F3ED0A829}"/>
    <cellStyle name="Normal 15 3 3" xfId="4343" xr:uid="{64B0A411-16E5-45AE-82AC-E055297E6846}"/>
    <cellStyle name="Normal 15 3 4" xfId="4567" xr:uid="{68EE5631-E68C-4A8A-8C32-630E374C1C02}"/>
    <cellStyle name="Normal 15 3 5" xfId="4729" xr:uid="{B2514A70-B14E-44AD-B826-0FA23AF292A1}"/>
    <cellStyle name="Normal 15 4" xfId="4342" xr:uid="{3C7424CC-0D46-416F-979A-C65FAE6E265C}"/>
    <cellStyle name="Normal 15 4 2" xfId="4545" xr:uid="{593BDC18-5870-4BAA-B971-FAFD7A704490}"/>
    <cellStyle name="Normal 15 4 3" xfId="4728" xr:uid="{9E2E8292-D023-4A58-BAD0-CCB6E383FBAE}"/>
    <cellStyle name="Normal 15 4 4" xfId="4704" xr:uid="{F7542C3E-8764-4C97-AFD9-683B1448ADBF}"/>
    <cellStyle name="Normal 16" xfId="68" xr:uid="{A40A74D6-3287-4FA3-9B55-8DC36118DAB6}"/>
    <cellStyle name="Normal 16 2" xfId="273" xr:uid="{DB88BD13-4D36-4712-B32F-BCB41BEDDF42}"/>
    <cellStyle name="Normal 16 2 2" xfId="4423" xr:uid="{0A717922-D25A-4498-B1BD-0BC73B1F9EFE}"/>
    <cellStyle name="Normal 16 2 3" xfId="4344" xr:uid="{EA469264-B17A-4435-900F-26DEC65F4EFA}"/>
    <cellStyle name="Normal 16 2 4" xfId="4568" xr:uid="{ADF89DC2-8C27-496B-BF91-55C4A601DC47}"/>
    <cellStyle name="Normal 16 2 5" xfId="4730" xr:uid="{1389548F-9BDC-4DAA-8A86-84A0257A7D0D}"/>
    <cellStyle name="Normal 16 3" xfId="274" xr:uid="{63F2C2C3-0FF8-4DFA-B4E4-8B23FA875AE4}"/>
    <cellStyle name="Normal 17" xfId="69" xr:uid="{4D891DAA-81AA-41E2-B13C-67C4DDCAE4D6}"/>
    <cellStyle name="Normal 17 2" xfId="275" xr:uid="{5BB302EA-70F5-49F5-BBB8-315DF785AB56}"/>
    <cellStyle name="Normal 17 2 2" xfId="4424" xr:uid="{62EFE749-294F-427D-B290-DDB7799167B6}"/>
    <cellStyle name="Normal 17 2 3" xfId="4346" xr:uid="{09F723AD-F357-4F0D-B84F-809FBD69FF4B}"/>
    <cellStyle name="Normal 17 2 4" xfId="4569" xr:uid="{BDCB9E1E-7BEC-48E7-A677-019128827381}"/>
    <cellStyle name="Normal 17 2 5" xfId="4731" xr:uid="{ED6C9711-91F6-4C69-8252-FCB2738F4D1E}"/>
    <cellStyle name="Normal 17 3" xfId="4347" xr:uid="{481EB732-2FAD-4447-9EDB-EDE4C8ED2BC6}"/>
    <cellStyle name="Normal 17 4" xfId="4345" xr:uid="{802801DF-A2EF-46AF-B789-2CDADD99F9E1}"/>
    <cellStyle name="Normal 18" xfId="70" xr:uid="{E2CD015D-FAE6-4BC9-B600-5F7115FB0319}"/>
    <cellStyle name="Normal 18 2" xfId="276" xr:uid="{529F3A70-3152-4203-B04C-A1B3C8877AF2}"/>
    <cellStyle name="Normal 18 2 2" xfId="4454" xr:uid="{3E611D3C-8FB2-4594-A2A9-8CF51C298D22}"/>
    <cellStyle name="Normal 18 3" xfId="4348" xr:uid="{8E6157EE-2DB7-4C2C-A27E-F14EA678B45F}"/>
    <cellStyle name="Normal 18 3 2" xfId="4547" xr:uid="{9B0D38A2-70E2-4B93-AD34-FB324D9CBDCE}"/>
    <cellStyle name="Normal 18 3 3" xfId="4732" xr:uid="{E7F06C0D-2DAD-4CE1-A14D-FB9B2C9DD3E7}"/>
    <cellStyle name="Normal 18 3 4" xfId="4705" xr:uid="{E9C9F472-5134-40A8-BE9A-A20AF269380A}"/>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3" xfId="4549" xr:uid="{AC53853B-4249-4BF8-8C52-BD0F3EB7BA71}"/>
    <cellStyle name="Normal 19 3" xfId="278" xr:uid="{9F2CD0CD-73A8-473A-9560-DFC2BBE70441}"/>
    <cellStyle name="Normal 19 3 2" xfId="4652" xr:uid="{0600B651-B636-494D-8EEB-2C43EEA16845}"/>
    <cellStyle name="Normal 19 4" xfId="4548" xr:uid="{357146D4-C2D5-4833-8C68-2CC8FCB75B5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3" xfId="4551" xr:uid="{2CDAFE58-EF58-4EE9-BAC0-6149953CA5DB}"/>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3" xfId="4750" xr:uid="{E964DB88-01C4-461A-826A-01D48B548B15}"/>
    <cellStyle name="Normal 2 2 3 2 4" xfId="5305" xr:uid="{77A5199A-7D8E-45D4-A610-36090B930135}"/>
    <cellStyle name="Normal 2 2 3 3" xfId="4435" xr:uid="{7157D8FF-EA75-436F-B931-D5B9B5AD9F1A}"/>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3" xfId="4733" xr:uid="{DB5B2A64-FF53-4FF5-9C52-E95A2B38533D}"/>
    <cellStyle name="Normal 2 2 4 4" xfId="4707" xr:uid="{1617661E-5D26-4CB1-9737-31534BC729A8}"/>
    <cellStyle name="Normal 2 2 5" xfId="4654" xr:uid="{421C16C5-1DA7-4B63-B599-671EC74A8B35}"/>
    <cellStyle name="Normal 2 2 6" xfId="4753" xr:uid="{8D75BE3D-DA7F-4E49-A52A-A2DBBA8DE44A}"/>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3" xfId="4351" xr:uid="{45F1EACF-CDB8-446D-9869-A3663B2DF73A}"/>
    <cellStyle name="Normal 2 3 2 3 2" xfId="4553" xr:uid="{B2342D70-F4F9-4407-BF7F-BC55CD6929EC}"/>
    <cellStyle name="Normal 2 3 2 3 3" xfId="4735" xr:uid="{EAE6ECE8-2DC5-46E7-8632-190C120ED84D}"/>
    <cellStyle name="Normal 2 3 2 3 4" xfId="4708" xr:uid="{9C03616C-505B-4FC4-B4EC-DA0B039A5EC8}"/>
    <cellStyle name="Normal 2 3 3" xfId="77" xr:uid="{7404C4C3-80FD-4356-9805-8453BDF98B33}"/>
    <cellStyle name="Normal 2 3 4" xfId="78" xr:uid="{A44FDFF4-4B7D-4F5A-9346-6AF224209445}"/>
    <cellStyle name="Normal 2 3 5" xfId="185" xr:uid="{EDDA1E2A-D656-41DD-963E-85A54E3360A4}"/>
    <cellStyle name="Normal 2 3 5 2" xfId="4658" xr:uid="{1D4902DD-EACB-4846-800F-2C04EFA81B64}"/>
    <cellStyle name="Normal 2 3 6" xfId="4350" xr:uid="{5BD728C1-63A9-44E9-B3F7-784AEF3AD3DA}"/>
    <cellStyle name="Normal 2 3 6 2" xfId="4552" xr:uid="{FA2BB18F-7B85-4057-9927-21C60664CB7D}"/>
    <cellStyle name="Normal 2 3 6 3" xfId="4734" xr:uid="{BBDD48E2-E82D-4399-8C71-73DFA3932A4B}"/>
    <cellStyle name="Normal 2 3 6 4" xfId="4709" xr:uid="{935AE237-3F3E-4C2D-ABC1-6C350B072F3A}"/>
    <cellStyle name="Normal 2 3 7" xfId="5318" xr:uid="{9592AC21-A131-45CE-9EBD-A9BD015046E6}"/>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3" xfId="4673" xr:uid="{E1B52B28-B7AE-4728-B303-890D2B07C14B}"/>
    <cellStyle name="Normal 2 4 4" xfId="4554" xr:uid="{2109C38E-20F9-4CD2-A57A-68749E6156A6}"/>
    <cellStyle name="Normal 2 4 5" xfId="4754" xr:uid="{BCEBAD1F-8E51-4AC1-9AC6-A7C593A3FF7E}"/>
    <cellStyle name="Normal 2 4 6" xfId="4752" xr:uid="{BEB44800-B8BF-43FD-8805-CC1FF4BBAA3B}"/>
    <cellStyle name="Normal 2 5" xfId="184" xr:uid="{6EBEF51B-78DA-405D-BBA3-A26BAE92C363}"/>
    <cellStyle name="Normal 2 5 2" xfId="284" xr:uid="{2482D63D-119E-4086-932A-2E4D079533F5}"/>
    <cellStyle name="Normal 2 5 2 2" xfId="2505" xr:uid="{07202DE2-DAD1-4D85-8086-EACA281A4E85}"/>
    <cellStyle name="Normal 2 5 3" xfId="283" xr:uid="{81E7DEF3-ED32-4C7E-B9F7-C26D871B18CC}"/>
    <cellStyle name="Normal 2 5 3 2" xfId="4586" xr:uid="{6DB7F199-F72A-45A6-9FF2-59D6B41C97CF}"/>
    <cellStyle name="Normal 2 5 3 3" xfId="4746" xr:uid="{631703BD-1030-4B40-A0F9-25D3AA12F9BE}"/>
    <cellStyle name="Normal 2 5 3 4" xfId="5302" xr:uid="{575AB07B-3714-4A42-8190-8261038A4F47}"/>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3" xfId="452" xr:uid="{BE3703CC-A318-4560-AA63-71D6C009ECA1}"/>
    <cellStyle name="Normal 2 6 3 2" xfId="5335" xr:uid="{8384ED4F-DBCD-4EDF-9D55-25E305C40A40}"/>
    <cellStyle name="Normal 2 6 4" xfId="4661" xr:uid="{B248A4C2-2D90-4002-AD8E-575A83371D67}"/>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2" xfId="435" xr:uid="{ED4D5DBD-E29D-4D11-A033-9D6B4E648C77}"/>
    <cellStyle name="Normal 20 2 2" xfId="436" xr:uid="{9C6DB042-75C4-4BF7-8103-74BF1F01411A}"/>
    <cellStyle name="Normal 20 2 2 2" xfId="4425" xr:uid="{3DF76C5D-CB45-480D-B5A3-C7B2B943842C}"/>
    <cellStyle name="Normal 20 2 2 3" xfId="4417" xr:uid="{538ACC43-90B3-4403-9B80-1494F1F104AD}"/>
    <cellStyle name="Normal 20 2 2 4" xfId="4582" xr:uid="{FDEED036-0FA0-4274-8920-A2D45FB0CC86}"/>
    <cellStyle name="Normal 20 2 2 5" xfId="4744" xr:uid="{9738356D-1AFC-4CA3-B3F0-254EE7964100}"/>
    <cellStyle name="Normal 20 2 3" xfId="4420" xr:uid="{9626CB50-F97C-4539-A593-9E82C59F4C6A}"/>
    <cellStyle name="Normal 20 2 4" xfId="4416" xr:uid="{C5BE7456-6893-4BB3-8A31-32A24D730457}"/>
    <cellStyle name="Normal 20 2 5" xfId="4581" xr:uid="{5F1B2287-EFA3-423B-BB92-772CE579D203}"/>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3" xfId="4353" xr:uid="{9119D98B-3D43-4FA3-A742-45094384262B}"/>
    <cellStyle name="Normal 21 3 2" xfId="4459" xr:uid="{D697C308-5A95-49EF-95D0-E473A4DE9D8B}"/>
    <cellStyle name="Normal 21 3 2 2" xfId="5351" xr:uid="{B700ED7F-8FF9-4429-892F-1E53CFDCB375}"/>
    <cellStyle name="Normal 21 3 3" xfId="4458" xr:uid="{DB25EAFC-B168-401C-AEAD-394DCC4E175B}"/>
    <cellStyle name="Normal 21 4" xfId="4570" xr:uid="{6C49ED50-5EF3-493B-806E-E442A856E859}"/>
    <cellStyle name="Normal 21 4 2" xfId="5350" xr:uid="{B0BFABF1-5DC4-488B-962B-FD0EE4B16BCF}"/>
    <cellStyle name="Normal 21 5" xfId="4737" xr:uid="{481F422A-9DFD-47C7-899B-7BF791DCBA56}"/>
    <cellStyle name="Normal 22" xfId="440" xr:uid="{283D8144-D4BD-40DA-9317-A577CFFB590F}"/>
    <cellStyle name="Normal 22 2" xfId="441" xr:uid="{B8DEB9E9-E78F-4E88-9E41-38624A362DC7}"/>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2" xfId="4431" xr:uid="{D9B3B241-5543-438C-8515-0F2EEE17220E}"/>
    <cellStyle name="Normal 22 4 3" xfId="4571" xr:uid="{ACB684B5-12B9-40CA-B537-455DD87BC6D3}"/>
    <cellStyle name="Normal 22 4 3 2" xfId="4590" xr:uid="{60A61A17-8D3C-4ED7-B1F7-F85AF4170AC7}"/>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5" xfId="4604" xr:uid="{BE492527-93E9-43F4-A993-F972E70A80B0}"/>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3" xfId="4693" xr:uid="{3BC32482-5273-4968-8B1A-7A1657D60049}"/>
    <cellStyle name="Normal 23 2 2 4" xfId="4663" xr:uid="{AD62E192-4B32-45DA-A6A8-CEA79DA4E37A}"/>
    <cellStyle name="Normal 23 2 3" xfId="4605" xr:uid="{EB262072-9AD4-4C65-994F-7265D78C8866}"/>
    <cellStyle name="Normal 23 2 4" xfId="4712" xr:uid="{B03980C9-21E6-4EFE-9DC3-CC0E192A2DA7}"/>
    <cellStyle name="Normal 23 3" xfId="4426" xr:uid="{B7A38DA3-AE4A-4E1E-B041-062DF2224CAD}"/>
    <cellStyle name="Normal 23 4" xfId="4355" xr:uid="{6490019D-6336-4E2C-BD6F-C3BAF92582F0}"/>
    <cellStyle name="Normal 23 5" xfId="4572" xr:uid="{63606DBC-7E55-4754-A3A4-3EDC925144EF}"/>
    <cellStyle name="Normal 23 6" xfId="4739" xr:uid="{6CE6DC54-1AFF-4F78-A056-3ED69CBFFBC8}"/>
    <cellStyle name="Normal 24" xfId="443" xr:uid="{02BC3B60-F4F2-42B8-91DA-5580FDCF700A}"/>
    <cellStyle name="Normal 24 2" xfId="444" xr:uid="{473C7C3B-0E07-4BC8-B246-BA8D43454388}"/>
    <cellStyle name="Normal 24 2 2" xfId="4428" xr:uid="{EC418881-3A58-4C7F-A182-28CFCA1E3173}"/>
    <cellStyle name="Normal 24 2 3" xfId="4358" xr:uid="{851CA2D6-6CF0-43F2-B751-433B7810721B}"/>
    <cellStyle name="Normal 24 2 4" xfId="4574" xr:uid="{19349A27-E6DD-485A-81CF-913E3C85B543}"/>
    <cellStyle name="Normal 24 2 5" xfId="4741" xr:uid="{83E68C9E-3D46-49A5-8DE2-4824F52DDDD4}"/>
    <cellStyle name="Normal 24 3" xfId="4427" xr:uid="{80BDA9E3-9C48-4357-86D6-520F31511F58}"/>
    <cellStyle name="Normal 24 4" xfId="4357" xr:uid="{29BBFA4F-74D2-44C5-BFF8-343480BC515A}"/>
    <cellStyle name="Normal 24 5" xfId="4573" xr:uid="{54BA6D00-51EB-4A3F-8ADA-53FA3B4AA8FD}"/>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3" xfId="4429" xr:uid="{40654050-D174-4CB3-8C43-FCB16357A625}"/>
    <cellStyle name="Normal 25 4" xfId="4359" xr:uid="{5284DF04-26DF-4EE0-AD8B-9247A19DB1EE}"/>
    <cellStyle name="Normal 25 5" xfId="4575" xr:uid="{389F2315-2C8C-437C-B0AD-5CCD0AD9CA20}"/>
    <cellStyle name="Normal 26" xfId="2498" xr:uid="{4EC99DAC-6CAF-4F0C-A641-0479CC3C8B74}"/>
    <cellStyle name="Normal 26 2" xfId="2499" xr:uid="{BFE4DD4E-B765-48BD-9359-210A19804562}"/>
    <cellStyle name="Normal 26 2 2" xfId="4362" xr:uid="{C1BD85A7-722B-4043-B0A7-96D3A16A0B9C}"/>
    <cellStyle name="Normal 26 3" xfId="4361" xr:uid="{A095DFEA-872C-4654-A210-3840C300ACDF}"/>
    <cellStyle name="Normal 26 3 2" xfId="4436" xr:uid="{F2454B60-9D45-4678-85D3-56823816B718}"/>
    <cellStyle name="Normal 27" xfId="2507" xr:uid="{96A2839B-8E4C-45C9-98D7-7CF3663B4A84}"/>
    <cellStyle name="Normal 27 2" xfId="4364" xr:uid="{73D3ED0E-EC85-43C0-A216-71C7CCBA81F6}"/>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3" xfId="4367" xr:uid="{FDC979C9-03C6-40AA-8410-9DF04F160F78}"/>
    <cellStyle name="Normal 29" xfId="4368" xr:uid="{55C573BC-98F1-4024-AF32-9AF3A189DA8E}"/>
    <cellStyle name="Normal 29 2" xfId="4369" xr:uid="{5A9C2826-AA44-4911-B8FF-54735C596F18}"/>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3" xfId="4556" xr:uid="{55AC4427-9711-4F49-9E3C-666A45467820}"/>
    <cellStyle name="Normal 3 2 3" xfId="83" xr:uid="{BBBD6F06-6E78-4B9D-B8C5-DFAD1C624CF8}"/>
    <cellStyle name="Normal 3 2 4" xfId="289" xr:uid="{947F902B-7A43-4B07-9592-06DC51A3FEC3}"/>
    <cellStyle name="Normal 3 2 4 2" xfId="4666" xr:uid="{BD7772CE-C0CA-439B-929C-B126AEDAB30D}"/>
    <cellStyle name="Normal 3 2 5" xfId="2506" xr:uid="{5DE77E3D-21EA-4F82-B969-7C6009F86B07}"/>
    <cellStyle name="Normal 3 2 5 2" xfId="4509" xr:uid="{A20CC136-BFD8-4CF5-9169-02F0530FD4C3}"/>
    <cellStyle name="Normal 3 2 5 3" xfId="5304" xr:uid="{D531D18D-25D8-4E63-9D45-9390D2A9C04C}"/>
    <cellStyle name="Normal 3 3" xfId="84" xr:uid="{314FA07A-56FE-41A7-A18E-F908AAF5A604}"/>
    <cellStyle name="Normal 3 3 2" xfId="290" xr:uid="{A8C883AD-A604-46B6-9ABC-89A3502C79E0}"/>
    <cellStyle name="Normal 3 3 2 2" xfId="4667" xr:uid="{3C1DFA9D-DAC9-4FEB-B726-2B131DFAE40F}"/>
    <cellStyle name="Normal 3 3 3" xfId="4557" xr:uid="{135CAA43-A600-40DF-BD6A-BBCD46E369F0}"/>
    <cellStyle name="Normal 3 4" xfId="85" xr:uid="{B732F883-99E1-467E-9ED0-207B3449558A}"/>
    <cellStyle name="Normal 3 4 2" xfId="2502" xr:uid="{143293AA-1A98-4544-AD37-DEB9A0D5885D}"/>
    <cellStyle name="Normal 3 4 2 2" xfId="4668" xr:uid="{E112B7F4-1B09-430E-88A1-14F82CC1C966}"/>
    <cellStyle name="Normal 3 5" xfId="2501" xr:uid="{D8C90E98-C887-4B11-B5D8-5A097A07DB83}"/>
    <cellStyle name="Normal 3 5 2" xfId="4669" xr:uid="{B70FE627-A6E1-41E5-8705-4B7D3322E563}"/>
    <cellStyle name="Normal 3 5 2 2" xfId="5352" xr:uid="{7B92D011-480F-435E-867E-2E77FECE84D4}"/>
    <cellStyle name="Normal 3 5 3" xfId="4745" xr:uid="{A5A6B720-647F-4D11-A52F-83C34350C295}"/>
    <cellStyle name="Normal 3 5 4" xfId="4713" xr:uid="{F466138A-26ED-44B4-A9E5-357076828EEB}"/>
    <cellStyle name="Normal 3 6" xfId="4664" xr:uid="{110EB25C-C4A0-4427-86EF-5321AE9BBCFC}"/>
    <cellStyle name="Normal 3 6 2" xfId="5336" xr:uid="{A1E81FCE-1CE7-401C-A767-332242CD05EC}"/>
    <cellStyle name="Normal 3 6 2 2" xfId="5333" xr:uid="{21360AB3-2414-4099-B2CD-F189CC919B84}"/>
    <cellStyle name="Normal 30" xfId="4370" xr:uid="{43DD65B2-8656-4D41-A3BD-8D49D9313BD1}"/>
    <cellStyle name="Normal 30 2" xfId="4371" xr:uid="{C5C81C9B-267E-404F-9298-748082D4F424}"/>
    <cellStyle name="Normal 31" xfId="4372" xr:uid="{50D999DA-76F4-4C18-A40E-FB584B18A536}"/>
    <cellStyle name="Normal 31 2" xfId="4373" xr:uid="{DA70AAF3-5A16-4443-9CA6-1C73C65A8979}"/>
    <cellStyle name="Normal 32" xfId="4374" xr:uid="{2664779F-97E8-4DAD-8162-D680523CF9A8}"/>
    <cellStyle name="Normal 33" xfId="4375" xr:uid="{5EDC2F4A-7B00-4035-B350-358A951DB2AA}"/>
    <cellStyle name="Normal 33 2" xfId="4376" xr:uid="{954684F2-4169-4FFE-ADA8-DE8BD61A3B3B}"/>
    <cellStyle name="Normal 34" xfId="4377" xr:uid="{D3BC7B8E-6509-44FF-B7A6-B9A57FF0FEA2}"/>
    <cellStyle name="Normal 34 2" xfId="4378" xr:uid="{5D3B505D-6E15-45B0-8ECF-FDA8F0386716}"/>
    <cellStyle name="Normal 35" xfId="4379" xr:uid="{FDD731A8-4765-46FE-A0EF-CE8C9669F603}"/>
    <cellStyle name="Normal 35 2" xfId="4380" xr:uid="{2D71F0B8-023E-4D6D-A6A8-06123990165E}"/>
    <cellStyle name="Normal 36" xfId="4381" xr:uid="{6FACDFAB-461B-4D59-B4AE-F3682D924A72}"/>
    <cellStyle name="Normal 36 2" xfId="4382" xr:uid="{1D8EB912-8035-4F3E-A540-D98C55C04BCF}"/>
    <cellStyle name="Normal 37" xfId="4383" xr:uid="{AB0DAA99-C5A2-4C65-A1AC-AB1CF39C6CD7}"/>
    <cellStyle name="Normal 37 2" xfId="4384" xr:uid="{4100E5D5-C435-4039-82AF-1460487D6E8C}"/>
    <cellStyle name="Normal 38" xfId="4385" xr:uid="{3CBB00FD-3E14-4D90-BC6D-16331EA11FEE}"/>
    <cellStyle name="Normal 38 2" xfId="4386" xr:uid="{6BC914C5-B388-4A18-9DFC-B3D2FA31788D}"/>
    <cellStyle name="Normal 39" xfId="4387" xr:uid="{04AFDCE6-4207-4F92-8340-529B3C7CB55F}"/>
    <cellStyle name="Normal 39 2" xfId="4388" xr:uid="{DC30AB79-AD9C-4349-A0FC-D1120A6BF8BF}"/>
    <cellStyle name="Normal 39 2 2" xfId="4389" xr:uid="{7AD702EB-AF1D-428E-90F2-5333D73E58E6}"/>
    <cellStyle name="Normal 39 3" xfId="4390" xr:uid="{EDAF1B04-0B02-41BD-8749-AEB2EC79609E}"/>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2 2" xfId="5344" xr:uid="{F56BBB34-B5B9-4364-B1BF-8D38CCBD0F80}"/>
    <cellStyle name="Normal 4 2 2 2 2 2" xfId="5346" xr:uid="{DE37B5FB-D382-462F-9F42-E435B13A3872}"/>
    <cellStyle name="Normal 4 2 2 2 2 3" xfId="5345" xr:uid="{3BBE6240-B0FB-4179-B806-FDB2DBE80486}"/>
    <cellStyle name="Normal 4 2 2 3" xfId="2807" xr:uid="{904B6DA3-1840-4104-A855-92CB347D82AF}"/>
    <cellStyle name="Normal 4 2 2 4" xfId="2808" xr:uid="{81FA0716-F115-40EB-973A-BB924DABBFB9}"/>
    <cellStyle name="Normal 4 2 2 4 2" xfId="2809" xr:uid="{89B019FD-58F1-44CC-B74C-429DE2333CFD}"/>
    <cellStyle name="Normal 4 2 2 4 3" xfId="2810" xr:uid="{784C2848-207C-4C0A-BFC8-BB9E85145B1F}"/>
    <cellStyle name="Normal 4 2 2 4 3 2" xfId="2811" xr:uid="{609236E9-3E1F-4AE0-895C-2C9652A83743}"/>
    <cellStyle name="Normal 4 2 2 4 3 3" xfId="4312" xr:uid="{238D6345-C89A-4585-8526-FD87A66CADF8}"/>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3" xfId="4694" xr:uid="{B8FE4C10-90EA-44E3-8128-07FA40A7EC96}"/>
    <cellStyle name="Normal 4 2 4 2 4" xfId="4613" xr:uid="{24FDEE28-BE48-4982-BDA4-78D3B70D5145}"/>
    <cellStyle name="Normal 4 2 4 3" xfId="4576" xr:uid="{045B87C9-DDE6-4262-9F23-DCD67E6F7562}"/>
    <cellStyle name="Normal 4 2 4 4" xfId="4714" xr:uid="{6F12C1D0-C604-4218-B087-F9EE32C7258E}"/>
    <cellStyle name="Normal 4 2 5" xfId="1168" xr:uid="{C2032E83-FE4A-477A-B326-1625080E2C00}"/>
    <cellStyle name="Normal 4 2 6" xfId="4558" xr:uid="{D2CA33D0-1D47-4435-B877-553825D2F7B2}"/>
    <cellStyle name="Normal 4 2 7" xfId="5342" xr:uid="{38640EA3-4CB8-478F-8E34-AB9587A40F29}"/>
    <cellStyle name="Normal 4 3" xfId="528" xr:uid="{E9632B36-A2DE-4855-A64E-661CBECC1A89}"/>
    <cellStyle name="Normal 4 3 2" xfId="1170" xr:uid="{F9B26712-F93D-444C-BD28-3C32087EFB02}"/>
    <cellStyle name="Normal 4 3 2 2" xfId="1171" xr:uid="{80F303AB-A4E4-4B9A-89D9-181FF611E808}"/>
    <cellStyle name="Normal 4 3 2 2 2" xfId="5348" xr:uid="{7180F3E7-129D-4256-805C-5B2CF0525DD7}"/>
    <cellStyle name="Normal 4 3 2 2 3" xfId="5347" xr:uid="{270FE593-73AD-49FD-B9B1-90153CC902F5}"/>
    <cellStyle name="Normal 4 3 2 3" xfId="1172" xr:uid="{3BA85404-0B97-4CCB-B159-EA8630E3ACC8}"/>
    <cellStyle name="Normal 4 3 3" xfId="1169" xr:uid="{82737DAC-F67E-4C72-8DC9-416350A36B57}"/>
    <cellStyle name="Normal 4 3 3 2" xfId="4434" xr:uid="{825EB56A-F21E-40AD-B6F9-0E1138B5D15C}"/>
    <cellStyle name="Normal 4 3 4" xfId="2812" xr:uid="{E4BC971E-59E2-4EB4-8CEB-8ECF14273838}"/>
    <cellStyle name="Normal 4 3 5" xfId="2813" xr:uid="{31297A79-0187-466C-8E7A-85A3B981C645}"/>
    <cellStyle name="Normal 4 3 5 2" xfId="2814" xr:uid="{64FBCCE7-6FED-47FB-BC2C-ACC7031FC57D}"/>
    <cellStyle name="Normal 4 3 5 3" xfId="2815" xr:uid="{6E85CA8D-30DC-41C2-B597-1A23D0A6DC28}"/>
    <cellStyle name="Normal 4 3 5 3 2" xfId="2816" xr:uid="{437ECB73-417C-4E5D-8F47-D24842BE6B9D}"/>
    <cellStyle name="Normal 4 3 5 3 3" xfId="4311" xr:uid="{9B328243-E141-4F03-9564-C19F98166649}"/>
    <cellStyle name="Normal 4 3 6" xfId="4314" xr:uid="{68ABFB8A-C987-4788-AB00-0C2241F0D81A}"/>
    <cellStyle name="Normal 4 4" xfId="453" xr:uid="{215113DB-E036-4750-8094-6245413DA9EB}"/>
    <cellStyle name="Normal 4 4 2" xfId="2495" xr:uid="{8B23C3C8-5E47-4A3D-8462-43852FFCEE52}"/>
    <cellStyle name="Normal 4 4 2 2" xfId="5343" xr:uid="{53828A10-6432-409E-A732-EA0AD7A52521}"/>
    <cellStyle name="Normal 4 4 3" xfId="2503" xr:uid="{8D802F23-7C0B-4DFE-8CC3-30A0264B0F2B}"/>
    <cellStyle name="Normal 4 4 3 2" xfId="4317" xr:uid="{FC979DDB-FB83-4D77-B7B6-4E88E064E0C5}"/>
    <cellStyle name="Normal 4 4 3 3" xfId="4316" xr:uid="{F52F7860-16CA-4274-9DE9-18EC7B094BC2}"/>
    <cellStyle name="Normal 4 4 4" xfId="4747" xr:uid="{934652B1-A3BD-4A38-AF73-E40BD21A7E2E}"/>
    <cellStyle name="Normal 4 4 4 2" xfId="5339" xr:uid="{1EBA831A-F0E3-4454-8B08-DFEDFDB447D4}"/>
    <cellStyle name="Normal 4 5" xfId="2496" xr:uid="{A7746C4F-2EAB-4374-B2E6-77EE09C1155E}"/>
    <cellStyle name="Normal 4 5 2" xfId="4391" xr:uid="{27B88F03-E261-4FF3-8016-1ED4CA6C6365}"/>
    <cellStyle name="Normal 4 6" xfId="2497" xr:uid="{E7294C62-DBE9-4782-BF01-D4E15FE2249D}"/>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3" xfId="4396" xr:uid="{287BEB74-24CC-4863-B7A9-B652DC4061ED}"/>
    <cellStyle name="Normal 41" xfId="4397" xr:uid="{D5452428-DB64-4EC2-88F1-B2859F9A8495}"/>
    <cellStyle name="Normal 41 2" xfId="4398" xr:uid="{1F582107-D94E-4DA2-B935-D225820904B2}"/>
    <cellStyle name="Normal 42" xfId="4399" xr:uid="{9B0F5836-9B97-40FD-BF23-AD241081305B}"/>
    <cellStyle name="Normal 42 2" xfId="4400" xr:uid="{BFE915E4-31F2-4EC4-B817-7FCEDE5D8106}"/>
    <cellStyle name="Normal 43" xfId="4401" xr:uid="{E7317A2D-720C-4D82-91B3-F3A16E487F0B}"/>
    <cellStyle name="Normal 43 2" xfId="4402" xr:uid="{97C45121-9D98-4B28-B252-10A20089C08A}"/>
    <cellStyle name="Normal 44" xfId="4412" xr:uid="{5621D2B4-154E-433C-A8FE-C6F56382881C}"/>
    <cellStyle name="Normal 44 2" xfId="4413" xr:uid="{C3BF7670-7E09-4E77-8C9B-4D54EDC134A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3" xfId="4559" xr:uid="{24423DC7-02FA-4C81-BCB0-188200D6749D}"/>
    <cellStyle name="Normal 5 2 3 2 4" xfId="5301" xr:uid="{15C89FBA-948A-4A47-9F11-BDCC7C17DA2E}"/>
    <cellStyle name="Normal 5 2 3 3" xfId="198" xr:uid="{AE7ACE02-74F6-46FF-9740-88CB05FF2047}"/>
    <cellStyle name="Normal 5 2 3 3 2" xfId="4742" xr:uid="{D910CE01-D21E-4F4C-8EEC-BF13E5B18FB6}"/>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3" xfId="91" xr:uid="{5CF8CBE5-F105-47AB-BBFD-0F6C2A9C2EAD}"/>
    <cellStyle name="Normal 5 3 2" xfId="4406" xr:uid="{B5FD9E3A-7DB4-40C0-8903-E0E5668BB19E}"/>
    <cellStyle name="Normal 5 3 3" xfId="4405" xr:uid="{80FA048E-29ED-4774-9975-8A6962D4DE63}"/>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7" xfId="1212" xr:uid="{41242150-A605-4CEC-B75E-A99D36F26806}"/>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3" xfId="1216" xr:uid="{119A61DA-7EAB-42A4-AFCF-4E3FACACF742}"/>
    <cellStyle name="Normal 5 4 2 3 2 3 2" xfId="1217" xr:uid="{FC8E9163-6409-4B98-8388-DD277E643CFB}"/>
    <cellStyle name="Normal 5 4 2 3 2 4" xfId="1218" xr:uid="{ADD39E44-78DC-491D-8750-6AB221DDDFAC}"/>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4 3" xfId="5353" xr:uid="{8253FA56-EB54-4A75-95FA-CD4A097B34DC}"/>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3" xfId="1245" xr:uid="{622DBCAD-CD72-491B-A82C-06CE2B0384F0}"/>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3" xfId="1252" xr:uid="{84E52033-6B1E-426E-8CCC-505BFDAF4BD4}"/>
    <cellStyle name="Normal 5 4 3 2 2 3 2" xfId="1253" xr:uid="{BC5D47E7-CB3F-418C-9E65-2FFBA8C6411C}"/>
    <cellStyle name="Normal 5 4 3 2 2 4" xfId="1254" xr:uid="{2476305E-EDEF-49A4-BCB6-68F65B131863}"/>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4" xfId="2852" xr:uid="{15FD8798-D787-476B-9DA2-C35D961FC029}"/>
    <cellStyle name="Normal 5 4 3 2 4" xfId="1258" xr:uid="{AF5678EE-DE97-4F26-B88E-E42970EA07F4}"/>
    <cellStyle name="Normal 5 4 3 2 4 2" xfId="1259" xr:uid="{50361E6D-D8B7-4391-A39C-49540F5FC171}"/>
    <cellStyle name="Normal 5 4 3 2 5" xfId="1260" xr:uid="{77117823-4F4B-497F-9D9D-0DB80D12ED25}"/>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5" xfId="1296" xr:uid="{2AE1B2BE-812A-474F-A752-E5FBB5DDEB16}"/>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4 3" xfId="5354" xr:uid="{D58EA69F-F002-43B3-98BB-9502637AAE08}"/>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3" xfId="1317" xr:uid="{BBBA26E9-0FF1-460A-BA32-9FBF1F4CBB11}"/>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3" xfId="4560" xr:uid="{18CAE014-C091-4055-885E-47D37103F5AC}"/>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3" xfId="1478" xr:uid="{D028CEC3-87CB-42F3-A366-951D3BF34841}"/>
    <cellStyle name="Normal 6 3 2 3 2 3 2" xfId="1479" xr:uid="{16241978-A051-4090-9D0B-199FADCC7B39}"/>
    <cellStyle name="Normal 6 3 2 3 2 4" xfId="1480" xr:uid="{0F2FE12D-00D3-419A-B53A-7BA40A35063F}"/>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3" xfId="1514" xr:uid="{15FB0C38-CF7A-4225-BA09-13DB88243083}"/>
    <cellStyle name="Normal 6 3 3 2 2 3 2" xfId="1515" xr:uid="{E3D95251-49D6-454B-94E6-691929D094DB}"/>
    <cellStyle name="Normal 6 3 3 2 2 4" xfId="1516" xr:uid="{D86A455D-C22E-4BA3-94DD-38633F44F114}"/>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3" xfId="1741" xr:uid="{74824D89-F8BC-468F-983A-08F0F0491136}"/>
    <cellStyle name="Normal 7 2 2 3 2 3 2" xfId="1742" xr:uid="{F296F0C7-DE4B-4A85-B850-C1382D78E770}"/>
    <cellStyle name="Normal 7 2 2 3 2 4" xfId="1743" xr:uid="{46054D47-97E2-42A2-BA7D-5503139C0176}"/>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3" xfId="1777" xr:uid="{340A78C6-3F7C-4065-AB86-EC5FE9DC50B1}"/>
    <cellStyle name="Normal 7 2 3 2 2 3 2" xfId="1778" xr:uid="{C239CBCB-3CC2-4C7C-9BBF-EEFC8A4ADBCD}"/>
    <cellStyle name="Normal 7 2 3 2 2 4" xfId="1779" xr:uid="{5B8C65A4-A4D1-440D-9A99-A0156B52F918}"/>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3" xfId="1842" xr:uid="{457B7C81-0462-46C1-8D5C-D0606F5EB03C}"/>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3" xfId="2005" xr:uid="{0F7E9083-8131-43DA-B4B3-5879EB8F6270}"/>
    <cellStyle name="Normal 8 2 2 3 2 3 2" xfId="2006" xr:uid="{BF364F09-E676-4C61-B737-D9F07A886B36}"/>
    <cellStyle name="Normal 8 2 2 3 2 4" xfId="2007" xr:uid="{8D01C91D-D455-47ED-9F8E-A5A46B57588C}"/>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3" xfId="2041" xr:uid="{A91490BD-F531-4014-AB25-6BACD622FB0B}"/>
    <cellStyle name="Normal 8 2 3 2 2 3 2" xfId="2042" xr:uid="{4F2EBC67-6930-497D-80DF-4EA02C831C16}"/>
    <cellStyle name="Normal 8 2 3 2 2 4" xfId="2043" xr:uid="{76CB1C78-909A-4035-BCDA-D1391A4B066C}"/>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3" xfId="4561" xr:uid="{EA5359C2-4C30-4748-B113-66166F32AE96}"/>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3" xfId="2270" xr:uid="{3363BC64-F70B-459C-861F-255CD081F454}"/>
    <cellStyle name="Normal 9 3 2 3 2 3 2" xfId="2271" xr:uid="{105DE7AC-CE6A-4BB2-8DA3-9514D40FF0B1}"/>
    <cellStyle name="Normal 9 3 2 3 2 4" xfId="2272" xr:uid="{985EA0C0-36DD-46E8-953B-ED571E82B4BE}"/>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3" xfId="2306" xr:uid="{4EA86C34-5F0A-43C3-95BA-CC75EA3F78A5}"/>
    <cellStyle name="Normal 9 3 3 2 2 3 2" xfId="2307" xr:uid="{219EF698-A7C8-4E05-9036-BE251FBCC872}"/>
    <cellStyle name="Normal 9 3 3 2 2 4" xfId="2308" xr:uid="{5E28A324-94EF-49C9-B565-11A0FAE8E76B}"/>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9"/>
  <sheetViews>
    <sheetView tabSelected="1" zoomScale="90" zoomScaleNormal="90" workbookViewId="0">
      <selection activeCell="J51" sqref="J5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710</v>
      </c>
      <c r="I10" s="120"/>
      <c r="J10" s="146">
        <v>51538</v>
      </c>
      <c r="K10" s="115"/>
    </row>
    <row r="11" spans="1:11">
      <c r="A11" s="114"/>
      <c r="B11" s="114" t="s">
        <v>711</v>
      </c>
      <c r="C11" s="120"/>
      <c r="D11" s="120"/>
      <c r="E11" s="120"/>
      <c r="F11" s="115"/>
      <c r="G11" s="116"/>
      <c r="H11" s="116" t="s">
        <v>711</v>
      </c>
      <c r="I11" s="120"/>
      <c r="J11" s="147"/>
      <c r="K11" s="115"/>
    </row>
    <row r="12" spans="1:11">
      <c r="A12" s="114"/>
      <c r="B12" s="114" t="s">
        <v>712</v>
      </c>
      <c r="C12" s="120"/>
      <c r="D12" s="120"/>
      <c r="E12" s="120"/>
      <c r="F12" s="115"/>
      <c r="G12" s="116"/>
      <c r="H12" s="116" t="s">
        <v>712</v>
      </c>
      <c r="I12" s="120"/>
      <c r="J12" s="120"/>
      <c r="K12" s="115"/>
    </row>
    <row r="13" spans="1:11">
      <c r="A13" s="114"/>
      <c r="B13" s="114" t="s">
        <v>758</v>
      </c>
      <c r="C13" s="120"/>
      <c r="D13" s="120"/>
      <c r="E13" s="120"/>
      <c r="F13" s="115"/>
      <c r="G13" s="116"/>
      <c r="H13" s="116" t="s">
        <v>758</v>
      </c>
      <c r="I13" s="120"/>
      <c r="J13" s="99" t="s">
        <v>11</v>
      </c>
      <c r="K13" s="115"/>
    </row>
    <row r="14" spans="1:11" ht="15" customHeight="1">
      <c r="A14" s="114"/>
      <c r="B14" s="114" t="s">
        <v>714</v>
      </c>
      <c r="C14" s="120"/>
      <c r="D14" s="120"/>
      <c r="E14" s="120"/>
      <c r="F14" s="115"/>
      <c r="G14" s="116"/>
      <c r="H14" s="116" t="s">
        <v>714</v>
      </c>
      <c r="I14" s="120"/>
      <c r="J14" s="148">
        <v>45193</v>
      </c>
      <c r="K14" s="115"/>
    </row>
    <row r="15" spans="1:11" ht="15" customHeight="1">
      <c r="A15" s="114"/>
      <c r="B15" s="6" t="s">
        <v>6</v>
      </c>
      <c r="C15" s="7"/>
      <c r="D15" s="7"/>
      <c r="E15" s="7"/>
      <c r="F15" s="8"/>
      <c r="G15" s="116"/>
      <c r="H15" s="9" t="s">
        <v>6</v>
      </c>
      <c r="I15" s="120"/>
      <c r="J15" s="149"/>
      <c r="K15" s="115"/>
    </row>
    <row r="16" spans="1:11" ht="15" customHeight="1">
      <c r="A16" s="114"/>
      <c r="B16" s="120"/>
      <c r="C16" s="120"/>
      <c r="D16" s="120"/>
      <c r="E16" s="120"/>
      <c r="F16" s="120"/>
      <c r="G16" s="120"/>
      <c r="H16" s="120"/>
      <c r="I16" s="123" t="s">
        <v>142</v>
      </c>
      <c r="J16" s="129">
        <v>40099</v>
      </c>
      <c r="K16" s="115"/>
    </row>
    <row r="17" spans="1:11">
      <c r="A17" s="114"/>
      <c r="B17" s="120" t="s">
        <v>715</v>
      </c>
      <c r="C17" s="120"/>
      <c r="D17" s="120"/>
      <c r="E17" s="120"/>
      <c r="F17" s="120"/>
      <c r="G17" s="120"/>
      <c r="H17" s="120"/>
      <c r="I17" s="123" t="s">
        <v>143</v>
      </c>
      <c r="J17" s="129" t="s">
        <v>752</v>
      </c>
      <c r="K17" s="115"/>
    </row>
    <row r="18" spans="1:11" ht="18">
      <c r="A18" s="114"/>
      <c r="B18" s="120" t="s">
        <v>716</v>
      </c>
      <c r="C18" s="120"/>
      <c r="D18" s="120"/>
      <c r="E18" s="120"/>
      <c r="F18" s="120"/>
      <c r="G18" s="120"/>
      <c r="H18" s="120"/>
      <c r="I18" s="122" t="s">
        <v>258</v>
      </c>
      <c r="J18" s="104" t="s">
        <v>744</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0" t="s">
        <v>201</v>
      </c>
      <c r="G20" s="151"/>
      <c r="H20" s="100" t="s">
        <v>169</v>
      </c>
      <c r="I20" s="100" t="s">
        <v>202</v>
      </c>
      <c r="J20" s="100" t="s">
        <v>21</v>
      </c>
      <c r="K20" s="115"/>
    </row>
    <row r="21" spans="1:11">
      <c r="A21" s="114"/>
      <c r="B21" s="105"/>
      <c r="C21" s="105"/>
      <c r="D21" s="106"/>
      <c r="E21" s="106"/>
      <c r="F21" s="152"/>
      <c r="G21" s="153"/>
      <c r="H21" s="105" t="s">
        <v>141</v>
      </c>
      <c r="I21" s="105"/>
      <c r="J21" s="105"/>
      <c r="K21" s="115"/>
    </row>
    <row r="22" spans="1:11">
      <c r="A22" s="114"/>
      <c r="B22" s="107">
        <v>1</v>
      </c>
      <c r="C22" s="10" t="s">
        <v>717</v>
      </c>
      <c r="D22" s="118" t="s">
        <v>717</v>
      </c>
      <c r="E22" s="118" t="s">
        <v>28</v>
      </c>
      <c r="F22" s="140" t="s">
        <v>272</v>
      </c>
      <c r="G22" s="141"/>
      <c r="H22" s="11" t="s">
        <v>718</v>
      </c>
      <c r="I22" s="14">
        <v>0.61</v>
      </c>
      <c r="J22" s="109">
        <f t="shared" ref="J22:J44" si="0">I22*B22</f>
        <v>0.61</v>
      </c>
      <c r="K22" s="115"/>
    </row>
    <row r="23" spans="1:11" ht="24">
      <c r="A23" s="114"/>
      <c r="B23" s="107">
        <v>10</v>
      </c>
      <c r="C23" s="10" t="s">
        <v>662</v>
      </c>
      <c r="D23" s="118" t="s">
        <v>662</v>
      </c>
      <c r="E23" s="118" t="s">
        <v>23</v>
      </c>
      <c r="F23" s="140" t="s">
        <v>210</v>
      </c>
      <c r="G23" s="141"/>
      <c r="H23" s="11" t="s">
        <v>719</v>
      </c>
      <c r="I23" s="14">
        <v>0.82</v>
      </c>
      <c r="J23" s="109">
        <f t="shared" si="0"/>
        <v>8.1999999999999993</v>
      </c>
      <c r="K23" s="115"/>
    </row>
    <row r="24" spans="1:11" ht="24">
      <c r="A24" s="114"/>
      <c r="B24" s="107">
        <v>20</v>
      </c>
      <c r="C24" s="10" t="s">
        <v>662</v>
      </c>
      <c r="D24" s="118" t="s">
        <v>662</v>
      </c>
      <c r="E24" s="118" t="s">
        <v>25</v>
      </c>
      <c r="F24" s="140" t="s">
        <v>107</v>
      </c>
      <c r="G24" s="141"/>
      <c r="H24" s="11" t="s">
        <v>719</v>
      </c>
      <c r="I24" s="14">
        <v>0.82</v>
      </c>
      <c r="J24" s="109">
        <f t="shared" si="0"/>
        <v>16.399999999999999</v>
      </c>
      <c r="K24" s="115"/>
    </row>
    <row r="25" spans="1:11" ht="36">
      <c r="A25" s="114"/>
      <c r="B25" s="107">
        <v>20</v>
      </c>
      <c r="C25" s="10" t="s">
        <v>720</v>
      </c>
      <c r="D25" s="118" t="s">
        <v>720</v>
      </c>
      <c r="E25" s="118" t="s">
        <v>721</v>
      </c>
      <c r="F25" s="140"/>
      <c r="G25" s="141"/>
      <c r="H25" s="11" t="s">
        <v>747</v>
      </c>
      <c r="I25" s="14">
        <v>0.94</v>
      </c>
      <c r="J25" s="109">
        <f t="shared" si="0"/>
        <v>18.799999999999997</v>
      </c>
      <c r="K25" s="115"/>
    </row>
    <row r="26" spans="1:11" ht="36">
      <c r="A26" s="114"/>
      <c r="B26" s="107">
        <v>10</v>
      </c>
      <c r="C26" s="10" t="s">
        <v>722</v>
      </c>
      <c r="D26" s="118" t="s">
        <v>722</v>
      </c>
      <c r="E26" s="118" t="s">
        <v>721</v>
      </c>
      <c r="F26" s="140"/>
      <c r="G26" s="141"/>
      <c r="H26" s="11" t="s">
        <v>748</v>
      </c>
      <c r="I26" s="14">
        <v>1.23</v>
      </c>
      <c r="J26" s="109">
        <f t="shared" si="0"/>
        <v>12.3</v>
      </c>
      <c r="K26" s="115"/>
    </row>
    <row r="27" spans="1:11" ht="24">
      <c r="A27" s="114"/>
      <c r="B27" s="107">
        <v>1</v>
      </c>
      <c r="C27" s="10" t="s">
        <v>723</v>
      </c>
      <c r="D27" s="118" t="s">
        <v>723</v>
      </c>
      <c r="E27" s="118" t="s">
        <v>26</v>
      </c>
      <c r="F27" s="140"/>
      <c r="G27" s="141"/>
      <c r="H27" s="11" t="s">
        <v>724</v>
      </c>
      <c r="I27" s="14">
        <v>0.47</v>
      </c>
      <c r="J27" s="109">
        <f t="shared" si="0"/>
        <v>0.47</v>
      </c>
      <c r="K27" s="115"/>
    </row>
    <row r="28" spans="1:11" ht="24">
      <c r="A28" s="114"/>
      <c r="B28" s="107">
        <v>15</v>
      </c>
      <c r="C28" s="10" t="s">
        <v>577</v>
      </c>
      <c r="D28" s="118" t="s">
        <v>577</v>
      </c>
      <c r="E28" s="118" t="s">
        <v>107</v>
      </c>
      <c r="F28" s="140"/>
      <c r="G28" s="141"/>
      <c r="H28" s="11" t="s">
        <v>725</v>
      </c>
      <c r="I28" s="14">
        <v>1.56</v>
      </c>
      <c r="J28" s="109">
        <f t="shared" si="0"/>
        <v>23.400000000000002</v>
      </c>
      <c r="K28" s="115"/>
    </row>
    <row r="29" spans="1:11" ht="24">
      <c r="A29" s="114"/>
      <c r="B29" s="107">
        <v>15</v>
      </c>
      <c r="C29" s="10" t="s">
        <v>726</v>
      </c>
      <c r="D29" s="118" t="s">
        <v>726</v>
      </c>
      <c r="E29" s="118" t="s">
        <v>239</v>
      </c>
      <c r="F29" s="140"/>
      <c r="G29" s="141"/>
      <c r="H29" s="11" t="s">
        <v>727</v>
      </c>
      <c r="I29" s="14">
        <v>0.94</v>
      </c>
      <c r="J29" s="109">
        <f t="shared" si="0"/>
        <v>14.1</v>
      </c>
      <c r="K29" s="115"/>
    </row>
    <row r="30" spans="1:11" ht="12.95" customHeight="1">
      <c r="A30" s="114"/>
      <c r="B30" s="107">
        <v>3</v>
      </c>
      <c r="C30" s="10" t="s">
        <v>649</v>
      </c>
      <c r="D30" s="118" t="s">
        <v>649</v>
      </c>
      <c r="E30" s="118" t="s">
        <v>26</v>
      </c>
      <c r="F30" s="140"/>
      <c r="G30" s="141"/>
      <c r="H30" s="11" t="s">
        <v>652</v>
      </c>
      <c r="I30" s="14">
        <v>1.47</v>
      </c>
      <c r="J30" s="109">
        <f t="shared" si="0"/>
        <v>4.41</v>
      </c>
      <c r="K30" s="115"/>
    </row>
    <row r="31" spans="1:11">
      <c r="A31" s="114"/>
      <c r="B31" s="107">
        <v>6</v>
      </c>
      <c r="C31" s="10" t="s">
        <v>728</v>
      </c>
      <c r="D31" s="118" t="s">
        <v>728</v>
      </c>
      <c r="E31" s="118" t="s">
        <v>25</v>
      </c>
      <c r="F31" s="140" t="s">
        <v>272</v>
      </c>
      <c r="G31" s="141"/>
      <c r="H31" s="11" t="s">
        <v>729</v>
      </c>
      <c r="I31" s="14">
        <v>1.89</v>
      </c>
      <c r="J31" s="109">
        <f t="shared" si="0"/>
        <v>11.34</v>
      </c>
      <c r="K31" s="115"/>
    </row>
    <row r="32" spans="1:11">
      <c r="A32" s="114"/>
      <c r="B32" s="107">
        <v>6</v>
      </c>
      <c r="C32" s="10" t="s">
        <v>728</v>
      </c>
      <c r="D32" s="118" t="s">
        <v>728</v>
      </c>
      <c r="E32" s="118" t="s">
        <v>26</v>
      </c>
      <c r="F32" s="140" t="s">
        <v>272</v>
      </c>
      <c r="G32" s="141"/>
      <c r="H32" s="11" t="s">
        <v>729</v>
      </c>
      <c r="I32" s="14">
        <v>1.89</v>
      </c>
      <c r="J32" s="109">
        <f t="shared" si="0"/>
        <v>11.34</v>
      </c>
      <c r="K32" s="115"/>
    </row>
    <row r="33" spans="1:11">
      <c r="A33" s="114"/>
      <c r="B33" s="107">
        <v>15</v>
      </c>
      <c r="C33" s="10" t="s">
        <v>68</v>
      </c>
      <c r="D33" s="118" t="s">
        <v>68</v>
      </c>
      <c r="E33" s="118" t="s">
        <v>25</v>
      </c>
      <c r="F33" s="140" t="s">
        <v>272</v>
      </c>
      <c r="G33" s="141"/>
      <c r="H33" s="11" t="s">
        <v>730</v>
      </c>
      <c r="I33" s="14">
        <v>1.85</v>
      </c>
      <c r="J33" s="109">
        <f t="shared" si="0"/>
        <v>27.75</v>
      </c>
      <c r="K33" s="115"/>
    </row>
    <row r="34" spans="1:11">
      <c r="A34" s="114"/>
      <c r="B34" s="107">
        <v>10</v>
      </c>
      <c r="C34" s="10" t="s">
        <v>731</v>
      </c>
      <c r="D34" s="118" t="s">
        <v>731</v>
      </c>
      <c r="E34" s="118" t="s">
        <v>23</v>
      </c>
      <c r="F34" s="140" t="s">
        <v>272</v>
      </c>
      <c r="G34" s="141"/>
      <c r="H34" s="11" t="s">
        <v>732</v>
      </c>
      <c r="I34" s="14">
        <v>1.99</v>
      </c>
      <c r="J34" s="109">
        <f t="shared" si="0"/>
        <v>19.899999999999999</v>
      </c>
      <c r="K34" s="115"/>
    </row>
    <row r="35" spans="1:11">
      <c r="A35" s="114"/>
      <c r="B35" s="107">
        <v>2</v>
      </c>
      <c r="C35" s="10" t="s">
        <v>731</v>
      </c>
      <c r="D35" s="118" t="s">
        <v>731</v>
      </c>
      <c r="E35" s="118" t="s">
        <v>23</v>
      </c>
      <c r="F35" s="140" t="s">
        <v>733</v>
      </c>
      <c r="G35" s="141"/>
      <c r="H35" s="11" t="s">
        <v>732</v>
      </c>
      <c r="I35" s="14">
        <v>1.99</v>
      </c>
      <c r="J35" s="109">
        <f t="shared" si="0"/>
        <v>3.98</v>
      </c>
      <c r="K35" s="115"/>
    </row>
    <row r="36" spans="1:11">
      <c r="A36" s="114"/>
      <c r="B36" s="134">
        <v>0</v>
      </c>
      <c r="C36" s="135" t="s">
        <v>731</v>
      </c>
      <c r="D36" s="136" t="s">
        <v>731</v>
      </c>
      <c r="E36" s="136" t="s">
        <v>651</v>
      </c>
      <c r="F36" s="144" t="s">
        <v>272</v>
      </c>
      <c r="G36" s="145"/>
      <c r="H36" s="137" t="s">
        <v>732</v>
      </c>
      <c r="I36" s="138">
        <v>1.99</v>
      </c>
      <c r="J36" s="139">
        <f t="shared" si="0"/>
        <v>0</v>
      </c>
      <c r="K36" s="115"/>
    </row>
    <row r="37" spans="1:11">
      <c r="A37" s="114"/>
      <c r="B37" s="107">
        <v>20</v>
      </c>
      <c r="C37" s="10" t="s">
        <v>731</v>
      </c>
      <c r="D37" s="118" t="s">
        <v>731</v>
      </c>
      <c r="E37" s="118" t="s">
        <v>25</v>
      </c>
      <c r="F37" s="140" t="s">
        <v>272</v>
      </c>
      <c r="G37" s="141"/>
      <c r="H37" s="11" t="s">
        <v>732</v>
      </c>
      <c r="I37" s="14">
        <v>1.99</v>
      </c>
      <c r="J37" s="109">
        <f t="shared" si="0"/>
        <v>39.799999999999997</v>
      </c>
      <c r="K37" s="115"/>
    </row>
    <row r="38" spans="1:11" ht="24">
      <c r="A38" s="114"/>
      <c r="B38" s="107">
        <v>1</v>
      </c>
      <c r="C38" s="10" t="s">
        <v>734</v>
      </c>
      <c r="D38" s="118" t="s">
        <v>745</v>
      </c>
      <c r="E38" s="118" t="s">
        <v>25</v>
      </c>
      <c r="F38" s="140" t="s">
        <v>733</v>
      </c>
      <c r="G38" s="141"/>
      <c r="H38" s="11" t="s">
        <v>735</v>
      </c>
      <c r="I38" s="14">
        <v>1.89</v>
      </c>
      <c r="J38" s="109">
        <f t="shared" si="0"/>
        <v>1.89</v>
      </c>
      <c r="K38" s="115"/>
    </row>
    <row r="39" spans="1:11">
      <c r="A39" s="114"/>
      <c r="B39" s="107">
        <v>100</v>
      </c>
      <c r="C39" s="10" t="s">
        <v>736</v>
      </c>
      <c r="D39" s="118" t="s">
        <v>736</v>
      </c>
      <c r="E39" s="118" t="s">
        <v>651</v>
      </c>
      <c r="F39" s="140"/>
      <c r="G39" s="141"/>
      <c r="H39" s="11" t="s">
        <v>737</v>
      </c>
      <c r="I39" s="14">
        <v>0.94</v>
      </c>
      <c r="J39" s="109">
        <f t="shared" si="0"/>
        <v>94</v>
      </c>
      <c r="K39" s="115"/>
    </row>
    <row r="40" spans="1:11">
      <c r="A40" s="114"/>
      <c r="B40" s="107">
        <v>100</v>
      </c>
      <c r="C40" s="10" t="s">
        <v>736</v>
      </c>
      <c r="D40" s="118" t="s">
        <v>736</v>
      </c>
      <c r="E40" s="118" t="s">
        <v>25</v>
      </c>
      <c r="F40" s="140"/>
      <c r="G40" s="141"/>
      <c r="H40" s="11" t="s">
        <v>737</v>
      </c>
      <c r="I40" s="14">
        <v>0.94</v>
      </c>
      <c r="J40" s="109">
        <f t="shared" si="0"/>
        <v>94</v>
      </c>
      <c r="K40" s="115"/>
    </row>
    <row r="41" spans="1:11">
      <c r="A41" s="114"/>
      <c r="B41" s="107">
        <v>30</v>
      </c>
      <c r="C41" s="10" t="s">
        <v>738</v>
      </c>
      <c r="D41" s="118" t="s">
        <v>738</v>
      </c>
      <c r="E41" s="118" t="s">
        <v>26</v>
      </c>
      <c r="F41" s="140"/>
      <c r="G41" s="141"/>
      <c r="H41" s="11" t="s">
        <v>739</v>
      </c>
      <c r="I41" s="14">
        <v>0.94</v>
      </c>
      <c r="J41" s="109">
        <f t="shared" si="0"/>
        <v>28.2</v>
      </c>
      <c r="K41" s="115"/>
    </row>
    <row r="42" spans="1:11" ht="24">
      <c r="A42" s="114"/>
      <c r="B42" s="107">
        <v>3</v>
      </c>
      <c r="C42" s="10" t="s">
        <v>740</v>
      </c>
      <c r="D42" s="118" t="s">
        <v>740</v>
      </c>
      <c r="E42" s="118"/>
      <c r="F42" s="140"/>
      <c r="G42" s="141"/>
      <c r="H42" s="11" t="s">
        <v>741</v>
      </c>
      <c r="I42" s="14">
        <v>0.69</v>
      </c>
      <c r="J42" s="109">
        <f t="shared" si="0"/>
        <v>2.0699999999999998</v>
      </c>
      <c r="K42" s="115"/>
    </row>
    <row r="43" spans="1:11" ht="24">
      <c r="A43" s="114"/>
      <c r="B43" s="107">
        <v>2</v>
      </c>
      <c r="C43" s="10" t="s">
        <v>742</v>
      </c>
      <c r="D43" s="118" t="s">
        <v>742</v>
      </c>
      <c r="E43" s="118" t="s">
        <v>273</v>
      </c>
      <c r="F43" s="140"/>
      <c r="G43" s="141"/>
      <c r="H43" s="11" t="s">
        <v>743</v>
      </c>
      <c r="I43" s="14">
        <v>1.86</v>
      </c>
      <c r="J43" s="109">
        <f t="shared" si="0"/>
        <v>3.72</v>
      </c>
      <c r="K43" s="115"/>
    </row>
    <row r="44" spans="1:11" ht="24">
      <c r="A44" s="114"/>
      <c r="B44" s="108">
        <v>30</v>
      </c>
      <c r="C44" s="12" t="s">
        <v>708</v>
      </c>
      <c r="D44" s="119" t="s">
        <v>708</v>
      </c>
      <c r="E44" s="119"/>
      <c r="F44" s="142"/>
      <c r="G44" s="143"/>
      <c r="H44" s="13" t="s">
        <v>709</v>
      </c>
      <c r="I44" s="15">
        <v>0.66</v>
      </c>
      <c r="J44" s="110">
        <f t="shared" si="0"/>
        <v>19.8</v>
      </c>
      <c r="K44" s="115"/>
    </row>
    <row r="45" spans="1:11">
      <c r="A45" s="114"/>
      <c r="B45" s="126"/>
      <c r="C45" s="126"/>
      <c r="D45" s="126"/>
      <c r="E45" s="126"/>
      <c r="F45" s="126"/>
      <c r="G45" s="126"/>
      <c r="H45" s="126"/>
      <c r="I45" s="127" t="s">
        <v>255</v>
      </c>
      <c r="J45" s="128">
        <f>SUM(J22:J44)</f>
        <v>456.48</v>
      </c>
      <c r="K45" s="115"/>
    </row>
    <row r="46" spans="1:11">
      <c r="A46" s="114"/>
      <c r="B46" s="126"/>
      <c r="C46" s="126"/>
      <c r="D46" s="126"/>
      <c r="E46" s="126"/>
      <c r="F46" s="126"/>
      <c r="G46" s="126"/>
      <c r="H46" s="126"/>
      <c r="I46" s="127" t="s">
        <v>753</v>
      </c>
      <c r="J46" s="128">
        <f>ROUND(J45*-0.2,2)</f>
        <v>-91.3</v>
      </c>
      <c r="K46" s="115"/>
    </row>
    <row r="47" spans="1:11" outlineLevel="1">
      <c r="A47" s="114"/>
      <c r="B47" s="126"/>
      <c r="C47" s="126"/>
      <c r="D47" s="126"/>
      <c r="E47" s="126"/>
      <c r="F47" s="126"/>
      <c r="G47" s="126"/>
      <c r="H47" s="126"/>
      <c r="I47" s="127" t="s">
        <v>756</v>
      </c>
      <c r="J47" s="128">
        <v>0</v>
      </c>
      <c r="K47" s="115"/>
    </row>
    <row r="48" spans="1:11">
      <c r="A48" s="114"/>
      <c r="B48" s="126"/>
      <c r="C48" s="126"/>
      <c r="D48" s="126"/>
      <c r="E48" s="126"/>
      <c r="F48" s="126"/>
      <c r="G48" s="126"/>
      <c r="H48" s="126"/>
      <c r="I48" s="127" t="s">
        <v>257</v>
      </c>
      <c r="J48" s="128">
        <f>SUM(J45:J47)</f>
        <v>365.18</v>
      </c>
      <c r="K48" s="115"/>
    </row>
    <row r="49" spans="1:11">
      <c r="A49" s="6"/>
      <c r="B49" s="7"/>
      <c r="C49" s="7"/>
      <c r="D49" s="7"/>
      <c r="E49" s="7"/>
      <c r="F49" s="7"/>
      <c r="G49" s="7"/>
      <c r="H49" s="7" t="s">
        <v>760</v>
      </c>
      <c r="I49" s="7"/>
      <c r="J49" s="7"/>
      <c r="K49" s="8"/>
    </row>
    <row r="51" spans="1:11">
      <c r="H51" s="1" t="s">
        <v>754</v>
      </c>
      <c r="I51" s="2">
        <v>496.28000000000003</v>
      </c>
    </row>
    <row r="52" spans="1:11">
      <c r="H52" s="132" t="s">
        <v>755</v>
      </c>
      <c r="I52" s="130">
        <f>I51-J48</f>
        <v>131.10000000000002</v>
      </c>
    </row>
    <row r="54" spans="1:11">
      <c r="H54" s="1" t="s">
        <v>749</v>
      </c>
      <c r="I54" s="91">
        <v>39.4</v>
      </c>
    </row>
    <row r="55" spans="1:11">
      <c r="H55" s="1" t="s">
        <v>705</v>
      </c>
      <c r="I55" s="91">
        <f>'Tax Invoice'!M11</f>
        <v>35.869999999999997</v>
      </c>
    </row>
    <row r="56" spans="1:11">
      <c r="H56" s="1" t="s">
        <v>750</v>
      </c>
      <c r="I56" s="91">
        <f>I58/I55</f>
        <v>401.11770281572348</v>
      </c>
    </row>
    <row r="57" spans="1:11">
      <c r="H57" s="1" t="s">
        <v>751</v>
      </c>
      <c r="I57" s="91">
        <f>I59/I55</f>
        <v>401.11770281572348</v>
      </c>
    </row>
    <row r="58" spans="1:11">
      <c r="H58" s="1" t="s">
        <v>706</v>
      </c>
      <c r="I58" s="91">
        <f>I59</f>
        <v>14388.092000000001</v>
      </c>
    </row>
    <row r="59" spans="1:11">
      <c r="H59" s="1" t="s">
        <v>707</v>
      </c>
      <c r="I59" s="91">
        <f>J48*I54</f>
        <v>14388.092000000001</v>
      </c>
    </row>
  </sheetData>
  <mergeCells count="27">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3:G33"/>
    <mergeCell ref="F34:G34"/>
    <mergeCell ref="F35:G35"/>
    <mergeCell ref="F36:G36"/>
    <mergeCell ref="F37:G37"/>
    <mergeCell ref="F43:G43"/>
    <mergeCell ref="F44:G44"/>
    <mergeCell ref="F38:G38"/>
    <mergeCell ref="F39:G39"/>
    <mergeCell ref="F40:G40"/>
    <mergeCell ref="F41:G41"/>
    <mergeCell ref="F42:G4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440</v>
      </c>
      <c r="O1" t="s">
        <v>144</v>
      </c>
      <c r="T1" t="s">
        <v>255</v>
      </c>
      <c r="U1">
        <v>496.28000000000003</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496.28000000000003</v>
      </c>
    </row>
    <row r="5" spans="1:21">
      <c r="A5" s="114"/>
      <c r="B5" s="121" t="s">
        <v>137</v>
      </c>
      <c r="C5" s="120"/>
      <c r="D5" s="120"/>
      <c r="E5" s="120"/>
      <c r="F5" s="120"/>
      <c r="G5" s="120"/>
      <c r="H5" s="120"/>
      <c r="I5" s="120"/>
      <c r="J5" s="115"/>
      <c r="S5" t="s">
        <v>746</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46"/>
      <c r="J10" s="115"/>
    </row>
    <row r="11" spans="1:21">
      <c r="A11" s="114"/>
      <c r="B11" s="114" t="s">
        <v>711</v>
      </c>
      <c r="C11" s="120"/>
      <c r="D11" s="120"/>
      <c r="E11" s="115"/>
      <c r="F11" s="116"/>
      <c r="G11" s="116" t="s">
        <v>711</v>
      </c>
      <c r="H11" s="120"/>
      <c r="I11" s="147"/>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714</v>
      </c>
      <c r="C14" s="120"/>
      <c r="D14" s="120"/>
      <c r="E14" s="115"/>
      <c r="F14" s="116"/>
      <c r="G14" s="116" t="s">
        <v>714</v>
      </c>
      <c r="H14" s="120"/>
      <c r="I14" s="148">
        <v>45192</v>
      </c>
      <c r="J14" s="115"/>
    </row>
    <row r="15" spans="1:21">
      <c r="A15" s="114"/>
      <c r="B15" s="6" t="s">
        <v>6</v>
      </c>
      <c r="C15" s="7"/>
      <c r="D15" s="7"/>
      <c r="E15" s="8"/>
      <c r="F15" s="116"/>
      <c r="G15" s="9" t="s">
        <v>6</v>
      </c>
      <c r="H15" s="120"/>
      <c r="I15" s="149"/>
      <c r="J15" s="115"/>
    </row>
    <row r="16" spans="1:21">
      <c r="A16" s="114"/>
      <c r="B16" s="120"/>
      <c r="C16" s="120"/>
      <c r="D16" s="120"/>
      <c r="E16" s="120"/>
      <c r="F16" s="120"/>
      <c r="G16" s="120"/>
      <c r="H16" s="123" t="s">
        <v>142</v>
      </c>
      <c r="I16" s="129">
        <v>40099</v>
      </c>
      <c r="J16" s="115"/>
    </row>
    <row r="17" spans="1:16">
      <c r="A17" s="114"/>
      <c r="B17" s="120" t="s">
        <v>715</v>
      </c>
      <c r="C17" s="120"/>
      <c r="D17" s="120"/>
      <c r="E17" s="120"/>
      <c r="F17" s="120"/>
      <c r="G17" s="120"/>
      <c r="H17" s="123" t="s">
        <v>143</v>
      </c>
      <c r="I17" s="129"/>
      <c r="J17" s="115"/>
    </row>
    <row r="18" spans="1:16" ht="18">
      <c r="A18" s="114"/>
      <c r="B18" s="120" t="s">
        <v>716</v>
      </c>
      <c r="C18" s="120"/>
      <c r="D18" s="120"/>
      <c r="E18" s="120"/>
      <c r="F18" s="120"/>
      <c r="G18" s="120"/>
      <c r="H18" s="122" t="s">
        <v>258</v>
      </c>
      <c r="I18" s="104" t="s">
        <v>744</v>
      </c>
      <c r="J18" s="115"/>
    </row>
    <row r="19" spans="1:16">
      <c r="A19" s="114"/>
      <c r="B19" s="120"/>
      <c r="C19" s="120"/>
      <c r="D19" s="120"/>
      <c r="E19" s="120"/>
      <c r="F19" s="120"/>
      <c r="G19" s="120"/>
      <c r="H19" s="120"/>
      <c r="I19" s="120"/>
      <c r="J19" s="115"/>
      <c r="P19">
        <v>45192</v>
      </c>
    </row>
    <row r="20" spans="1:16">
      <c r="A20" s="114"/>
      <c r="B20" s="100" t="s">
        <v>198</v>
      </c>
      <c r="C20" s="100" t="s">
        <v>199</v>
      </c>
      <c r="D20" s="117" t="s">
        <v>200</v>
      </c>
      <c r="E20" s="150" t="s">
        <v>201</v>
      </c>
      <c r="F20" s="151"/>
      <c r="G20" s="100" t="s">
        <v>169</v>
      </c>
      <c r="H20" s="100" t="s">
        <v>202</v>
      </c>
      <c r="I20" s="100" t="s">
        <v>21</v>
      </c>
      <c r="J20" s="115"/>
    </row>
    <row r="21" spans="1:16">
      <c r="A21" s="114"/>
      <c r="B21" s="105"/>
      <c r="C21" s="105"/>
      <c r="D21" s="106"/>
      <c r="E21" s="152"/>
      <c r="F21" s="153"/>
      <c r="G21" s="105" t="s">
        <v>141</v>
      </c>
      <c r="H21" s="105"/>
      <c r="I21" s="105"/>
      <c r="J21" s="115"/>
    </row>
    <row r="22" spans="1:16" ht="84">
      <c r="A22" s="114"/>
      <c r="B22" s="107">
        <v>1</v>
      </c>
      <c r="C22" s="10" t="s">
        <v>717</v>
      </c>
      <c r="D22" s="118" t="s">
        <v>28</v>
      </c>
      <c r="E22" s="140" t="s">
        <v>272</v>
      </c>
      <c r="F22" s="141"/>
      <c r="G22" s="11" t="s">
        <v>718</v>
      </c>
      <c r="H22" s="14">
        <v>0.61</v>
      </c>
      <c r="I22" s="109">
        <f t="shared" ref="I22:I44" si="0">H22*B22</f>
        <v>0.61</v>
      </c>
      <c r="J22" s="115"/>
    </row>
    <row r="23" spans="1:16" ht="180">
      <c r="A23" s="114"/>
      <c r="B23" s="107">
        <v>10</v>
      </c>
      <c r="C23" s="10" t="s">
        <v>662</v>
      </c>
      <c r="D23" s="118" t="s">
        <v>23</v>
      </c>
      <c r="E23" s="140" t="s">
        <v>210</v>
      </c>
      <c r="F23" s="141"/>
      <c r="G23" s="11" t="s">
        <v>719</v>
      </c>
      <c r="H23" s="14">
        <v>0.82</v>
      </c>
      <c r="I23" s="109">
        <f t="shared" si="0"/>
        <v>8.1999999999999993</v>
      </c>
      <c r="J23" s="115"/>
    </row>
    <row r="24" spans="1:16" ht="180">
      <c r="A24" s="114"/>
      <c r="B24" s="107">
        <v>20</v>
      </c>
      <c r="C24" s="10" t="s">
        <v>662</v>
      </c>
      <c r="D24" s="118" t="s">
        <v>25</v>
      </c>
      <c r="E24" s="140" t="s">
        <v>107</v>
      </c>
      <c r="F24" s="141"/>
      <c r="G24" s="11" t="s">
        <v>719</v>
      </c>
      <c r="H24" s="14">
        <v>0.82</v>
      </c>
      <c r="I24" s="109">
        <f t="shared" si="0"/>
        <v>16.399999999999999</v>
      </c>
      <c r="J24" s="115"/>
    </row>
    <row r="25" spans="1:16" ht="216">
      <c r="A25" s="114"/>
      <c r="B25" s="107">
        <v>20</v>
      </c>
      <c r="C25" s="10" t="s">
        <v>720</v>
      </c>
      <c r="D25" s="118" t="s">
        <v>721</v>
      </c>
      <c r="E25" s="140"/>
      <c r="F25" s="141"/>
      <c r="G25" s="11" t="s">
        <v>747</v>
      </c>
      <c r="H25" s="14">
        <v>0.94</v>
      </c>
      <c r="I25" s="109">
        <f t="shared" si="0"/>
        <v>18.799999999999997</v>
      </c>
      <c r="J25" s="115"/>
    </row>
    <row r="26" spans="1:16" ht="180">
      <c r="A26" s="114"/>
      <c r="B26" s="107">
        <v>10</v>
      </c>
      <c r="C26" s="10" t="s">
        <v>722</v>
      </c>
      <c r="D26" s="118" t="s">
        <v>721</v>
      </c>
      <c r="E26" s="140"/>
      <c r="F26" s="141"/>
      <c r="G26" s="11" t="s">
        <v>748</v>
      </c>
      <c r="H26" s="14">
        <v>1.23</v>
      </c>
      <c r="I26" s="109">
        <f t="shared" si="0"/>
        <v>12.3</v>
      </c>
      <c r="J26" s="115"/>
    </row>
    <row r="27" spans="1:16" ht="132">
      <c r="A27" s="114"/>
      <c r="B27" s="107">
        <v>1</v>
      </c>
      <c r="C27" s="10" t="s">
        <v>723</v>
      </c>
      <c r="D27" s="118" t="s">
        <v>26</v>
      </c>
      <c r="E27" s="140"/>
      <c r="F27" s="141"/>
      <c r="G27" s="11" t="s">
        <v>724</v>
      </c>
      <c r="H27" s="14">
        <v>0.47</v>
      </c>
      <c r="I27" s="109">
        <f t="shared" si="0"/>
        <v>0.47</v>
      </c>
      <c r="J27" s="115"/>
    </row>
    <row r="28" spans="1:16" ht="156">
      <c r="A28" s="114"/>
      <c r="B28" s="107">
        <v>15</v>
      </c>
      <c r="C28" s="10" t="s">
        <v>577</v>
      </c>
      <c r="D28" s="118" t="s">
        <v>107</v>
      </c>
      <c r="E28" s="140"/>
      <c r="F28" s="141"/>
      <c r="G28" s="11" t="s">
        <v>725</v>
      </c>
      <c r="H28" s="14">
        <v>1.56</v>
      </c>
      <c r="I28" s="109">
        <f t="shared" si="0"/>
        <v>23.400000000000002</v>
      </c>
      <c r="J28" s="115"/>
    </row>
    <row r="29" spans="1:16" ht="168">
      <c r="A29" s="114"/>
      <c r="B29" s="107">
        <v>15</v>
      </c>
      <c r="C29" s="10" t="s">
        <v>726</v>
      </c>
      <c r="D29" s="118" t="s">
        <v>239</v>
      </c>
      <c r="E29" s="140"/>
      <c r="F29" s="141"/>
      <c r="G29" s="11" t="s">
        <v>727</v>
      </c>
      <c r="H29" s="14">
        <v>0.94</v>
      </c>
      <c r="I29" s="109">
        <f t="shared" si="0"/>
        <v>14.1</v>
      </c>
      <c r="J29" s="115"/>
    </row>
    <row r="30" spans="1:16" ht="96">
      <c r="A30" s="114"/>
      <c r="B30" s="107">
        <v>3</v>
      </c>
      <c r="C30" s="10" t="s">
        <v>649</v>
      </c>
      <c r="D30" s="118" t="s">
        <v>26</v>
      </c>
      <c r="E30" s="140"/>
      <c r="F30" s="141"/>
      <c r="G30" s="11" t="s">
        <v>652</v>
      </c>
      <c r="H30" s="14">
        <v>1.47</v>
      </c>
      <c r="I30" s="109">
        <f t="shared" si="0"/>
        <v>4.41</v>
      </c>
      <c r="J30" s="115"/>
    </row>
    <row r="31" spans="1:16" ht="96">
      <c r="A31" s="114"/>
      <c r="B31" s="107">
        <v>6</v>
      </c>
      <c r="C31" s="10" t="s">
        <v>728</v>
      </c>
      <c r="D31" s="118" t="s">
        <v>25</v>
      </c>
      <c r="E31" s="140" t="s">
        <v>272</v>
      </c>
      <c r="F31" s="141"/>
      <c r="G31" s="11" t="s">
        <v>729</v>
      </c>
      <c r="H31" s="14">
        <v>1.89</v>
      </c>
      <c r="I31" s="109">
        <f t="shared" si="0"/>
        <v>11.34</v>
      </c>
      <c r="J31" s="115"/>
    </row>
    <row r="32" spans="1:16" ht="96">
      <c r="A32" s="114"/>
      <c r="B32" s="107">
        <v>6</v>
      </c>
      <c r="C32" s="10" t="s">
        <v>728</v>
      </c>
      <c r="D32" s="118" t="s">
        <v>26</v>
      </c>
      <c r="E32" s="140" t="s">
        <v>272</v>
      </c>
      <c r="F32" s="141"/>
      <c r="G32" s="11" t="s">
        <v>729</v>
      </c>
      <c r="H32" s="14">
        <v>1.89</v>
      </c>
      <c r="I32" s="109">
        <f t="shared" si="0"/>
        <v>11.34</v>
      </c>
      <c r="J32" s="115"/>
    </row>
    <row r="33" spans="1:10" ht="96">
      <c r="A33" s="114"/>
      <c r="B33" s="107">
        <v>15</v>
      </c>
      <c r="C33" s="10" t="s">
        <v>68</v>
      </c>
      <c r="D33" s="118" t="s">
        <v>25</v>
      </c>
      <c r="E33" s="140" t="s">
        <v>272</v>
      </c>
      <c r="F33" s="141"/>
      <c r="G33" s="11" t="s">
        <v>730</v>
      </c>
      <c r="H33" s="14">
        <v>1.85</v>
      </c>
      <c r="I33" s="109">
        <f t="shared" si="0"/>
        <v>27.75</v>
      </c>
      <c r="J33" s="115"/>
    </row>
    <row r="34" spans="1:10" ht="96">
      <c r="A34" s="114"/>
      <c r="B34" s="107">
        <v>10</v>
      </c>
      <c r="C34" s="10" t="s">
        <v>731</v>
      </c>
      <c r="D34" s="118" t="s">
        <v>23</v>
      </c>
      <c r="E34" s="140" t="s">
        <v>272</v>
      </c>
      <c r="F34" s="141"/>
      <c r="G34" s="11" t="s">
        <v>732</v>
      </c>
      <c r="H34" s="14">
        <v>1.99</v>
      </c>
      <c r="I34" s="109">
        <f t="shared" si="0"/>
        <v>19.899999999999999</v>
      </c>
      <c r="J34" s="115"/>
    </row>
    <row r="35" spans="1:10" ht="96">
      <c r="A35" s="114"/>
      <c r="B35" s="107">
        <v>2</v>
      </c>
      <c r="C35" s="10" t="s">
        <v>731</v>
      </c>
      <c r="D35" s="118" t="s">
        <v>23</v>
      </c>
      <c r="E35" s="140" t="s">
        <v>733</v>
      </c>
      <c r="F35" s="141"/>
      <c r="G35" s="11" t="s">
        <v>732</v>
      </c>
      <c r="H35" s="14">
        <v>1.99</v>
      </c>
      <c r="I35" s="109">
        <f t="shared" si="0"/>
        <v>3.98</v>
      </c>
      <c r="J35" s="115"/>
    </row>
    <row r="36" spans="1:10" ht="96">
      <c r="A36" s="114"/>
      <c r="B36" s="107">
        <v>20</v>
      </c>
      <c r="C36" s="10" t="s">
        <v>731</v>
      </c>
      <c r="D36" s="118" t="s">
        <v>651</v>
      </c>
      <c r="E36" s="140" t="s">
        <v>272</v>
      </c>
      <c r="F36" s="141"/>
      <c r="G36" s="11" t="s">
        <v>732</v>
      </c>
      <c r="H36" s="14">
        <v>1.99</v>
      </c>
      <c r="I36" s="109">
        <f t="shared" si="0"/>
        <v>39.799999999999997</v>
      </c>
      <c r="J36" s="115"/>
    </row>
    <row r="37" spans="1:10" ht="96">
      <c r="A37" s="114"/>
      <c r="B37" s="107">
        <v>20</v>
      </c>
      <c r="C37" s="10" t="s">
        <v>731</v>
      </c>
      <c r="D37" s="118" t="s">
        <v>25</v>
      </c>
      <c r="E37" s="140" t="s">
        <v>272</v>
      </c>
      <c r="F37" s="141"/>
      <c r="G37" s="11" t="s">
        <v>732</v>
      </c>
      <c r="H37" s="14">
        <v>1.99</v>
      </c>
      <c r="I37" s="109">
        <f t="shared" si="0"/>
        <v>39.799999999999997</v>
      </c>
      <c r="J37" s="115"/>
    </row>
    <row r="38" spans="1:10" ht="180">
      <c r="A38" s="114"/>
      <c r="B38" s="107">
        <v>1</v>
      </c>
      <c r="C38" s="10" t="s">
        <v>734</v>
      </c>
      <c r="D38" s="118" t="s">
        <v>25</v>
      </c>
      <c r="E38" s="140" t="s">
        <v>733</v>
      </c>
      <c r="F38" s="141"/>
      <c r="G38" s="11" t="s">
        <v>735</v>
      </c>
      <c r="H38" s="14">
        <v>1.89</v>
      </c>
      <c r="I38" s="109">
        <f t="shared" si="0"/>
        <v>1.89</v>
      </c>
      <c r="J38" s="115"/>
    </row>
    <row r="39" spans="1:10" ht="84">
      <c r="A39" s="114"/>
      <c r="B39" s="107">
        <v>100</v>
      </c>
      <c r="C39" s="10" t="s">
        <v>736</v>
      </c>
      <c r="D39" s="118" t="s">
        <v>651</v>
      </c>
      <c r="E39" s="140"/>
      <c r="F39" s="141"/>
      <c r="G39" s="11" t="s">
        <v>737</v>
      </c>
      <c r="H39" s="14">
        <v>0.94</v>
      </c>
      <c r="I39" s="109">
        <f t="shared" si="0"/>
        <v>94</v>
      </c>
      <c r="J39" s="115"/>
    </row>
    <row r="40" spans="1:10" ht="84">
      <c r="A40" s="114"/>
      <c r="B40" s="107">
        <v>100</v>
      </c>
      <c r="C40" s="10" t="s">
        <v>736</v>
      </c>
      <c r="D40" s="118" t="s">
        <v>25</v>
      </c>
      <c r="E40" s="140"/>
      <c r="F40" s="141"/>
      <c r="G40" s="11" t="s">
        <v>737</v>
      </c>
      <c r="H40" s="14">
        <v>0.94</v>
      </c>
      <c r="I40" s="109">
        <f t="shared" si="0"/>
        <v>94</v>
      </c>
      <c r="J40" s="115"/>
    </row>
    <row r="41" spans="1:10" ht="84">
      <c r="A41" s="114"/>
      <c r="B41" s="107">
        <v>30</v>
      </c>
      <c r="C41" s="10" t="s">
        <v>738</v>
      </c>
      <c r="D41" s="118" t="s">
        <v>26</v>
      </c>
      <c r="E41" s="140"/>
      <c r="F41" s="141"/>
      <c r="G41" s="11" t="s">
        <v>739</v>
      </c>
      <c r="H41" s="14">
        <v>0.94</v>
      </c>
      <c r="I41" s="109">
        <f t="shared" si="0"/>
        <v>28.2</v>
      </c>
      <c r="J41" s="115"/>
    </row>
    <row r="42" spans="1:10" ht="144">
      <c r="A42" s="114"/>
      <c r="B42" s="107">
        <v>3</v>
      </c>
      <c r="C42" s="10" t="s">
        <v>740</v>
      </c>
      <c r="D42" s="118"/>
      <c r="E42" s="140"/>
      <c r="F42" s="141"/>
      <c r="G42" s="11" t="s">
        <v>741</v>
      </c>
      <c r="H42" s="14">
        <v>0.69</v>
      </c>
      <c r="I42" s="109">
        <f t="shared" si="0"/>
        <v>2.0699999999999998</v>
      </c>
      <c r="J42" s="115"/>
    </row>
    <row r="43" spans="1:10" ht="120">
      <c r="A43" s="114"/>
      <c r="B43" s="107">
        <v>2</v>
      </c>
      <c r="C43" s="10" t="s">
        <v>742</v>
      </c>
      <c r="D43" s="118" t="s">
        <v>273</v>
      </c>
      <c r="E43" s="140"/>
      <c r="F43" s="141"/>
      <c r="G43" s="11" t="s">
        <v>743</v>
      </c>
      <c r="H43" s="14">
        <v>1.86</v>
      </c>
      <c r="I43" s="109">
        <f t="shared" si="0"/>
        <v>3.72</v>
      </c>
      <c r="J43" s="115"/>
    </row>
    <row r="44" spans="1:10" ht="120">
      <c r="A44" s="114"/>
      <c r="B44" s="108">
        <v>30</v>
      </c>
      <c r="C44" s="12" t="s">
        <v>708</v>
      </c>
      <c r="D44" s="119"/>
      <c r="E44" s="142"/>
      <c r="F44" s="143"/>
      <c r="G44" s="13" t="s">
        <v>709</v>
      </c>
      <c r="H44" s="15">
        <v>0.66</v>
      </c>
      <c r="I44" s="110">
        <f t="shared" si="0"/>
        <v>19.8</v>
      </c>
      <c r="J44" s="115"/>
    </row>
  </sheetData>
  <mergeCells count="27">
    <mergeCell ref="I10:I11"/>
    <mergeCell ref="I14:I15"/>
    <mergeCell ref="E20:F20"/>
    <mergeCell ref="E21:F21"/>
    <mergeCell ref="E22:F22"/>
    <mergeCell ref="E23:F23"/>
    <mergeCell ref="E30:F30"/>
    <mergeCell ref="E31:F31"/>
    <mergeCell ref="E32:F32"/>
    <mergeCell ref="E24:F24"/>
    <mergeCell ref="E25:F25"/>
    <mergeCell ref="E26:F26"/>
    <mergeCell ref="E27:F27"/>
    <mergeCell ref="E28:F28"/>
    <mergeCell ref="E29:F29"/>
    <mergeCell ref="E33:F33"/>
    <mergeCell ref="E34:F34"/>
    <mergeCell ref="E35:F35"/>
    <mergeCell ref="E36:F36"/>
    <mergeCell ref="E37:F37"/>
    <mergeCell ref="E43:F43"/>
    <mergeCell ref="E44:F44"/>
    <mergeCell ref="E38:F38"/>
    <mergeCell ref="E39:F39"/>
    <mergeCell ref="E40:F40"/>
    <mergeCell ref="E41:F41"/>
    <mergeCell ref="E42:F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7"/>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0.5</v>
      </c>
      <c r="O1" t="s">
        <v>181</v>
      </c>
    </row>
    <row r="2" spans="1:15" ht="15.75" customHeight="1">
      <c r="A2" s="114"/>
      <c r="B2" s="124" t="s">
        <v>134</v>
      </c>
      <c r="C2" s="120"/>
      <c r="D2" s="120"/>
      <c r="E2" s="120"/>
      <c r="F2" s="120"/>
      <c r="G2" s="120"/>
      <c r="H2" s="120"/>
      <c r="I2" s="120"/>
      <c r="J2" s="120"/>
      <c r="K2" s="125" t="s">
        <v>140</v>
      </c>
      <c r="L2" s="115"/>
      <c r="N2">
        <v>496.28000000000003</v>
      </c>
      <c r="O2" t="s">
        <v>182</v>
      </c>
    </row>
    <row r="3" spans="1:15" ht="12.75" customHeight="1">
      <c r="A3" s="114"/>
      <c r="B3" s="121" t="s">
        <v>135</v>
      </c>
      <c r="C3" s="120"/>
      <c r="D3" s="120"/>
      <c r="E3" s="120"/>
      <c r="F3" s="120"/>
      <c r="G3" s="120"/>
      <c r="H3" s="120"/>
      <c r="I3" s="120"/>
      <c r="J3" s="120"/>
      <c r="K3" s="120"/>
      <c r="L3" s="115"/>
      <c r="N3">
        <v>496.28000000000003</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46">
        <f>IF(Invoice!J10&lt;&gt;"",Invoice!J10,"")</f>
        <v>51538</v>
      </c>
      <c r="L10" s="115"/>
    </row>
    <row r="11" spans="1:15" ht="12.75" customHeight="1">
      <c r="A11" s="114"/>
      <c r="B11" s="114" t="s">
        <v>711</v>
      </c>
      <c r="C11" s="120"/>
      <c r="D11" s="120"/>
      <c r="E11" s="120"/>
      <c r="F11" s="115"/>
      <c r="G11" s="116"/>
      <c r="H11" s="116" t="s">
        <v>711</v>
      </c>
      <c r="I11" s="120"/>
      <c r="J11" s="120"/>
      <c r="K11" s="147"/>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758</v>
      </c>
      <c r="C13" s="120"/>
      <c r="D13" s="120"/>
      <c r="E13" s="120"/>
      <c r="F13" s="115"/>
      <c r="G13" s="116"/>
      <c r="H13" s="116" t="s">
        <v>758</v>
      </c>
      <c r="I13" s="120"/>
      <c r="J13" s="120"/>
      <c r="K13" s="99" t="s">
        <v>11</v>
      </c>
      <c r="L13" s="115"/>
    </row>
    <row r="14" spans="1:15" ht="15" customHeight="1">
      <c r="A14" s="114"/>
      <c r="B14" s="114" t="s">
        <v>714</v>
      </c>
      <c r="C14" s="120"/>
      <c r="D14" s="120"/>
      <c r="E14" s="120"/>
      <c r="F14" s="115"/>
      <c r="G14" s="116"/>
      <c r="H14" s="116" t="s">
        <v>714</v>
      </c>
      <c r="I14" s="120"/>
      <c r="J14" s="120"/>
      <c r="K14" s="148">
        <f>Invoice!J14</f>
        <v>45193</v>
      </c>
      <c r="L14" s="115"/>
    </row>
    <row r="15" spans="1:15" ht="15" customHeight="1">
      <c r="A15" s="114"/>
      <c r="B15" s="6" t="s">
        <v>6</v>
      </c>
      <c r="C15" s="7"/>
      <c r="D15" s="7"/>
      <c r="E15" s="7"/>
      <c r="F15" s="8"/>
      <c r="G15" s="116"/>
      <c r="H15" s="9" t="s">
        <v>6</v>
      </c>
      <c r="I15" s="120"/>
      <c r="J15" s="120"/>
      <c r="K15" s="149"/>
      <c r="L15" s="115"/>
    </row>
    <row r="16" spans="1:15" ht="15" customHeight="1">
      <c r="A16" s="114"/>
      <c r="B16" s="120"/>
      <c r="C16" s="120"/>
      <c r="D16" s="120"/>
      <c r="E16" s="120"/>
      <c r="F16" s="120"/>
      <c r="G16" s="120"/>
      <c r="H16" s="120"/>
      <c r="I16" s="123" t="s">
        <v>142</v>
      </c>
      <c r="J16" s="123" t="s">
        <v>142</v>
      </c>
      <c r="K16" s="129">
        <v>40099</v>
      </c>
      <c r="L16" s="115"/>
    </row>
    <row r="17" spans="1:12" ht="12.75" customHeight="1">
      <c r="A17" s="114"/>
      <c r="B17" s="120" t="s">
        <v>715</v>
      </c>
      <c r="C17" s="120"/>
      <c r="D17" s="120"/>
      <c r="E17" s="120"/>
      <c r="F17" s="120"/>
      <c r="G17" s="120"/>
      <c r="H17" s="120"/>
      <c r="I17" s="123" t="s">
        <v>143</v>
      </c>
      <c r="J17" s="123" t="s">
        <v>143</v>
      </c>
      <c r="K17" s="129" t="str">
        <f>IF(Invoice!J17&lt;&gt;"",Invoice!J17,"")</f>
        <v>Mina</v>
      </c>
      <c r="L17" s="115"/>
    </row>
    <row r="18" spans="1:12" ht="18" customHeight="1">
      <c r="A18" s="114"/>
      <c r="B18" s="120" t="s">
        <v>716</v>
      </c>
      <c r="C18" s="120"/>
      <c r="D18" s="120"/>
      <c r="E18" s="120"/>
      <c r="F18" s="120"/>
      <c r="G18" s="120"/>
      <c r="H18" s="120"/>
      <c r="I18" s="122" t="s">
        <v>258</v>
      </c>
      <c r="J18" s="122" t="s">
        <v>258</v>
      </c>
      <c r="K18" s="104" t="s">
        <v>744</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50" t="s">
        <v>201</v>
      </c>
      <c r="G20" s="151"/>
      <c r="H20" s="100" t="s">
        <v>169</v>
      </c>
      <c r="I20" s="100" t="s">
        <v>202</v>
      </c>
      <c r="J20" s="100" t="s">
        <v>202</v>
      </c>
      <c r="K20" s="100" t="s">
        <v>21</v>
      </c>
      <c r="L20" s="115"/>
    </row>
    <row r="21" spans="1:12" ht="12.75" customHeight="1">
      <c r="A21" s="114"/>
      <c r="B21" s="100"/>
      <c r="C21" s="100"/>
      <c r="D21" s="100"/>
      <c r="E21" s="117"/>
      <c r="F21" s="150"/>
      <c r="G21" s="151"/>
      <c r="H21" s="100" t="s">
        <v>141</v>
      </c>
      <c r="I21" s="100"/>
      <c r="J21" s="100"/>
      <c r="K21" s="100"/>
      <c r="L21" s="115"/>
    </row>
    <row r="22" spans="1:12" ht="38.25">
      <c r="A22" s="114"/>
      <c r="B22" s="105"/>
      <c r="C22" s="105"/>
      <c r="D22" s="105"/>
      <c r="E22" s="106"/>
      <c r="F22" s="106"/>
      <c r="G22" s="133"/>
      <c r="H22" s="131" t="s">
        <v>759</v>
      </c>
      <c r="I22" s="105"/>
      <c r="J22" s="105"/>
      <c r="K22" s="105"/>
      <c r="L22" s="115"/>
    </row>
    <row r="23" spans="1:12" ht="12.75" customHeight="1">
      <c r="A23" s="114"/>
      <c r="B23" s="107">
        <f>'Tax Invoice'!D18</f>
        <v>1</v>
      </c>
      <c r="C23" s="10" t="s">
        <v>717</v>
      </c>
      <c r="D23" s="10" t="s">
        <v>717</v>
      </c>
      <c r="E23" s="118" t="s">
        <v>28</v>
      </c>
      <c r="F23" s="140" t="s">
        <v>272</v>
      </c>
      <c r="G23" s="141"/>
      <c r="H23" s="11" t="s">
        <v>718</v>
      </c>
      <c r="I23" s="14">
        <f t="shared" ref="I23:I45" si="0">ROUNDUP(J23*$N$1,2)</f>
        <v>0.31</v>
      </c>
      <c r="J23" s="14">
        <v>0.61</v>
      </c>
      <c r="K23" s="109">
        <f t="shared" ref="K23:K45" si="1">I23*B23</f>
        <v>0.31</v>
      </c>
      <c r="L23" s="115"/>
    </row>
    <row r="24" spans="1:12" ht="24" customHeight="1">
      <c r="A24" s="114"/>
      <c r="B24" s="107">
        <f>'Tax Invoice'!D19</f>
        <v>10</v>
      </c>
      <c r="C24" s="10" t="s">
        <v>662</v>
      </c>
      <c r="D24" s="10" t="s">
        <v>662</v>
      </c>
      <c r="E24" s="118" t="s">
        <v>23</v>
      </c>
      <c r="F24" s="140" t="s">
        <v>210</v>
      </c>
      <c r="G24" s="141"/>
      <c r="H24" s="11" t="s">
        <v>719</v>
      </c>
      <c r="I24" s="14">
        <f t="shared" si="0"/>
        <v>0.41</v>
      </c>
      <c r="J24" s="14">
        <v>0.82</v>
      </c>
      <c r="K24" s="109">
        <f t="shared" si="1"/>
        <v>4.0999999999999996</v>
      </c>
      <c r="L24" s="115"/>
    </row>
    <row r="25" spans="1:12" ht="24" customHeight="1">
      <c r="A25" s="114"/>
      <c r="B25" s="107">
        <f>'Tax Invoice'!D20</f>
        <v>20</v>
      </c>
      <c r="C25" s="10" t="s">
        <v>662</v>
      </c>
      <c r="D25" s="10" t="s">
        <v>662</v>
      </c>
      <c r="E25" s="118" t="s">
        <v>25</v>
      </c>
      <c r="F25" s="140" t="s">
        <v>107</v>
      </c>
      <c r="G25" s="141"/>
      <c r="H25" s="11" t="s">
        <v>719</v>
      </c>
      <c r="I25" s="14">
        <f t="shared" si="0"/>
        <v>0.41</v>
      </c>
      <c r="J25" s="14">
        <v>0.82</v>
      </c>
      <c r="K25" s="109">
        <f t="shared" si="1"/>
        <v>8.1999999999999993</v>
      </c>
      <c r="L25" s="115"/>
    </row>
    <row r="26" spans="1:12" ht="36" customHeight="1">
      <c r="A26" s="114"/>
      <c r="B26" s="107">
        <f>'Tax Invoice'!D21</f>
        <v>20</v>
      </c>
      <c r="C26" s="10" t="s">
        <v>720</v>
      </c>
      <c r="D26" s="10" t="s">
        <v>720</v>
      </c>
      <c r="E26" s="118" t="s">
        <v>721</v>
      </c>
      <c r="F26" s="140"/>
      <c r="G26" s="141"/>
      <c r="H26" s="11" t="s">
        <v>747</v>
      </c>
      <c r="I26" s="14">
        <f t="shared" si="0"/>
        <v>0.47</v>
      </c>
      <c r="J26" s="14">
        <v>0.94</v>
      </c>
      <c r="K26" s="109">
        <f t="shared" si="1"/>
        <v>9.3999999999999986</v>
      </c>
      <c r="L26" s="115"/>
    </row>
    <row r="27" spans="1:12" ht="36" customHeight="1">
      <c r="A27" s="114"/>
      <c r="B27" s="107">
        <f>'Tax Invoice'!D22</f>
        <v>10</v>
      </c>
      <c r="C27" s="10" t="s">
        <v>722</v>
      </c>
      <c r="D27" s="10" t="s">
        <v>722</v>
      </c>
      <c r="E27" s="118" t="s">
        <v>721</v>
      </c>
      <c r="F27" s="140"/>
      <c r="G27" s="141"/>
      <c r="H27" s="11" t="s">
        <v>748</v>
      </c>
      <c r="I27" s="14">
        <f t="shared" si="0"/>
        <v>0.62</v>
      </c>
      <c r="J27" s="14">
        <v>1.23</v>
      </c>
      <c r="K27" s="109">
        <f t="shared" si="1"/>
        <v>6.2</v>
      </c>
      <c r="L27" s="115"/>
    </row>
    <row r="28" spans="1:12" ht="24" customHeight="1">
      <c r="A28" s="114"/>
      <c r="B28" s="107">
        <f>'Tax Invoice'!D23</f>
        <v>1</v>
      </c>
      <c r="C28" s="10" t="s">
        <v>723</v>
      </c>
      <c r="D28" s="10" t="s">
        <v>723</v>
      </c>
      <c r="E28" s="118" t="s">
        <v>26</v>
      </c>
      <c r="F28" s="140"/>
      <c r="G28" s="141"/>
      <c r="H28" s="11" t="s">
        <v>724</v>
      </c>
      <c r="I28" s="14">
        <f t="shared" si="0"/>
        <v>0.24000000000000002</v>
      </c>
      <c r="J28" s="14">
        <v>0.47</v>
      </c>
      <c r="K28" s="109">
        <f t="shared" si="1"/>
        <v>0.24000000000000002</v>
      </c>
      <c r="L28" s="115"/>
    </row>
    <row r="29" spans="1:12" ht="24" customHeight="1">
      <c r="A29" s="114"/>
      <c r="B29" s="107">
        <f>'Tax Invoice'!D24</f>
        <v>15</v>
      </c>
      <c r="C29" s="10" t="s">
        <v>577</v>
      </c>
      <c r="D29" s="10" t="s">
        <v>577</v>
      </c>
      <c r="E29" s="118" t="s">
        <v>107</v>
      </c>
      <c r="F29" s="140"/>
      <c r="G29" s="141"/>
      <c r="H29" s="11" t="s">
        <v>725</v>
      </c>
      <c r="I29" s="14">
        <f t="shared" si="0"/>
        <v>0.78</v>
      </c>
      <c r="J29" s="14">
        <v>1.56</v>
      </c>
      <c r="K29" s="109">
        <f t="shared" si="1"/>
        <v>11.700000000000001</v>
      </c>
      <c r="L29" s="115"/>
    </row>
    <row r="30" spans="1:12" ht="24" customHeight="1">
      <c r="A30" s="114"/>
      <c r="B30" s="107">
        <f>'Tax Invoice'!D25</f>
        <v>15</v>
      </c>
      <c r="C30" s="10" t="s">
        <v>726</v>
      </c>
      <c r="D30" s="10" t="s">
        <v>726</v>
      </c>
      <c r="E30" s="118" t="s">
        <v>239</v>
      </c>
      <c r="F30" s="140"/>
      <c r="G30" s="141"/>
      <c r="H30" s="11" t="s">
        <v>727</v>
      </c>
      <c r="I30" s="14">
        <f t="shared" si="0"/>
        <v>0.47</v>
      </c>
      <c r="J30" s="14">
        <v>0.94</v>
      </c>
      <c r="K30" s="109">
        <f t="shared" si="1"/>
        <v>7.05</v>
      </c>
      <c r="L30" s="115"/>
    </row>
    <row r="31" spans="1:12" ht="12.95" customHeight="1">
      <c r="A31" s="114"/>
      <c r="B31" s="107">
        <f>'Tax Invoice'!D26</f>
        <v>3</v>
      </c>
      <c r="C31" s="10" t="s">
        <v>649</v>
      </c>
      <c r="D31" s="10" t="s">
        <v>649</v>
      </c>
      <c r="E31" s="118" t="s">
        <v>26</v>
      </c>
      <c r="F31" s="140"/>
      <c r="G31" s="141"/>
      <c r="H31" s="11" t="s">
        <v>652</v>
      </c>
      <c r="I31" s="14">
        <f t="shared" si="0"/>
        <v>0.74</v>
      </c>
      <c r="J31" s="14">
        <v>1.47</v>
      </c>
      <c r="K31" s="109">
        <f t="shared" si="1"/>
        <v>2.2199999999999998</v>
      </c>
      <c r="L31" s="115"/>
    </row>
    <row r="32" spans="1:12" ht="12.75" customHeight="1">
      <c r="A32" s="114"/>
      <c r="B32" s="107">
        <f>'Tax Invoice'!D27</f>
        <v>6</v>
      </c>
      <c r="C32" s="10" t="s">
        <v>728</v>
      </c>
      <c r="D32" s="10" t="s">
        <v>728</v>
      </c>
      <c r="E32" s="118" t="s">
        <v>25</v>
      </c>
      <c r="F32" s="140" t="s">
        <v>272</v>
      </c>
      <c r="G32" s="141"/>
      <c r="H32" s="11" t="s">
        <v>729</v>
      </c>
      <c r="I32" s="14">
        <f t="shared" si="0"/>
        <v>0.95</v>
      </c>
      <c r="J32" s="14">
        <v>1.89</v>
      </c>
      <c r="K32" s="109">
        <f t="shared" si="1"/>
        <v>5.6999999999999993</v>
      </c>
      <c r="L32" s="115"/>
    </row>
    <row r="33" spans="1:12" ht="12.75" customHeight="1">
      <c r="A33" s="114"/>
      <c r="B33" s="107">
        <f>'Tax Invoice'!D28</f>
        <v>6</v>
      </c>
      <c r="C33" s="10" t="s">
        <v>728</v>
      </c>
      <c r="D33" s="10" t="s">
        <v>728</v>
      </c>
      <c r="E33" s="118" t="s">
        <v>26</v>
      </c>
      <c r="F33" s="140" t="s">
        <v>272</v>
      </c>
      <c r="G33" s="141"/>
      <c r="H33" s="11" t="s">
        <v>729</v>
      </c>
      <c r="I33" s="14">
        <f t="shared" si="0"/>
        <v>0.95</v>
      </c>
      <c r="J33" s="14">
        <v>1.89</v>
      </c>
      <c r="K33" s="109">
        <f t="shared" si="1"/>
        <v>5.6999999999999993</v>
      </c>
      <c r="L33" s="115"/>
    </row>
    <row r="34" spans="1:12" ht="12.75" customHeight="1">
      <c r="A34" s="114"/>
      <c r="B34" s="107">
        <f>'Tax Invoice'!D29</f>
        <v>15</v>
      </c>
      <c r="C34" s="10" t="s">
        <v>68</v>
      </c>
      <c r="D34" s="10" t="s">
        <v>68</v>
      </c>
      <c r="E34" s="118" t="s">
        <v>25</v>
      </c>
      <c r="F34" s="140" t="s">
        <v>272</v>
      </c>
      <c r="G34" s="141"/>
      <c r="H34" s="11" t="s">
        <v>730</v>
      </c>
      <c r="I34" s="14">
        <f t="shared" si="0"/>
        <v>0.93</v>
      </c>
      <c r="J34" s="14">
        <v>1.85</v>
      </c>
      <c r="K34" s="109">
        <f t="shared" si="1"/>
        <v>13.950000000000001</v>
      </c>
      <c r="L34" s="115"/>
    </row>
    <row r="35" spans="1:12" ht="12.75" customHeight="1">
      <c r="A35" s="114"/>
      <c r="B35" s="107">
        <f>'Tax Invoice'!D30</f>
        <v>10</v>
      </c>
      <c r="C35" s="10" t="s">
        <v>731</v>
      </c>
      <c r="D35" s="10" t="s">
        <v>731</v>
      </c>
      <c r="E35" s="118" t="s">
        <v>23</v>
      </c>
      <c r="F35" s="140" t="s">
        <v>272</v>
      </c>
      <c r="G35" s="141"/>
      <c r="H35" s="11" t="s">
        <v>732</v>
      </c>
      <c r="I35" s="14">
        <f t="shared" si="0"/>
        <v>1</v>
      </c>
      <c r="J35" s="14">
        <v>1.99</v>
      </c>
      <c r="K35" s="109">
        <f t="shared" si="1"/>
        <v>10</v>
      </c>
      <c r="L35" s="115"/>
    </row>
    <row r="36" spans="1:12" ht="12.75" customHeight="1">
      <c r="A36" s="114"/>
      <c r="B36" s="107">
        <f>'Tax Invoice'!D31</f>
        <v>2</v>
      </c>
      <c r="C36" s="10" t="s">
        <v>731</v>
      </c>
      <c r="D36" s="10" t="s">
        <v>731</v>
      </c>
      <c r="E36" s="118" t="s">
        <v>23</v>
      </c>
      <c r="F36" s="140" t="s">
        <v>733</v>
      </c>
      <c r="G36" s="141"/>
      <c r="H36" s="11" t="s">
        <v>732</v>
      </c>
      <c r="I36" s="14">
        <f t="shared" si="0"/>
        <v>1</v>
      </c>
      <c r="J36" s="14">
        <v>1.99</v>
      </c>
      <c r="K36" s="109">
        <f t="shared" si="1"/>
        <v>2</v>
      </c>
      <c r="L36" s="115"/>
    </row>
    <row r="37" spans="1:12" ht="12.75" customHeight="1">
      <c r="A37" s="114"/>
      <c r="B37" s="107">
        <f>'Tax Invoice'!D32</f>
        <v>0</v>
      </c>
      <c r="C37" s="10" t="s">
        <v>731</v>
      </c>
      <c r="D37" s="10" t="s">
        <v>731</v>
      </c>
      <c r="E37" s="118" t="s">
        <v>651</v>
      </c>
      <c r="F37" s="140" t="s">
        <v>272</v>
      </c>
      <c r="G37" s="141"/>
      <c r="H37" s="11" t="s">
        <v>732</v>
      </c>
      <c r="I37" s="14">
        <f t="shared" si="0"/>
        <v>1</v>
      </c>
      <c r="J37" s="14">
        <v>1.99</v>
      </c>
      <c r="K37" s="109">
        <f t="shared" si="1"/>
        <v>0</v>
      </c>
      <c r="L37" s="115"/>
    </row>
    <row r="38" spans="1:12" ht="12.75" customHeight="1">
      <c r="A38" s="114"/>
      <c r="B38" s="107">
        <f>'Tax Invoice'!D33</f>
        <v>20</v>
      </c>
      <c r="C38" s="10" t="s">
        <v>731</v>
      </c>
      <c r="D38" s="10" t="s">
        <v>731</v>
      </c>
      <c r="E38" s="118" t="s">
        <v>25</v>
      </c>
      <c r="F38" s="140" t="s">
        <v>272</v>
      </c>
      <c r="G38" s="141"/>
      <c r="H38" s="11" t="s">
        <v>732</v>
      </c>
      <c r="I38" s="14">
        <f t="shared" si="0"/>
        <v>1</v>
      </c>
      <c r="J38" s="14">
        <v>1.99</v>
      </c>
      <c r="K38" s="109">
        <f t="shared" si="1"/>
        <v>20</v>
      </c>
      <c r="L38" s="115"/>
    </row>
    <row r="39" spans="1:12" ht="24" customHeight="1">
      <c r="A39" s="114"/>
      <c r="B39" s="107">
        <f>'Tax Invoice'!D34</f>
        <v>1</v>
      </c>
      <c r="C39" s="10" t="s">
        <v>734</v>
      </c>
      <c r="D39" s="10" t="s">
        <v>745</v>
      </c>
      <c r="E39" s="118" t="s">
        <v>25</v>
      </c>
      <c r="F39" s="140" t="s">
        <v>733</v>
      </c>
      <c r="G39" s="141"/>
      <c r="H39" s="11" t="s">
        <v>735</v>
      </c>
      <c r="I39" s="14">
        <f t="shared" si="0"/>
        <v>0.95</v>
      </c>
      <c r="J39" s="14">
        <v>1.89</v>
      </c>
      <c r="K39" s="109">
        <f t="shared" si="1"/>
        <v>0.95</v>
      </c>
      <c r="L39" s="115"/>
    </row>
    <row r="40" spans="1:12" ht="12.75" customHeight="1">
      <c r="A40" s="114"/>
      <c r="B40" s="107">
        <f>'Tax Invoice'!D35</f>
        <v>100</v>
      </c>
      <c r="C40" s="10" t="s">
        <v>736</v>
      </c>
      <c r="D40" s="10" t="s">
        <v>736</v>
      </c>
      <c r="E40" s="118" t="s">
        <v>651</v>
      </c>
      <c r="F40" s="140"/>
      <c r="G40" s="141"/>
      <c r="H40" s="11" t="s">
        <v>737</v>
      </c>
      <c r="I40" s="14">
        <f t="shared" si="0"/>
        <v>0.47</v>
      </c>
      <c r="J40" s="14">
        <v>0.94</v>
      </c>
      <c r="K40" s="109">
        <f t="shared" si="1"/>
        <v>47</v>
      </c>
      <c r="L40" s="115"/>
    </row>
    <row r="41" spans="1:12" ht="12.75" customHeight="1">
      <c r="A41" s="114"/>
      <c r="B41" s="107">
        <f>'Tax Invoice'!D36</f>
        <v>100</v>
      </c>
      <c r="C41" s="10" t="s">
        <v>736</v>
      </c>
      <c r="D41" s="10" t="s">
        <v>736</v>
      </c>
      <c r="E41" s="118" t="s">
        <v>25</v>
      </c>
      <c r="F41" s="140"/>
      <c r="G41" s="141"/>
      <c r="H41" s="11" t="s">
        <v>737</v>
      </c>
      <c r="I41" s="14">
        <f t="shared" si="0"/>
        <v>0.47</v>
      </c>
      <c r="J41" s="14">
        <v>0.94</v>
      </c>
      <c r="K41" s="109">
        <f t="shared" si="1"/>
        <v>47</v>
      </c>
      <c r="L41" s="115"/>
    </row>
    <row r="42" spans="1:12" ht="12.75" customHeight="1">
      <c r="A42" s="114"/>
      <c r="B42" s="107">
        <f>'Tax Invoice'!D37</f>
        <v>30</v>
      </c>
      <c r="C42" s="10" t="s">
        <v>738</v>
      </c>
      <c r="D42" s="10" t="s">
        <v>738</v>
      </c>
      <c r="E42" s="118" t="s">
        <v>26</v>
      </c>
      <c r="F42" s="140"/>
      <c r="G42" s="141"/>
      <c r="H42" s="11" t="s">
        <v>739</v>
      </c>
      <c r="I42" s="14">
        <f t="shared" si="0"/>
        <v>0.47</v>
      </c>
      <c r="J42" s="14">
        <v>0.94</v>
      </c>
      <c r="K42" s="109">
        <f t="shared" si="1"/>
        <v>14.1</v>
      </c>
      <c r="L42" s="115"/>
    </row>
    <row r="43" spans="1:12" ht="24" customHeight="1">
      <c r="A43" s="114"/>
      <c r="B43" s="107">
        <f>'Tax Invoice'!D38</f>
        <v>3</v>
      </c>
      <c r="C43" s="10" t="s">
        <v>740</v>
      </c>
      <c r="D43" s="10" t="s">
        <v>740</v>
      </c>
      <c r="E43" s="118"/>
      <c r="F43" s="140"/>
      <c r="G43" s="141"/>
      <c r="H43" s="11" t="s">
        <v>741</v>
      </c>
      <c r="I43" s="14">
        <f t="shared" si="0"/>
        <v>0.35000000000000003</v>
      </c>
      <c r="J43" s="14">
        <v>0.69</v>
      </c>
      <c r="K43" s="109">
        <f t="shared" si="1"/>
        <v>1.05</v>
      </c>
      <c r="L43" s="115"/>
    </row>
    <row r="44" spans="1:12" ht="24" customHeight="1">
      <c r="A44" s="114"/>
      <c r="B44" s="107">
        <f>'Tax Invoice'!D39</f>
        <v>2</v>
      </c>
      <c r="C44" s="10" t="s">
        <v>742</v>
      </c>
      <c r="D44" s="10" t="s">
        <v>742</v>
      </c>
      <c r="E44" s="118" t="s">
        <v>273</v>
      </c>
      <c r="F44" s="140"/>
      <c r="G44" s="141"/>
      <c r="H44" s="11" t="s">
        <v>743</v>
      </c>
      <c r="I44" s="14">
        <f t="shared" si="0"/>
        <v>0.93</v>
      </c>
      <c r="J44" s="14">
        <v>1.86</v>
      </c>
      <c r="K44" s="109">
        <f t="shared" si="1"/>
        <v>1.86</v>
      </c>
      <c r="L44" s="115"/>
    </row>
    <row r="45" spans="1:12" ht="24" customHeight="1">
      <c r="A45" s="114"/>
      <c r="B45" s="108">
        <f>'Tax Invoice'!D40</f>
        <v>30</v>
      </c>
      <c r="C45" s="12" t="s">
        <v>708</v>
      </c>
      <c r="D45" s="12" t="s">
        <v>708</v>
      </c>
      <c r="E45" s="119"/>
      <c r="F45" s="142"/>
      <c r="G45" s="143"/>
      <c r="H45" s="13" t="s">
        <v>709</v>
      </c>
      <c r="I45" s="15">
        <f t="shared" si="0"/>
        <v>0.33</v>
      </c>
      <c r="J45" s="15">
        <v>0.66</v>
      </c>
      <c r="K45" s="110">
        <f t="shared" si="1"/>
        <v>9.9</v>
      </c>
      <c r="L45" s="115"/>
    </row>
    <row r="46" spans="1:12" ht="12.75" customHeight="1">
      <c r="A46" s="114"/>
      <c r="B46" s="126"/>
      <c r="C46" s="126"/>
      <c r="D46" s="126"/>
      <c r="E46" s="126"/>
      <c r="F46" s="126"/>
      <c r="G46" s="126"/>
      <c r="H46" s="126"/>
      <c r="I46" s="127" t="s">
        <v>255</v>
      </c>
      <c r="J46" s="127" t="s">
        <v>255</v>
      </c>
      <c r="K46" s="128">
        <f>SUM(K23:K45)</f>
        <v>228.63000000000002</v>
      </c>
      <c r="L46" s="115"/>
    </row>
    <row r="47" spans="1:12" ht="12.75" customHeight="1">
      <c r="A47" s="114"/>
      <c r="B47" s="126"/>
      <c r="C47" s="126"/>
      <c r="D47" s="126"/>
      <c r="E47" s="126"/>
      <c r="F47" s="126"/>
      <c r="G47" s="126"/>
      <c r="H47" s="126"/>
      <c r="I47" s="127" t="s">
        <v>757</v>
      </c>
      <c r="J47" s="127" t="s">
        <v>184</v>
      </c>
      <c r="K47" s="128">
        <f>Invoice!J47</f>
        <v>0</v>
      </c>
      <c r="L47" s="115"/>
    </row>
    <row r="48" spans="1:12" ht="12.75" hidden="1" customHeight="1" outlineLevel="1">
      <c r="A48" s="114"/>
      <c r="B48" s="126"/>
      <c r="C48" s="126"/>
      <c r="D48" s="126"/>
      <c r="E48" s="126"/>
      <c r="F48" s="126"/>
      <c r="G48" s="126"/>
      <c r="H48" s="126"/>
      <c r="I48" s="127" t="s">
        <v>185</v>
      </c>
      <c r="J48" s="127" t="s">
        <v>185</v>
      </c>
      <c r="K48" s="128">
        <v>0</v>
      </c>
      <c r="L48" s="115"/>
    </row>
    <row r="49" spans="1:12" ht="12.75" customHeight="1" collapsed="1">
      <c r="A49" s="114"/>
      <c r="B49" s="126"/>
      <c r="C49" s="126"/>
      <c r="D49" s="126"/>
      <c r="E49" s="126"/>
      <c r="F49" s="126"/>
      <c r="G49" s="126"/>
      <c r="H49" s="126"/>
      <c r="I49" s="127" t="s">
        <v>257</v>
      </c>
      <c r="J49" s="127" t="s">
        <v>257</v>
      </c>
      <c r="K49" s="128">
        <f>SUM(K46:K48)</f>
        <v>228.63000000000002</v>
      </c>
      <c r="L49" s="115"/>
    </row>
    <row r="50" spans="1:12" ht="12.75" customHeight="1">
      <c r="A50" s="6"/>
      <c r="B50" s="7"/>
      <c r="C50" s="7"/>
      <c r="D50" s="7"/>
      <c r="E50" s="7"/>
      <c r="F50" s="7"/>
      <c r="G50" s="7"/>
      <c r="H50" s="7" t="s">
        <v>761</v>
      </c>
      <c r="I50" s="7"/>
      <c r="J50" s="7"/>
      <c r="K50" s="7"/>
      <c r="L50" s="8"/>
    </row>
    <row r="51" spans="1:12" ht="12.75" customHeight="1"/>
    <row r="52" spans="1:12" ht="12.75" customHeight="1"/>
    <row r="53" spans="1:12" ht="12.75" customHeight="1"/>
    <row r="54" spans="1:12" ht="12.75" customHeight="1"/>
    <row r="55" spans="1:12" ht="12.75" customHeight="1"/>
    <row r="56" spans="1:12" ht="12.75" customHeight="1"/>
    <row r="57" spans="1:12" ht="12.75" customHeight="1"/>
  </sheetData>
  <mergeCells count="27">
    <mergeCell ref="F36:G36"/>
    <mergeCell ref="F27:G27"/>
    <mergeCell ref="K10:K11"/>
    <mergeCell ref="K14:K15"/>
    <mergeCell ref="F34:G34"/>
    <mergeCell ref="F35:G35"/>
    <mergeCell ref="F20:G20"/>
    <mergeCell ref="F23:G23"/>
    <mergeCell ref="F25:G25"/>
    <mergeCell ref="F26:G26"/>
    <mergeCell ref="F24:G24"/>
    <mergeCell ref="F43:G43"/>
    <mergeCell ref="F44:G44"/>
    <mergeCell ref="F45:G45"/>
    <mergeCell ref="F21:G21"/>
    <mergeCell ref="F38:G38"/>
    <mergeCell ref="F39:G39"/>
    <mergeCell ref="F40:G40"/>
    <mergeCell ref="F41:G41"/>
    <mergeCell ref="F42:G42"/>
    <mergeCell ref="F28:G28"/>
    <mergeCell ref="F37:G37"/>
    <mergeCell ref="F31:G31"/>
    <mergeCell ref="F32:G32"/>
    <mergeCell ref="F33:G33"/>
    <mergeCell ref="F29:G29"/>
    <mergeCell ref="F30:G3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J1009" sqref="J100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496.28000000000003</v>
      </c>
      <c r="O2" s="21" t="s">
        <v>259</v>
      </c>
    </row>
    <row r="3" spans="1:15" s="21" customFormat="1" ht="15" customHeight="1" thickBot="1">
      <c r="A3" s="22" t="s">
        <v>151</v>
      </c>
      <c r="G3" s="28">
        <v>45192</v>
      </c>
      <c r="H3" s="29"/>
      <c r="N3" s="21">
        <v>496.28000000000003</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CHF</v>
      </c>
    </row>
    <row r="10" spans="1:15" s="21" customFormat="1" ht="13.5" thickBot="1">
      <c r="A10" s="36" t="str">
        <f>'Copy paste to Here'!G10</f>
        <v>Shamanika</v>
      </c>
      <c r="B10" s="37"/>
      <c r="C10" s="37"/>
      <c r="D10" s="37"/>
      <c r="F10" s="38" t="str">
        <f>'Copy paste to Here'!B10</f>
        <v>Shamanika</v>
      </c>
      <c r="G10" s="39"/>
      <c r="H10" s="40"/>
      <c r="K10" s="95" t="s">
        <v>276</v>
      </c>
      <c r="L10" s="35" t="s">
        <v>276</v>
      </c>
      <c r="M10" s="21">
        <v>1</v>
      </c>
    </row>
    <row r="11" spans="1:15" s="21" customFormat="1" ht="15.75" thickBot="1">
      <c r="A11" s="41" t="str">
        <f>'Copy paste to Here'!G11</f>
        <v>Waeber Aurelie</v>
      </c>
      <c r="B11" s="42"/>
      <c r="C11" s="42"/>
      <c r="D11" s="42"/>
      <c r="F11" s="43" t="str">
        <f>'Copy paste to Here'!B11</f>
        <v>Waeber Aurelie</v>
      </c>
      <c r="G11" s="44"/>
      <c r="H11" s="45"/>
      <c r="K11" s="93" t="s">
        <v>158</v>
      </c>
      <c r="L11" s="46" t="s">
        <v>159</v>
      </c>
      <c r="M11" s="21">
        <f>VLOOKUP(G3,[1]Sheet1!$A$9:$I$7290,2,FALSE)</f>
        <v>35.869999999999997</v>
      </c>
    </row>
    <row r="12" spans="1:15" s="21" customFormat="1" ht="15.75" thickBot="1">
      <c r="A12" s="41" t="str">
        <f>'Copy paste to Here'!G12</f>
        <v>Kreuzmattweg 21</v>
      </c>
      <c r="B12" s="42"/>
      <c r="C12" s="42"/>
      <c r="D12" s="42"/>
      <c r="E12" s="89"/>
      <c r="F12" s="43" t="str">
        <f>'Copy paste to Here'!B12</f>
        <v>Kreuzmattweg 21</v>
      </c>
      <c r="G12" s="44"/>
      <c r="H12" s="45"/>
      <c r="K12" s="93" t="s">
        <v>160</v>
      </c>
      <c r="L12" s="46" t="s">
        <v>133</v>
      </c>
      <c r="M12" s="21">
        <f>VLOOKUP(G3,[1]Sheet1!$A$9:$I$7290,3,FALSE)</f>
        <v>37.99</v>
      </c>
    </row>
    <row r="13" spans="1:15" s="21" customFormat="1" ht="15.75" thickBot="1">
      <c r="A13" s="41" t="str">
        <f>'Copy paste to Here'!G13</f>
        <v>1712 Tafers</v>
      </c>
      <c r="B13" s="42"/>
      <c r="C13" s="42"/>
      <c r="D13" s="42"/>
      <c r="E13" s="111" t="s">
        <v>744</v>
      </c>
      <c r="F13" s="43" t="str">
        <f>'Copy paste to Here'!B13</f>
        <v>1712 Tafers</v>
      </c>
      <c r="G13" s="44"/>
      <c r="H13" s="45"/>
      <c r="K13" s="93" t="s">
        <v>161</v>
      </c>
      <c r="L13" s="46" t="s">
        <v>162</v>
      </c>
      <c r="M13" s="113">
        <f>VLOOKUP(G3,[1]Sheet1!$A$9:$I$7290,4,FALSE)</f>
        <v>43.72</v>
      </c>
    </row>
    <row r="14" spans="1:15" s="21" customFormat="1" ht="15.75" thickBot="1">
      <c r="A14" s="41" t="str">
        <f>'Copy paste to Here'!G14</f>
        <v>Switzerland</v>
      </c>
      <c r="B14" s="42"/>
      <c r="C14" s="42"/>
      <c r="D14" s="42"/>
      <c r="E14" s="111">
        <v>39.4</v>
      </c>
      <c r="F14" s="43" t="str">
        <f>'Copy paste to Here'!B14</f>
        <v>Switzerland</v>
      </c>
      <c r="G14" s="44"/>
      <c r="H14" s="45"/>
      <c r="K14" s="93" t="s">
        <v>163</v>
      </c>
      <c r="L14" s="46" t="s">
        <v>164</v>
      </c>
      <c r="M14" s="21">
        <f>VLOOKUP(G3,[1]Sheet1!$A$9:$I$7290,5,FALSE)</f>
        <v>22.68</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26.43</v>
      </c>
    </row>
    <row r="16" spans="1:15" s="21" customFormat="1" ht="13.7" customHeight="1" thickBot="1">
      <c r="A16" s="52"/>
      <c r="K16" s="94" t="s">
        <v>167</v>
      </c>
      <c r="L16" s="51" t="s">
        <v>168</v>
      </c>
      <c r="M16" s="21">
        <f>VLOOKUP(G3,[1]Sheet1!$A$9:$I$7290,7,FALSE)</f>
        <v>21.07</v>
      </c>
    </row>
    <row r="17" spans="1:13" s="21" customFormat="1" ht="13.5" thickBot="1">
      <c r="A17" s="53" t="s">
        <v>169</v>
      </c>
      <c r="B17" s="54" t="s">
        <v>170</v>
      </c>
      <c r="C17" s="54" t="s">
        <v>284</v>
      </c>
      <c r="D17" s="55" t="s">
        <v>198</v>
      </c>
      <c r="E17" s="55" t="s">
        <v>261</v>
      </c>
      <c r="F17" s="55" t="str">
        <f>CONCATENATE("Amount ",,J9)</f>
        <v>Amount CHF</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Anodized ball closure ring, 14g (1.6mm) with a 6mm ball &amp; Length: 14mm  &amp;  Color: Gold</v>
      </c>
      <c r="B18" s="57" t="str">
        <f>'Copy paste to Here'!C22</f>
        <v>BCRTG</v>
      </c>
      <c r="C18" s="57" t="s">
        <v>717</v>
      </c>
      <c r="D18" s="58">
        <f>Invoice!B22</f>
        <v>1</v>
      </c>
      <c r="E18" s="59">
        <f>'Shipping Invoice'!J23*$N$1</f>
        <v>0.61</v>
      </c>
      <c r="F18" s="59">
        <f>D18*E18</f>
        <v>0.61</v>
      </c>
      <c r="G18" s="60">
        <f>E18*$E$14</f>
        <v>24.033999999999999</v>
      </c>
      <c r="H18" s="61">
        <f>D18*G18</f>
        <v>24.033999999999999</v>
      </c>
    </row>
    <row r="19" spans="1:13" s="62" customFormat="1" ht="36">
      <c r="A19" s="112" t="str">
        <f>IF((LEN('Copy paste to Here'!G23))&gt;5,((CONCATENATE('Copy paste to Here'!G23," &amp; ",'Copy paste to Here'!D23,"  &amp;  ",'Copy paste to Here'!E23))),"Empty Cell")</f>
        <v>316L steel belly banana, 14g (1.6m) with a 8mm and a 5mm bezel set jewel ball using original Czech Preciosa crystals. &amp; Length: 6mm  &amp;  Crystal Color: AB</v>
      </c>
      <c r="B19" s="57" t="str">
        <f>'Copy paste to Here'!C23</f>
        <v>BN2CG</v>
      </c>
      <c r="C19" s="57" t="s">
        <v>662</v>
      </c>
      <c r="D19" s="58">
        <f>Invoice!B23</f>
        <v>10</v>
      </c>
      <c r="E19" s="59">
        <f>'Shipping Invoice'!J24*$N$1</f>
        <v>0.82</v>
      </c>
      <c r="F19" s="59">
        <f t="shared" ref="F19:F82" si="0">D19*E19</f>
        <v>8.1999999999999993</v>
      </c>
      <c r="G19" s="60">
        <f t="shared" ref="G19:G82" si="1">E19*$E$14</f>
        <v>32.308</v>
      </c>
      <c r="H19" s="63">
        <f t="shared" ref="H19:H82" si="2">D19*G19</f>
        <v>323.08</v>
      </c>
    </row>
    <row r="20" spans="1:13" s="62" customFormat="1" ht="36">
      <c r="A20" s="56" t="str">
        <f>IF((LEN('Copy paste to Here'!G24))&gt;5,((CONCATENATE('Copy paste to Here'!G24," &amp; ",'Copy paste to Here'!D24,"  &amp;  ",'Copy paste to Here'!E24))),"Empty Cell")</f>
        <v>316L steel belly banana, 14g (1.6m) with a 8mm and a 5mm bezel set jewel ball using original Czech Preciosa crystals. &amp; Length: 8mm  &amp;  Crystal Color: Clear</v>
      </c>
      <c r="B20" s="57" t="str">
        <f>'Copy paste to Here'!C24</f>
        <v>BN2CG</v>
      </c>
      <c r="C20" s="57" t="s">
        <v>662</v>
      </c>
      <c r="D20" s="58">
        <f>Invoice!B24</f>
        <v>20</v>
      </c>
      <c r="E20" s="59">
        <f>'Shipping Invoice'!J25*$N$1</f>
        <v>0.82</v>
      </c>
      <c r="F20" s="59">
        <f t="shared" si="0"/>
        <v>16.399999999999999</v>
      </c>
      <c r="G20" s="60">
        <f t="shared" si="1"/>
        <v>32.308</v>
      </c>
      <c r="H20" s="63">
        <f t="shared" si="2"/>
        <v>646.16</v>
      </c>
    </row>
    <row r="21" spans="1:13" s="62" customFormat="1" ht="36">
      <c r="A21" s="56" t="str">
        <f>IF((LEN('Copy paste to Here'!G25))&gt;5,((CONCATENATE('Copy paste to Here'!G25," &amp; ",'Copy paste to Here'!D25,"  &amp;  ",'Copy paste to Here'!E25))),"Empty Cell")</f>
        <v xml:space="preserve">PVD plated surgical steel belly banana, 14g (1.6mm) with an 8mm jewel ball and a upper 5mm plain steel ball - length 3/8'' (10mm) &amp; Color: Gold Anodized w/ Clear crystal  &amp;  </v>
      </c>
      <c r="B21" s="57" t="str">
        <f>'Copy paste to Here'!C25</f>
        <v>BNT1CG</v>
      </c>
      <c r="C21" s="57" t="s">
        <v>720</v>
      </c>
      <c r="D21" s="58">
        <f>Invoice!B25</f>
        <v>20</v>
      </c>
      <c r="E21" s="59">
        <f>'Shipping Invoice'!J26*$N$1</f>
        <v>0.94</v>
      </c>
      <c r="F21" s="59">
        <f t="shared" si="0"/>
        <v>18.799999999999997</v>
      </c>
      <c r="G21" s="60">
        <f t="shared" si="1"/>
        <v>37.035999999999994</v>
      </c>
      <c r="H21" s="63">
        <f t="shared" si="2"/>
        <v>740.71999999999991</v>
      </c>
    </row>
    <row r="22" spans="1:13" s="62" customFormat="1" ht="36">
      <c r="A22" s="56" t="str">
        <f>IF((LEN('Copy paste to Here'!G26))&gt;5,((CONCATENATE('Copy paste to Here'!G26," &amp; ",'Copy paste to Here'!D26,"  &amp;  ",'Copy paste to Here'!E26))),"Empty Cell")</f>
        <v xml:space="preserve">PVD plated surgical steel belly banana, 14g (1.6mm) with 5 &amp; 8mm bezel set jewel balls - length 3/8'' (10mm) &amp; Color: Gold Anodized w/ Clear crystal  &amp;  </v>
      </c>
      <c r="B22" s="57" t="str">
        <f>'Copy paste to Here'!C26</f>
        <v>BNT2CG</v>
      </c>
      <c r="C22" s="57" t="s">
        <v>722</v>
      </c>
      <c r="D22" s="58">
        <f>Invoice!B26</f>
        <v>10</v>
      </c>
      <c r="E22" s="59">
        <f>'Shipping Invoice'!J27*$N$1</f>
        <v>1.23</v>
      </c>
      <c r="F22" s="59">
        <f t="shared" si="0"/>
        <v>12.3</v>
      </c>
      <c r="G22" s="60">
        <f t="shared" si="1"/>
        <v>48.461999999999996</v>
      </c>
      <c r="H22" s="63">
        <f t="shared" si="2"/>
        <v>484.61999999999995</v>
      </c>
    </row>
    <row r="23" spans="1:13" s="62" customFormat="1" ht="24">
      <c r="A23" s="56" t="str">
        <f>IF((LEN('Copy paste to Here'!G27))&gt;5,((CONCATENATE('Copy paste to Here'!G27," &amp; ",'Copy paste to Here'!D27,"  &amp;  ",'Copy paste to Here'!E27))),"Empty Cell")</f>
        <v xml:space="preserve">Surgical steel circular barbell, 12g (2mm) with two externally threaded 5mm balls &amp; Length: 10mm  &amp;  </v>
      </c>
      <c r="B23" s="57" t="str">
        <f>'Copy paste to Here'!C27</f>
        <v>CBR12S</v>
      </c>
      <c r="C23" s="57" t="s">
        <v>723</v>
      </c>
      <c r="D23" s="58">
        <f>Invoice!B27</f>
        <v>1</v>
      </c>
      <c r="E23" s="59">
        <f>'Shipping Invoice'!J28*$N$1</f>
        <v>0.47</v>
      </c>
      <c r="F23" s="59">
        <f t="shared" si="0"/>
        <v>0.47</v>
      </c>
      <c r="G23" s="60">
        <f t="shared" si="1"/>
        <v>18.517999999999997</v>
      </c>
      <c r="H23" s="63">
        <f t="shared" si="2"/>
        <v>18.517999999999997</v>
      </c>
    </row>
    <row r="24" spans="1:13" s="62" customFormat="1" ht="24">
      <c r="A24" s="56" t="str">
        <f>IF((LEN('Copy paste to Here'!G28))&gt;5,((CONCATENATE('Copy paste to Here'!G28," &amp; ",'Copy paste to Here'!D28,"  &amp;  ",'Copy paste to Here'!E28))),"Empty Cell")</f>
        <v xml:space="preserve">4mm multi-crystal ferido glued balls with resin cover and 16g (1.2mm) threading (sold per pcs) &amp; Crystal Color: Clear  &amp;  </v>
      </c>
      <c r="B24" s="57" t="str">
        <f>'Copy paste to Here'!C28</f>
        <v>MFR4S</v>
      </c>
      <c r="C24" s="57" t="s">
        <v>577</v>
      </c>
      <c r="D24" s="58">
        <f>Invoice!B28</f>
        <v>15</v>
      </c>
      <c r="E24" s="59">
        <f>'Shipping Invoice'!J29*$N$1</f>
        <v>1.56</v>
      </c>
      <c r="F24" s="59">
        <f t="shared" si="0"/>
        <v>23.400000000000002</v>
      </c>
      <c r="G24" s="60">
        <f t="shared" si="1"/>
        <v>61.463999999999999</v>
      </c>
      <c r="H24" s="63">
        <f t="shared" si="2"/>
        <v>921.96</v>
      </c>
    </row>
    <row r="25" spans="1:13" s="62" customFormat="1" ht="25.5">
      <c r="A25" s="56" t="str">
        <f>IF((LEN('Copy paste to Here'!G29))&gt;5,((CONCATENATE('Copy paste to Here'!G29," &amp; ",'Copy paste to Here'!D29,"  &amp;  ",'Copy paste to Here'!E29))),"Empty Cell")</f>
        <v xml:space="preserve">Rose gold PVD plated 316L steel nose screw, 20g (0.8mm) with prong set 1.5mm round CZ stone &amp; Cz Color: Clear  &amp;  </v>
      </c>
      <c r="B25" s="57" t="str">
        <f>'Copy paste to Here'!C29</f>
        <v>NWTTZR15</v>
      </c>
      <c r="C25" s="57" t="s">
        <v>726</v>
      </c>
      <c r="D25" s="58">
        <f>Invoice!B29</f>
        <v>15</v>
      </c>
      <c r="E25" s="59">
        <f>'Shipping Invoice'!J30*$N$1</f>
        <v>0.94</v>
      </c>
      <c r="F25" s="59">
        <f t="shared" si="0"/>
        <v>14.1</v>
      </c>
      <c r="G25" s="60">
        <f t="shared" si="1"/>
        <v>37.035999999999994</v>
      </c>
      <c r="H25" s="63">
        <f t="shared" si="2"/>
        <v>555.54</v>
      </c>
    </row>
    <row r="26" spans="1:13" s="62" customFormat="1" ht="24">
      <c r="A26" s="56" t="str">
        <f>IF((LEN('Copy paste to Here'!G30))&gt;5,((CONCATENATE('Copy paste to Here'!G30," &amp; ",'Copy paste to Here'!D30,"  &amp;  ",'Copy paste to Here'!E30))),"Empty Cell")</f>
        <v xml:space="preserve">High polished surgical steel hinged segment ring, 14g (1.6mm) &amp; Length: 10mm  &amp;  </v>
      </c>
      <c r="B26" s="57" t="str">
        <f>'Copy paste to Here'!C30</f>
        <v>SEGH14</v>
      </c>
      <c r="C26" s="57" t="s">
        <v>649</v>
      </c>
      <c r="D26" s="58">
        <f>Invoice!B30</f>
        <v>3</v>
      </c>
      <c r="E26" s="59">
        <f>'Shipping Invoice'!J31*$N$1</f>
        <v>1.47</v>
      </c>
      <c r="F26" s="59">
        <f t="shared" si="0"/>
        <v>4.41</v>
      </c>
      <c r="G26" s="60">
        <f t="shared" si="1"/>
        <v>57.917999999999999</v>
      </c>
      <c r="H26" s="63">
        <f t="shared" si="2"/>
        <v>173.75399999999999</v>
      </c>
    </row>
    <row r="27" spans="1:13" s="62" customFormat="1" ht="25.5">
      <c r="A27" s="56" t="str">
        <f>IF((LEN('Copy paste to Here'!G31))&gt;5,((CONCATENATE('Copy paste to Here'!G31," &amp; ",'Copy paste to Here'!D31,"  &amp;  ",'Copy paste to Here'!E31))),"Empty Cell")</f>
        <v>PVD plated surgical steel hinged segment ring, 14g (1.6mm) &amp; Length: 8mm  &amp;  Color: Gold</v>
      </c>
      <c r="B27" s="57" t="str">
        <f>'Copy paste to Here'!C31</f>
        <v>SEGHT14</v>
      </c>
      <c r="C27" s="57" t="s">
        <v>728</v>
      </c>
      <c r="D27" s="58">
        <f>Invoice!B31</f>
        <v>6</v>
      </c>
      <c r="E27" s="59">
        <f>'Shipping Invoice'!J32*$N$1</f>
        <v>1.89</v>
      </c>
      <c r="F27" s="59">
        <f t="shared" si="0"/>
        <v>11.34</v>
      </c>
      <c r="G27" s="60">
        <f t="shared" si="1"/>
        <v>74.465999999999994</v>
      </c>
      <c r="H27" s="63">
        <f t="shared" si="2"/>
        <v>446.79599999999994</v>
      </c>
    </row>
    <row r="28" spans="1:13" s="62" customFormat="1" ht="25.5">
      <c r="A28" s="56" t="str">
        <f>IF((LEN('Copy paste to Here'!G32))&gt;5,((CONCATENATE('Copy paste to Here'!G32," &amp; ",'Copy paste to Here'!D32,"  &amp;  ",'Copy paste to Here'!E32))),"Empty Cell")</f>
        <v>PVD plated surgical steel hinged segment ring, 14g (1.6mm) &amp; Length: 10mm  &amp;  Color: Gold</v>
      </c>
      <c r="B28" s="57" t="str">
        <f>'Copy paste to Here'!C32</f>
        <v>SEGHT14</v>
      </c>
      <c r="C28" s="57" t="s">
        <v>728</v>
      </c>
      <c r="D28" s="58">
        <f>Invoice!B32</f>
        <v>6</v>
      </c>
      <c r="E28" s="59">
        <f>'Shipping Invoice'!J33*$N$1</f>
        <v>1.89</v>
      </c>
      <c r="F28" s="59">
        <f t="shared" si="0"/>
        <v>11.34</v>
      </c>
      <c r="G28" s="60">
        <f t="shared" si="1"/>
        <v>74.465999999999994</v>
      </c>
      <c r="H28" s="63">
        <f t="shared" si="2"/>
        <v>446.79599999999994</v>
      </c>
    </row>
    <row r="29" spans="1:13" s="62" customFormat="1" ht="25.5">
      <c r="A29" s="56" t="str">
        <f>IF((LEN('Copy paste to Here'!G33))&gt;5,((CONCATENATE('Copy paste to Here'!G33," &amp; ",'Copy paste to Here'!D33,"  &amp;  ",'Copy paste to Here'!E33))),"Empty Cell")</f>
        <v>PVD plated surgical steel hinged segment ring, 16g (1.2mm) &amp; Length: 8mm  &amp;  Color: Gold</v>
      </c>
      <c r="B29" s="57" t="str">
        <f>'Copy paste to Here'!C33</f>
        <v>SEGHT16</v>
      </c>
      <c r="C29" s="57" t="s">
        <v>68</v>
      </c>
      <c r="D29" s="58">
        <f>Invoice!B33</f>
        <v>15</v>
      </c>
      <c r="E29" s="59">
        <f>'Shipping Invoice'!J34*$N$1</f>
        <v>1.85</v>
      </c>
      <c r="F29" s="59">
        <f t="shared" si="0"/>
        <v>27.75</v>
      </c>
      <c r="G29" s="60">
        <f t="shared" si="1"/>
        <v>72.89</v>
      </c>
      <c r="H29" s="63">
        <f t="shared" si="2"/>
        <v>1093.3499999999999</v>
      </c>
    </row>
    <row r="30" spans="1:13" s="62" customFormat="1" ht="25.5">
      <c r="A30" s="56" t="str">
        <f>IF((LEN('Copy paste to Here'!G34))&gt;5,((CONCATENATE('Copy paste to Here'!G34," &amp; ",'Copy paste to Here'!D34,"  &amp;  ",'Copy paste to Here'!E34))),"Empty Cell")</f>
        <v>PVD plated surgical steel hinged segment ring, 18g (1.0mm)  &amp; Length: 6mm  &amp;  Color: Gold</v>
      </c>
      <c r="B30" s="57" t="str">
        <f>'Copy paste to Here'!C34</f>
        <v>SEGHT18</v>
      </c>
      <c r="C30" s="57" t="s">
        <v>731</v>
      </c>
      <c r="D30" s="58">
        <f>Invoice!B34</f>
        <v>10</v>
      </c>
      <c r="E30" s="59">
        <f>'Shipping Invoice'!J35*$N$1</f>
        <v>1.99</v>
      </c>
      <c r="F30" s="59">
        <f t="shared" si="0"/>
        <v>19.899999999999999</v>
      </c>
      <c r="G30" s="60">
        <f t="shared" si="1"/>
        <v>78.405999999999992</v>
      </c>
      <c r="H30" s="63">
        <f t="shared" si="2"/>
        <v>784.06</v>
      </c>
    </row>
    <row r="31" spans="1:13" s="62" customFormat="1" ht="25.5">
      <c r="A31" s="56" t="str">
        <f>IF((LEN('Copy paste to Here'!G35))&gt;5,((CONCATENATE('Copy paste to Here'!G35," &amp; ",'Copy paste to Here'!D35,"  &amp;  ",'Copy paste to Here'!E35))),"Empty Cell")</f>
        <v>PVD plated surgical steel hinged segment ring, 18g (1.0mm)  &amp; Length: 6mm  &amp;  Color: Rose-gold</v>
      </c>
      <c r="B31" s="57" t="str">
        <f>'Copy paste to Here'!C35</f>
        <v>SEGHT18</v>
      </c>
      <c r="C31" s="57" t="s">
        <v>731</v>
      </c>
      <c r="D31" s="58">
        <f>Invoice!B35</f>
        <v>2</v>
      </c>
      <c r="E31" s="59">
        <f>'Shipping Invoice'!J36*$N$1</f>
        <v>1.99</v>
      </c>
      <c r="F31" s="59">
        <f t="shared" si="0"/>
        <v>3.98</v>
      </c>
      <c r="G31" s="60">
        <f t="shared" si="1"/>
        <v>78.405999999999992</v>
      </c>
      <c r="H31" s="63">
        <f t="shared" si="2"/>
        <v>156.81199999999998</v>
      </c>
    </row>
    <row r="32" spans="1:13" s="62" customFormat="1" ht="25.5">
      <c r="A32" s="56" t="str">
        <f>IF((LEN('Copy paste to Here'!G36))&gt;5,((CONCATENATE('Copy paste to Here'!G36," &amp; ",'Copy paste to Here'!D36,"  &amp;  ",'Copy paste to Here'!E36))),"Empty Cell")</f>
        <v>PVD plated surgical steel hinged segment ring, 18g (1.0mm)  &amp; Length: 7mm  &amp;  Color: Gold</v>
      </c>
      <c r="B32" s="57" t="str">
        <f>'Copy paste to Here'!C36</f>
        <v>SEGHT18</v>
      </c>
      <c r="C32" s="57" t="s">
        <v>731</v>
      </c>
      <c r="D32" s="58">
        <f>Invoice!B36</f>
        <v>0</v>
      </c>
      <c r="E32" s="59">
        <f>'Shipping Invoice'!J37*$N$1</f>
        <v>1.99</v>
      </c>
      <c r="F32" s="59">
        <f t="shared" si="0"/>
        <v>0</v>
      </c>
      <c r="G32" s="60">
        <f t="shared" si="1"/>
        <v>78.405999999999992</v>
      </c>
      <c r="H32" s="63">
        <f t="shared" si="2"/>
        <v>0</v>
      </c>
    </row>
    <row r="33" spans="1:8" s="62" customFormat="1" ht="25.5">
      <c r="A33" s="56" t="str">
        <f>IF((LEN('Copy paste to Here'!G37))&gt;5,((CONCATENATE('Copy paste to Here'!G37," &amp; ",'Copy paste to Here'!D37,"  &amp;  ",'Copy paste to Here'!E37))),"Empty Cell")</f>
        <v>PVD plated surgical steel hinged segment ring, 18g (1.0mm)  &amp; Length: 8mm  &amp;  Color: Gold</v>
      </c>
      <c r="B33" s="57" t="str">
        <f>'Copy paste to Here'!C37</f>
        <v>SEGHT18</v>
      </c>
      <c r="C33" s="57" t="s">
        <v>731</v>
      </c>
      <c r="D33" s="58">
        <f>Invoice!B37</f>
        <v>20</v>
      </c>
      <c r="E33" s="59">
        <f>'Shipping Invoice'!J38*$N$1</f>
        <v>1.99</v>
      </c>
      <c r="F33" s="59">
        <f t="shared" si="0"/>
        <v>39.799999999999997</v>
      </c>
      <c r="G33" s="60">
        <f t="shared" si="1"/>
        <v>78.405999999999992</v>
      </c>
      <c r="H33" s="63">
        <f t="shared" si="2"/>
        <v>1568.12</v>
      </c>
    </row>
    <row r="34" spans="1:8" s="62" customFormat="1" ht="36">
      <c r="A34" s="56" t="str">
        <f>IF((LEN('Copy paste to Here'!G38))&gt;5,((CONCATENATE('Copy paste to Here'!G38," &amp; ",'Copy paste to Here'!D38,"  &amp;  ",'Copy paste to Here'!E38))),"Empty Cell")</f>
        <v>Anodized 316L steel hinged segment ring, 1.2mm (16g) with twisted wire design and inner diameter from 8mm to 12mm &amp; Length: 8mm  &amp;  Color: Rose-gold</v>
      </c>
      <c r="B34" s="57" t="str">
        <f>'Copy paste to Here'!C38</f>
        <v>SGTSH20</v>
      </c>
      <c r="C34" s="57" t="s">
        <v>745</v>
      </c>
      <c r="D34" s="58">
        <f>Invoice!B38</f>
        <v>1</v>
      </c>
      <c r="E34" s="59">
        <f>'Shipping Invoice'!J39*$N$1</f>
        <v>1.89</v>
      </c>
      <c r="F34" s="59">
        <f t="shared" si="0"/>
        <v>1.89</v>
      </c>
      <c r="G34" s="60">
        <f t="shared" si="1"/>
        <v>74.465999999999994</v>
      </c>
      <c r="H34" s="63">
        <f t="shared" si="2"/>
        <v>74.465999999999994</v>
      </c>
    </row>
    <row r="35" spans="1:8" s="62" customFormat="1" ht="24">
      <c r="A35" s="56" t="str">
        <f>IF((LEN('Copy paste to Here'!G39))&gt;5,((CONCATENATE('Copy paste to Here'!G39," &amp; ",'Copy paste to Here'!D39,"  &amp;  ",'Copy paste to Here'!E39))),"Empty Cell")</f>
        <v xml:space="preserve">Titanium G23 labret 16g (1.2mm) with a 2.5mm ball &amp; Length: 7mm  &amp;  </v>
      </c>
      <c r="B35" s="57" t="str">
        <f>'Copy paste to Here'!C39</f>
        <v>ULB25</v>
      </c>
      <c r="C35" s="57" t="s">
        <v>736</v>
      </c>
      <c r="D35" s="58">
        <f>Invoice!B39</f>
        <v>100</v>
      </c>
      <c r="E35" s="59">
        <f>'Shipping Invoice'!J40*$N$1</f>
        <v>0.94</v>
      </c>
      <c r="F35" s="59">
        <f t="shared" si="0"/>
        <v>94</v>
      </c>
      <c r="G35" s="60">
        <f t="shared" si="1"/>
        <v>37.035999999999994</v>
      </c>
      <c r="H35" s="63">
        <f t="shared" si="2"/>
        <v>3703.5999999999995</v>
      </c>
    </row>
    <row r="36" spans="1:8" s="62" customFormat="1" ht="24">
      <c r="A36" s="56" t="str">
        <f>IF((LEN('Copy paste to Here'!G40))&gt;5,((CONCATENATE('Copy paste to Here'!G40," &amp; ",'Copy paste to Here'!D40,"  &amp;  ",'Copy paste to Here'!E40))),"Empty Cell")</f>
        <v xml:space="preserve">Titanium G23 labret 16g (1.2mm) with a 2.5mm ball &amp; Length: 8mm  &amp;  </v>
      </c>
      <c r="B36" s="57" t="str">
        <f>'Copy paste to Here'!C40</f>
        <v>ULB25</v>
      </c>
      <c r="C36" s="57" t="s">
        <v>736</v>
      </c>
      <c r="D36" s="58">
        <f>Invoice!B40</f>
        <v>100</v>
      </c>
      <c r="E36" s="59">
        <f>'Shipping Invoice'!J41*$N$1</f>
        <v>0.94</v>
      </c>
      <c r="F36" s="59">
        <f t="shared" si="0"/>
        <v>94</v>
      </c>
      <c r="G36" s="60">
        <f t="shared" si="1"/>
        <v>37.035999999999994</v>
      </c>
      <c r="H36" s="63">
        <f t="shared" si="2"/>
        <v>3703.5999999999995</v>
      </c>
    </row>
    <row r="37" spans="1:8" s="62" customFormat="1" ht="24">
      <c r="A37" s="56" t="str">
        <f>IF((LEN('Copy paste to Here'!G41))&gt;5,((CONCATENATE('Copy paste to Here'!G41," &amp; ",'Copy paste to Here'!D41,"  &amp;  ",'Copy paste to Here'!E41))),"Empty Cell")</f>
        <v xml:space="preserve">Titanium G23 labret, 16g (1.2mm) with a 3mm ball &amp; Length: 10mm  &amp;  </v>
      </c>
      <c r="B37" s="57" t="str">
        <f>'Copy paste to Here'!C41</f>
        <v>ULBB3</v>
      </c>
      <c r="C37" s="57" t="s">
        <v>738</v>
      </c>
      <c r="D37" s="58">
        <f>Invoice!B41</f>
        <v>30</v>
      </c>
      <c r="E37" s="59">
        <f>'Shipping Invoice'!J42*$N$1</f>
        <v>0.94</v>
      </c>
      <c r="F37" s="59">
        <f t="shared" si="0"/>
        <v>28.2</v>
      </c>
      <c r="G37" s="60">
        <f t="shared" si="1"/>
        <v>37.035999999999994</v>
      </c>
      <c r="H37" s="63">
        <f t="shared" si="2"/>
        <v>1111.08</v>
      </c>
    </row>
    <row r="38" spans="1:8" s="62" customFormat="1" ht="24">
      <c r="A38" s="56" t="str">
        <f>IF((LEN('Copy paste to Here'!G42))&gt;5,((CONCATENATE('Copy paste to Here'!G42," &amp; ",'Copy paste to Here'!D42,"  &amp;  ",'Copy paste to Here'!E42))),"Empty Cell")</f>
        <v xml:space="preserve">Pack of 10 pcs. of 2mm high polished surgical steel balls with 1.2mm (16g) and 1mm (18g) threading &amp;   &amp;  </v>
      </c>
      <c r="B38" s="57" t="str">
        <f>'Copy paste to Here'!C42</f>
        <v>XBAL2</v>
      </c>
      <c r="C38" s="57" t="s">
        <v>740</v>
      </c>
      <c r="D38" s="58">
        <f>Invoice!B42</f>
        <v>3</v>
      </c>
      <c r="E38" s="59">
        <f>'Shipping Invoice'!J43*$N$1</f>
        <v>0.69</v>
      </c>
      <c r="F38" s="59">
        <f t="shared" si="0"/>
        <v>2.0699999999999998</v>
      </c>
      <c r="G38" s="60">
        <f t="shared" si="1"/>
        <v>27.185999999999996</v>
      </c>
      <c r="H38" s="63">
        <f t="shared" si="2"/>
        <v>81.557999999999993</v>
      </c>
    </row>
    <row r="39" spans="1:8" s="62" customFormat="1" ht="24">
      <c r="A39" s="56" t="str">
        <f>IF((LEN('Copy paste to Here'!G43))&gt;5,((CONCATENATE('Copy paste to Here'!G43," &amp; ",'Copy paste to Here'!D43,"  &amp;  ",'Copy paste to Here'!E43))),"Empty Cell")</f>
        <v xml:space="preserve">Pack of 10 pcs. of 3mm anodized surgical steel balls with threading 1.2mm (16g) &amp; Color: Black  &amp;  </v>
      </c>
      <c r="B39" s="57" t="str">
        <f>'Copy paste to Here'!C43</f>
        <v>XBT3S</v>
      </c>
      <c r="C39" s="57" t="s">
        <v>742</v>
      </c>
      <c r="D39" s="58">
        <f>Invoice!B43</f>
        <v>2</v>
      </c>
      <c r="E39" s="59">
        <f>'Shipping Invoice'!J44*$N$1</f>
        <v>1.86</v>
      </c>
      <c r="F39" s="59">
        <f t="shared" si="0"/>
        <v>3.72</v>
      </c>
      <c r="G39" s="60">
        <f t="shared" si="1"/>
        <v>73.284000000000006</v>
      </c>
      <c r="H39" s="63">
        <f t="shared" si="2"/>
        <v>146.56800000000001</v>
      </c>
    </row>
    <row r="40" spans="1:8" s="62" customFormat="1" ht="24">
      <c r="A40" s="56" t="str">
        <f>IF((LEN('Copy paste to Here'!G44))&gt;5,((CONCATENATE('Copy paste to Here'!G44," &amp; ",'Copy paste to Here'!D44,"  &amp;  ",'Copy paste to Here'!E44))),"Empty Cell")</f>
        <v xml:space="preserve">EO gas sterilized 316L steel nose screw, 0.8mm (20g) with a 2mm ball top &amp;   &amp;  </v>
      </c>
      <c r="B40" s="57" t="str">
        <f>'Copy paste to Here'!C44</f>
        <v>ZNSB</v>
      </c>
      <c r="C40" s="57" t="s">
        <v>708</v>
      </c>
      <c r="D40" s="58">
        <f>Invoice!B44</f>
        <v>30</v>
      </c>
      <c r="E40" s="59">
        <f>'Shipping Invoice'!J45*$N$1</f>
        <v>0.66</v>
      </c>
      <c r="F40" s="59">
        <f t="shared" si="0"/>
        <v>19.8</v>
      </c>
      <c r="G40" s="60">
        <f t="shared" si="1"/>
        <v>26.004000000000001</v>
      </c>
      <c r="H40" s="63">
        <f t="shared" si="2"/>
        <v>780.12</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456.48</v>
      </c>
      <c r="G1000" s="60"/>
      <c r="H1000" s="61">
        <f t="shared" ref="H1000:H1007" si="49">F1000*$E$14</f>
        <v>17985.312000000002</v>
      </c>
    </row>
    <row r="1001" spans="1:8" s="62" customFormat="1">
      <c r="A1001" s="56" t="str">
        <f>Invoice!I46</f>
        <v xml:space="preserve">Discount 20% as per Silver Membership: </v>
      </c>
      <c r="B1001" s="75"/>
      <c r="C1001" s="75"/>
      <c r="D1001" s="76"/>
      <c r="E1001" s="67"/>
      <c r="F1001" s="59">
        <f>Invoice!J46</f>
        <v>-91.3</v>
      </c>
      <c r="G1001" s="60"/>
      <c r="H1001" s="61">
        <f t="shared" si="49"/>
        <v>-3597.22</v>
      </c>
    </row>
    <row r="1002" spans="1:8" s="62" customFormat="1" outlineLevel="1">
      <c r="A1002" s="56" t="str">
        <f>Invoice!I47</f>
        <v>Free Shipping to Switzerland via DHL due to order over 350USD:</v>
      </c>
      <c r="B1002" s="75"/>
      <c r="C1002" s="75"/>
      <c r="D1002" s="76"/>
      <c r="E1002" s="67"/>
      <c r="F1002" s="59">
        <v>0</v>
      </c>
      <c r="G1002" s="60"/>
      <c r="H1002" s="61">
        <f t="shared" si="49"/>
        <v>0</v>
      </c>
    </row>
    <row r="1003" spans="1:8" s="62" customFormat="1">
      <c r="A1003" s="56" t="str">
        <f>'[2]Copy paste to Here'!T4</f>
        <v>Total:</v>
      </c>
      <c r="B1003" s="75"/>
      <c r="C1003" s="75"/>
      <c r="D1003" s="76"/>
      <c r="E1003" s="67"/>
      <c r="F1003" s="59">
        <f>SUM(F1000:F1002)</f>
        <v>365.18</v>
      </c>
      <c r="G1003" s="60"/>
      <c r="H1003" s="61">
        <f t="shared" si="49"/>
        <v>14388.092000000001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17985.311999999998</v>
      </c>
    </row>
    <row r="1010" spans="1:8" s="21" customFormat="1">
      <c r="A1010" s="22"/>
      <c r="E1010" s="21" t="s">
        <v>177</v>
      </c>
      <c r="H1010" s="84">
        <f>(SUMIF($A$1000:$A$1008,"Total:",$H$1000:$H$1008))</f>
        <v>14388.092000000001</v>
      </c>
    </row>
    <row r="1011" spans="1:8" s="21" customFormat="1">
      <c r="E1011" s="21" t="s">
        <v>178</v>
      </c>
      <c r="H1011" s="85">
        <f>H1013-H1012</f>
        <v>13446.81</v>
      </c>
    </row>
    <row r="1012" spans="1:8" s="21" customFormat="1">
      <c r="E1012" s="21" t="s">
        <v>179</v>
      </c>
      <c r="H1012" s="85">
        <f>ROUND((H1013*7)/107,2)</f>
        <v>941.28</v>
      </c>
    </row>
    <row r="1013" spans="1:8" s="21" customFormat="1">
      <c r="E1013" s="22" t="s">
        <v>180</v>
      </c>
      <c r="H1013" s="86">
        <f>ROUND((SUMIF($A$1000:$A$1008,"Total:",$H$1000:$H$1008)),2)</f>
        <v>14388.09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7"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3"/>
  <sheetViews>
    <sheetView workbookViewId="0">
      <selection activeCell="A5" sqref="A5"/>
    </sheetView>
  </sheetViews>
  <sheetFormatPr defaultRowHeight="15"/>
  <sheetData>
    <row r="1" spans="1:1">
      <c r="A1" s="2" t="s">
        <v>717</v>
      </c>
    </row>
    <row r="2" spans="1:1">
      <c r="A2" s="2" t="s">
        <v>662</v>
      </c>
    </row>
    <row r="3" spans="1:1">
      <c r="A3" s="2" t="s">
        <v>662</v>
      </c>
    </row>
    <row r="4" spans="1:1">
      <c r="A4" s="2" t="s">
        <v>720</v>
      </c>
    </row>
    <row r="5" spans="1:1">
      <c r="A5" s="2" t="s">
        <v>722</v>
      </c>
    </row>
    <row r="6" spans="1:1">
      <c r="A6" s="2" t="s">
        <v>723</v>
      </c>
    </row>
    <row r="7" spans="1:1">
      <c r="A7" s="2" t="s">
        <v>577</v>
      </c>
    </row>
    <row r="8" spans="1:1">
      <c r="A8" s="2" t="s">
        <v>726</v>
      </c>
    </row>
    <row r="9" spans="1:1">
      <c r="A9" s="2" t="s">
        <v>649</v>
      </c>
    </row>
    <row r="10" spans="1:1">
      <c r="A10" s="2" t="s">
        <v>728</v>
      </c>
    </row>
    <row r="11" spans="1:1">
      <c r="A11" s="2" t="s">
        <v>728</v>
      </c>
    </row>
    <row r="12" spans="1:1">
      <c r="A12" s="2" t="s">
        <v>68</v>
      </c>
    </row>
    <row r="13" spans="1:1">
      <c r="A13" s="2" t="s">
        <v>731</v>
      </c>
    </row>
    <row r="14" spans="1:1">
      <c r="A14" s="2" t="s">
        <v>731</v>
      </c>
    </row>
    <row r="15" spans="1:1">
      <c r="A15" s="2" t="s">
        <v>731</v>
      </c>
    </row>
    <row r="16" spans="1:1">
      <c r="A16" s="2" t="s">
        <v>731</v>
      </c>
    </row>
    <row r="17" spans="1:1">
      <c r="A17" s="2" t="s">
        <v>745</v>
      </c>
    </row>
    <row r="18" spans="1:1">
      <c r="A18" s="2" t="s">
        <v>736</v>
      </c>
    </row>
    <row r="19" spans="1:1">
      <c r="A19" s="2" t="s">
        <v>736</v>
      </c>
    </row>
    <row r="20" spans="1:1">
      <c r="A20" s="2" t="s">
        <v>738</v>
      </c>
    </row>
    <row r="21" spans="1:1">
      <c r="A21" s="2" t="s">
        <v>740</v>
      </c>
    </row>
    <row r="22" spans="1:1">
      <c r="A22" s="2" t="s">
        <v>742</v>
      </c>
    </row>
    <row r="23" spans="1:1">
      <c r="A23" s="2" t="s">
        <v>708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2023-09-26T04:33:08Z</cp:lastPrinted>
  <dcterms:created xsi:type="dcterms:W3CDTF">2009-06-02T18:56:54Z</dcterms:created>
  <dcterms:modified xsi:type="dcterms:W3CDTF">2023-09-26T04:33:10Z</dcterms:modified>
</cp:coreProperties>
</file>