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5CB8CB1-5ABA-44E8-AAA6-B020D849D703}"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Invoice!$A$1:$K$61</definedName>
    <definedName name="_xlnm.Print_Area" localSheetId="3">'Shipping Invoice'!$A$1:$L$50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2" i="6" l="1"/>
  <c r="A1003" i="6"/>
  <c r="A1004" i="6"/>
  <c r="A1005" i="6"/>
  <c r="A1006" i="6"/>
  <c r="A1007" i="6"/>
  <c r="A1001" i="6"/>
  <c r="I54" i="2"/>
  <c r="K48" i="7" l="1"/>
  <c r="E41" i="6"/>
  <c r="E40" i="6"/>
  <c r="E37" i="6"/>
  <c r="E35" i="6"/>
  <c r="E34" i="6"/>
  <c r="E33" i="6"/>
  <c r="E31" i="6"/>
  <c r="E29" i="6"/>
  <c r="E28" i="6"/>
  <c r="E27" i="6"/>
  <c r="E25" i="6"/>
  <c r="E23" i="6"/>
  <c r="E22" i="6"/>
  <c r="E21" i="6"/>
  <c r="E19" i="6"/>
  <c r="K14" i="7"/>
  <c r="K17" i="7"/>
  <c r="K10" i="7"/>
  <c r="I46" i="7"/>
  <c r="I44" i="7"/>
  <c r="B41" i="7"/>
  <c r="I41" i="7"/>
  <c r="I39" i="7"/>
  <c r="I36" i="7"/>
  <c r="I34" i="7"/>
  <c r="I31" i="7"/>
  <c r="I27" i="7"/>
  <c r="I25" i="7"/>
  <c r="I22" i="7"/>
  <c r="I42" i="7"/>
  <c r="N1" i="6"/>
  <c r="E39" i="6" s="1"/>
  <c r="D42" i="6"/>
  <c r="B46" i="7" s="1"/>
  <c r="D41" i="6"/>
  <c r="B45" i="7" s="1"/>
  <c r="D40" i="6"/>
  <c r="B44" i="7" s="1"/>
  <c r="D39" i="6"/>
  <c r="B43" i="7" s="1"/>
  <c r="D38" i="6"/>
  <c r="B42" i="7" s="1"/>
  <c r="D37" i="6"/>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K25" i="7" s="1"/>
  <c r="D20" i="6"/>
  <c r="B24" i="7" s="1"/>
  <c r="D19" i="6"/>
  <c r="B23" i="7" s="1"/>
  <c r="D18" i="6"/>
  <c r="B22" i="7" s="1"/>
  <c r="I46" i="5"/>
  <c r="I45" i="5"/>
  <c r="I44" i="5"/>
  <c r="I43" i="5"/>
  <c r="I42" i="5"/>
  <c r="I41" i="5"/>
  <c r="I40" i="5"/>
  <c r="I39" i="5"/>
  <c r="I38" i="5"/>
  <c r="I37" i="5"/>
  <c r="I36" i="5"/>
  <c r="I35" i="5"/>
  <c r="I34" i="5"/>
  <c r="I33" i="5"/>
  <c r="I32" i="5"/>
  <c r="I31" i="5"/>
  <c r="I30" i="5"/>
  <c r="I29" i="5"/>
  <c r="I28" i="5"/>
  <c r="I27" i="5"/>
  <c r="I26" i="5"/>
  <c r="I25" i="5"/>
  <c r="I24" i="5"/>
  <c r="I23" i="5"/>
  <c r="I22" i="5"/>
  <c r="J46" i="2"/>
  <c r="J45" i="2"/>
  <c r="J44" i="2"/>
  <c r="J43" i="2"/>
  <c r="J42" i="2"/>
  <c r="J41" i="2"/>
  <c r="J40" i="2"/>
  <c r="J39" i="2"/>
  <c r="J38" i="2"/>
  <c r="J37" i="2"/>
  <c r="J36" i="2"/>
  <c r="J35" i="2"/>
  <c r="J34" i="2"/>
  <c r="J33" i="2"/>
  <c r="J32" i="2"/>
  <c r="J31" i="2"/>
  <c r="J30" i="2"/>
  <c r="J29" i="2"/>
  <c r="J28" i="2"/>
  <c r="J27" i="2"/>
  <c r="J26" i="2"/>
  <c r="J25" i="2"/>
  <c r="J24" i="2"/>
  <c r="J23" i="2"/>
  <c r="J22" i="2"/>
  <c r="K31" i="7" l="1"/>
  <c r="K27" i="7"/>
  <c r="J47" i="2"/>
  <c r="K39" i="7"/>
  <c r="K22" i="7"/>
  <c r="K34" i="7"/>
  <c r="K46" i="7"/>
  <c r="I23" i="7"/>
  <c r="K23" i="7" s="1"/>
  <c r="I28" i="7"/>
  <c r="K28" i="7" s="1"/>
  <c r="I32" i="7"/>
  <c r="K32" i="7" s="1"/>
  <c r="K41" i="7"/>
  <c r="I29" i="7"/>
  <c r="K29" i="7" s="1"/>
  <c r="I37" i="7"/>
  <c r="K37" i="7" s="1"/>
  <c r="K36" i="7"/>
  <c r="K42" i="7"/>
  <c r="I24" i="7"/>
  <c r="K24" i="7" s="1"/>
  <c r="I33" i="7"/>
  <c r="K33" i="7" s="1"/>
  <c r="I38" i="7"/>
  <c r="K38" i="7" s="1"/>
  <c r="I43" i="7"/>
  <c r="K43" i="7" s="1"/>
  <c r="K44" i="7"/>
  <c r="I26" i="7"/>
  <c r="K26" i="7" s="1"/>
  <c r="I30" i="7"/>
  <c r="K30" i="7" s="1"/>
  <c r="I35" i="7"/>
  <c r="K35" i="7" s="1"/>
  <c r="I40" i="7"/>
  <c r="K40" i="7" s="1"/>
  <c r="I45" i="7"/>
  <c r="K45" i="7" s="1"/>
  <c r="E18" i="6"/>
  <c r="E24" i="6"/>
  <c r="E30" i="6"/>
  <c r="E36" i="6"/>
  <c r="E42" i="6"/>
  <c r="E20" i="6"/>
  <c r="E26" i="6"/>
  <c r="E32" i="6"/>
  <c r="E38" i="6"/>
  <c r="F1004" i="6"/>
  <c r="K47" i="7" l="1"/>
  <c r="K49" i="7" s="1"/>
  <c r="J48" i="2"/>
  <c r="J50" i="2" s="1"/>
  <c r="M11" i="6"/>
  <c r="I57"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I56" i="2" l="1"/>
  <c r="F1001" i="6"/>
  <c r="F1003" i="6" s="1"/>
  <c r="H1003" i="6" s="1"/>
  <c r="I61" i="2"/>
  <c r="H1007" i="6"/>
  <c r="H1006" i="6"/>
  <c r="H1005" i="6"/>
  <c r="H1004"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59" i="2" l="1"/>
  <c r="I60" i="2"/>
  <c r="I58" i="2" s="1"/>
  <c r="H1013" i="6"/>
  <c r="H1010" i="6"/>
  <c r="H1009" i="6"/>
  <c r="H1012" i="6" l="1"/>
  <c r="H1011" i="6" s="1"/>
</calcChain>
</file>

<file path=xl/sharedStrings.xml><?xml version="1.0" encoding="utf-8"?>
<sst xmlns="http://schemas.openxmlformats.org/spreadsheetml/2006/main" count="2234" uniqueCount="779">
  <si>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</si>
  <si>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</si>
  <si>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</si>
  <si>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</si>
  <si>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</si>
  <si>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</si>
  <si>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</si>
  <si>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</si>
  <si>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</si>
  <si>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</si>
  <si>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</si>
  <si>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</si>
  <si>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</si>
  <si>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</si>
  <si>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</si>
  <si>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</si>
  <si>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</si>
  <si>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</si>
  <si>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</si>
  <si>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</si>
  <si>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</si>
  <si>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</si>
  <si>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</si>
  <si>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</si>
  <si>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</si>
  <si>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</si>
  <si>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</si>
  <si>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</si>
  <si>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</si>
  <si>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</si>
  <si>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</si>
  <si>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</si>
  <si>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</si>
  <si>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</si>
  <si>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</si>
  <si>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</si>
  <si>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</si>
  <si>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</si>
  <si>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</si>
  <si>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</si>
  <si>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</si>
  <si>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</si>
  <si>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</si>
  <si>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</si>
  <si>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</si>
  <si>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</si>
  <si>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</si>
  <si>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</si>
  <si>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</si>
  <si>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</si>
  <si>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</si>
  <si>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</si>
  <si>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</si>
  <si>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</si>
  <si>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</si>
  <si>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</si>
  <si>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</si>
  <si>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</si>
  <si>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</si>
  <si>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</si>
  <si>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</si>
  <si>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</si>
  <si>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</si>
  <si>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</si>
  <si>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</si>
  <si>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</si>
  <si>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</si>
  <si>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</si>
  <si>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</si>
  <si>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</si>
  <si>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</si>
  <si>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</si>
  <si>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</si>
  <si>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</si>
  <si>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</si>
  <si>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</si>
  <si>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</si>
  <si>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</si>
  <si>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</si>
  <si>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</si>
  <si>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</si>
  <si>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</si>
  <si>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</si>
  <si>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</si>
  <si>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</si>
  <si>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</si>
  <si>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</si>
  <si>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</si>
  <si>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</si>
  <si>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</si>
  <si>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</si>
  <si>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</si>
  <si>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</si>
  <si>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</si>
  <si>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</si>
  <si>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</si>
  <si>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</si>
  <si>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</si>
  <si>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</si>
  <si>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</si>
  <si>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</si>
  <si>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</si>
  <si>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</si>
  <si>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</si>
  <si>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</si>
  <si>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</si>
  <si>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</si>
  <si>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</si>
  <si>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</si>
  <si>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</si>
  <si>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</si>
  <si>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</si>
  <si>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</si>
  <si>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</si>
  <si>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</si>
  <si>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</si>
  <si>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</si>
  <si>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</si>
  <si>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</si>
  <si>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</si>
  <si>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</si>
  <si>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</si>
  <si>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</si>
  <si>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</si>
  <si>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</si>
  <si>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</si>
  <si>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</si>
  <si>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</si>
  <si>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</si>
  <si>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</si>
  <si>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</si>
  <si>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</si>
  <si>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</si>
  <si>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</si>
  <si>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</si>
  <si>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</si>
  <si>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</si>
  <si>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</si>
  <si>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</si>
  <si>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</si>
  <si>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</si>
  <si>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</si>
  <si>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</si>
  <si>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</si>
  <si>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</si>
  <si>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</si>
  <si>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</si>
  <si>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</si>
  <si>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</si>
  <si>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</si>
  <si>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</si>
  <si>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</si>
  <si>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</si>
  <si>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</si>
  <si>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</si>
  <si>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</si>
  <si>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</si>
  <si>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</si>
  <si>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</si>
  <si>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</si>
  <si>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</si>
  <si>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</si>
  <si>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</si>
  <si>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</si>
  <si>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</si>
  <si>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</si>
  <si>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</si>
  <si>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</si>
  <si>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</si>
  <si>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</si>
  <si>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</si>
  <si>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</si>
  <si>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</si>
  <si>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</si>
  <si>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</si>
  <si>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</si>
  <si>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</si>
  <si>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</si>
  <si>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</si>
  <si>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</si>
  <si>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</si>
  <si>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</si>
  <si>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</si>
  <si>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</si>
  <si>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</si>
  <si>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</si>
  <si>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</si>
  <si>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</si>
  <si>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</si>
  <si>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</si>
  <si>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</si>
  <si>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</si>
  <si>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</si>
  <si>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</si>
  <si>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</si>
  <si>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</si>
  <si>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</si>
  <si>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</si>
  <si>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</si>
  <si>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</si>
  <si>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</si>
  <si>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</si>
  <si>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</si>
  <si>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</si>
  <si>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</si>
  <si>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</si>
  <si>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</si>
  <si>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</si>
  <si>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</si>
  <si>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</si>
  <si>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</si>
  <si>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</si>
  <si>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</si>
  <si>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</si>
  <si>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</si>
  <si>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</si>
  <si>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</si>
  <si>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</si>
  <si>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</si>
  <si>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</si>
  <si>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</si>
  <si>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</si>
  <si>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</si>
  <si>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</si>
  <si>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</si>
  <si>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</si>
  <si>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</si>
  <si>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</si>
  <si>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</si>
  <si>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</si>
  <si>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</si>
  <si>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</si>
  <si>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</si>
  <si>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</si>
  <si>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</si>
  <si>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</si>
  <si>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</si>
  <si>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</si>
  <si>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</si>
  <si>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</si>
  <si>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</si>
  <si>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</si>
  <si>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</si>
  <si>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</si>
  <si>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</si>
  <si>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</si>
  <si>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</si>
  <si>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</si>
  <si>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</si>
  <si>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</si>
  <si>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</si>
  <si>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</si>
  <si>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</si>
  <si>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</si>
  <si>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</si>
  <si>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</si>
  <si>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</si>
  <si>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</si>
  <si>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</si>
  <si>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</si>
  <si>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</si>
  <si>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</si>
  <si>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</si>
  <si>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</si>
  <si>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</si>
  <si>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</si>
  <si>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</si>
  <si>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</si>
  <si>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</si>
  <si>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</si>
  <si>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</si>
  <si>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</si>
  <si>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</si>
  <si>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</si>
  <si>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</si>
  <si>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</si>
  <si>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</si>
  <si>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</si>
  <si>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</si>
  <si>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</si>
  <si>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</si>
  <si>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</si>
  <si>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</si>
  <si>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</si>
  <si>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</si>
  <si>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</si>
  <si>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</si>
  <si>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</si>
  <si>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</si>
  <si>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</si>
  <si>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</si>
  <si>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</si>
  <si>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</si>
  <si>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</si>
  <si>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</si>
  <si>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</si>
  <si>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</si>
  <si>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</si>
  <si>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</si>
  <si>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</si>
  <si>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</si>
  <si>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</si>
  <si>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</si>
  <si>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</si>
  <si>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</si>
  <si>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</si>
  <si>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</si>
  <si>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</si>
  <si>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</si>
  <si>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</si>
  <si>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</si>
  <si>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</si>
  <si>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</si>
  <si>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</si>
  <si>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</si>
  <si>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</si>
  <si>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</si>
  <si>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</si>
  <si>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</si>
  <si>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</si>
  <si>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</si>
  <si>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</si>
  <si>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</si>
  <si>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</si>
  <si>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</si>
  <si>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</si>
  <si>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</si>
  <si>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</si>
  <si>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</si>
  <si>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</si>
  <si>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</si>
  <si>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</si>
  <si>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</si>
  <si>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</si>
  <si>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</si>
  <si>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</si>
  <si>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</si>
  <si>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</si>
  <si>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</si>
  <si>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</si>
  <si>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</si>
  <si>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</si>
  <si>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</si>
  <si>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</si>
  <si>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</si>
  <si>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</si>
  <si>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</si>
  <si>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</si>
  <si>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</si>
  <si>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</si>
  <si>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</si>
  <si>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</si>
  <si>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</si>
  <si>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</si>
  <si>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</si>
  <si>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</si>
  <si>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</si>
  <si>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</si>
  <si>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</si>
  <si>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</si>
  <si>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</si>
  <si>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</si>
  <si>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</si>
  <si>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</si>
  <si>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</si>
  <si>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</si>
  <si>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</si>
  <si>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</si>
  <si>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</si>
  <si>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</si>
  <si>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</si>
  <si>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</si>
  <si>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</si>
  <si>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</si>
  <si>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</si>
  <si>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</si>
  <si>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</si>
  <si>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</si>
  <si>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</si>
  <si>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</si>
  <si>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</si>
  <si>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</si>
  <si>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</si>
  <si>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</si>
  <si>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</si>
  <si>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</si>
  <si>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</si>
  <si>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</si>
  <si>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</si>
  <si>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</si>
  <si>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</si>
  <si>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</si>
  <si>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</si>
  <si>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</si>
  <si>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</si>
  <si>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</si>
  <si>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</si>
  <si>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</si>
  <si>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</si>
  <si>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</si>
  <si>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</si>
  <si>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</si>
  <si>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</si>
  <si>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</si>
  <si>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</si>
  <si>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</si>
  <si>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</si>
  <si>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</si>
  <si>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</si>
  <si>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</si>
  <si>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</si>
  <si>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</si>
  <si>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</si>
  <si>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</si>
  <si>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</si>
  <si>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</si>
  <si>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</si>
  <si>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</si>
  <si>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</si>
  <si>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</si>
  <si>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</si>
  <si>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</si>
  <si>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</si>
  <si>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</si>
  <si>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</si>
  <si>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</si>
  <si>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</si>
  <si>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</si>
  <si>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</si>
  <si>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</si>
  <si>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</si>
  <si>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</si>
  <si>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</si>
  <si>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</si>
  <si>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</si>
  <si>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</si>
  <si>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</si>
  <si>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</si>
  <si>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</si>
  <si>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</si>
  <si>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</si>
  <si>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</si>
  <si>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</si>
  <si>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</si>
  <si>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</si>
  <si>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</si>
  <si>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</si>
  <si>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</si>
  <si>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</si>
  <si>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</si>
  <si>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</si>
  <si>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</si>
  <si>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</si>
  <si>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</si>
  <si>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</si>
  <si>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</si>
  <si>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</si>
  <si>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</si>
  <si>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</si>
  <si>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</si>
  <si>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</si>
  <si>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</si>
  <si>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</si>
  <si>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</si>
  <si>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</si>
  <si>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</si>
  <si>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</si>
  <si>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</si>
  <si>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</si>
  <si>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</si>
  <si>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</si>
  <si>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</si>
  <si>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</si>
  <si>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</si>
  <si>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</si>
  <si>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</si>
  <si>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</si>
  <si>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</si>
  <si>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</si>
  <si>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</si>
  <si>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</si>
  <si>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</si>
  <si>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</si>
  <si>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</si>
  <si>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</si>
  <si>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</si>
  <si>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</si>
  <si>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</si>
  <si>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</si>
  <si>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</si>
  <si>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</si>
  <si>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</si>
  <si>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</si>
  <si>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</si>
  <si>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</si>
  <si>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</si>
  <si>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</si>
  <si>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</si>
  <si>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</si>
  <si>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</si>
  <si>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</si>
  <si>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</si>
  <si>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</si>
  <si>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</si>
  <si>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</si>
  <si>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</si>
  <si>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</si>
  <si>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</si>
  <si>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</si>
  <si>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</si>
  <si>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</si>
  <si>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</si>
  <si>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</si>
  <si>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</si>
  <si>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</si>
  <si>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</si>
  <si>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</si>
  <si>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</si>
  <si>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</si>
  <si>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</si>
  <si>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</si>
  <si>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</si>
  <si>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</si>
  <si>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</si>
  <si>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</si>
  <si>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</si>
  <si>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</si>
  <si>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</si>
  <si>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</si>
  <si>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</si>
  <si>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</si>
  <si>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</si>
  <si>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</si>
  <si>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</si>
  <si>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</si>
  <si>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</si>
  <si>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</si>
  <si>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</si>
  <si>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</si>
  <si>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</si>
  <si>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</si>
  <si>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</si>
  <si>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</si>
  <si>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</si>
  <si>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</si>
  <si>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</si>
  <si>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</si>
  <si>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</si>
  <si>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</si>
  <si>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</si>
  <si>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</si>
  <si>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</si>
  <si>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</si>
  <si>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</si>
  <si>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</si>
  <si>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</si>
  <si>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</si>
  <si>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</si>
  <si>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</si>
  <si>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</si>
  <si>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</si>
  <si>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</si>
  <si>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</si>
  <si>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</si>
  <si>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</si>
  <si>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</si>
  <si>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</si>
  <si>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</si>
  <si>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</si>
  <si>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</si>
  <si>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</si>
  <si>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</si>
  <si>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</si>
  <si>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</si>
  <si>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</si>
  <si>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</si>
  <si>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</si>
  <si>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</si>
  <si>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</si>
  <si>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</si>
  <si>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</si>
  <si>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</si>
  <si>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</si>
  <si>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</si>
  <si>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</si>
  <si>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</si>
  <si>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</si>
  <si>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</si>
  <si>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</si>
  <si>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</si>
  <si>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</si>
  <si>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</si>
  <si>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</si>
  <si>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</si>
  <si>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</si>
  <si>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</si>
  <si>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</si>
  <si>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</si>
  <si>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</si>
  <si>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</si>
  <si>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</si>
  <si>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</si>
  <si>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</si>
  <si>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</si>
  <si>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</si>
  <si>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</si>
  <si>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</si>
  <si>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</si>
  <si>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</si>
  <si>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</si>
  <si>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</si>
  <si>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</si>
  <si>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</si>
  <si>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</si>
  <si>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</si>
  <si>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</si>
  <si>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</si>
  <si>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</si>
  <si>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</si>
  <si>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</si>
  <si>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</si>
  <si>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</si>
  <si>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</si>
  <si>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</si>
  <si>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</si>
  <si>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</si>
  <si>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</si>
  <si>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</si>
  <si>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</si>
  <si>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</si>
  <si>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</si>
  <si>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</si>
  <si>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</si>
  <si>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</si>
  <si>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</si>
  <si>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</si>
  <si>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</si>
  <si>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</si>
  <si>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</si>
  <si>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</si>
  <si>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</si>
  <si>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</si>
  <si>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</si>
  <si>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</si>
  <si>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</si>
  <si>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</si>
  <si>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</si>
  <si>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</si>
  <si>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</si>
  <si>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</si>
  <si>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</si>
  <si>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</si>
  <si>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</si>
  <si>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</si>
  <si>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</si>
  <si>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</si>
  <si>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</si>
  <si>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</si>
  <si>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</si>
  <si>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</si>
  <si>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</si>
  <si>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</si>
  <si>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</si>
  <si>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</si>
  <si>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</si>
  <si>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</si>
  <si>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</si>
  <si>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</si>
  <si>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</si>
  <si>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</si>
  <si>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</si>
  <si>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</si>
  <si>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</si>
  <si>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</si>
  <si>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</si>
  <si>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</si>
  <si>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</si>
  <si>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</si>
  <si>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</si>
  <si>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</si>
  <si>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</si>
  <si>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</si>
  <si>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</si>
  <si>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</si>
  <si>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</si>
  <si>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</si>
  <si>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</si>
  <si>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</si>
  <si>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</si>
  <si>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</si>
  <si>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</si>
  <si>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</si>
  <si>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</si>
  <si>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</si>
  <si>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</si>
  <si>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</si>
  <si>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</si>
  <si>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</si>
  <si>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</si>
  <si>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</si>
  <si>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</si>
  <si>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</si>
  <si>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</si>
  <si>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</si>
  <si>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</si>
  <si>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</si>
  <si>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</si>
  <si>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</si>
  <si>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</si>
  <si>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</si>
  <si>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</si>
  <si>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</si>
  <si>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</si>
  <si>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</si>
  <si>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</si>
  <si>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</si>
  <si>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</si>
  <si>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Simone Morgavi</t>
  </si>
  <si>
    <t>Via Romana Murcarolo 26/3</t>
  </si>
  <si>
    <t>16167 Genova</t>
  </si>
  <si>
    <t>Italy</t>
  </si>
  <si>
    <t>Tel: +39 3882447798 // +39 3462201767</t>
  </si>
  <si>
    <t>Email: s.imor@yahoo.it</t>
  </si>
  <si>
    <t>ABBUV</t>
  </si>
  <si>
    <t>Flexible acrylic tongue barbell, 14g (1.6mm) with 6mm acrylic UV balls</t>
  </si>
  <si>
    <t>Color: Green</t>
  </si>
  <si>
    <t>BBETB</t>
  </si>
  <si>
    <t>Anodized surgical steel eyebrow or helix barbell, 16g (1.2mm) with two 3mm balls</t>
  </si>
  <si>
    <t>BLK22A</t>
  </si>
  <si>
    <t>Bulk body jewelry: 100 pcs. assortment of 16g (1.2mm) surgical steel eyebrow circular barbells with 3mm balls</t>
  </si>
  <si>
    <t>BN2FRG</t>
  </si>
  <si>
    <t>Surgical steel belly banana, 14g (1.6mm) with a 5 &amp; 8mm multi-crystal ferido glued balls with resin cover</t>
  </si>
  <si>
    <t>BNPRB</t>
  </si>
  <si>
    <t>Color: # 12 in picture</t>
  </si>
  <si>
    <t>Surgical steel belly banana, 14g (1.6mm) with two 5mm &amp; 8mm faux pearl balls</t>
  </si>
  <si>
    <t>Color: # 18 in picture</t>
  </si>
  <si>
    <t>Color: # 25 in picture</t>
  </si>
  <si>
    <t>Color: # 35 in picture</t>
  </si>
  <si>
    <t>BRSSQ3</t>
  </si>
  <si>
    <t>Display with 12 pairs of 925 sterling silver ear studs with clear prong set square CZ stones in 3mm - 5mm</t>
  </si>
  <si>
    <t>LBTB3</t>
  </si>
  <si>
    <t>Premium PVD plated surgical steel labret, 16g (1.2mm) with a 3mm ball</t>
  </si>
  <si>
    <t>NYCZBXC</t>
  </si>
  <si>
    <t>NYP19CX</t>
  </si>
  <si>
    <t>NYSV2BX</t>
  </si>
  <si>
    <t>NYZBHC</t>
  </si>
  <si>
    <t>XBAL3</t>
  </si>
  <si>
    <t>Pack of 10 pcs. of 3mm high polished surgical steel balls with 1.2mm threading (16g)</t>
  </si>
  <si>
    <t>XBT3S</t>
  </si>
  <si>
    <t>Pack of 10 pcs. of 3mm anodized surgical steel balls with threading 1.2mm (16g)</t>
  </si>
  <si>
    <t>Three Hundred Fifty Six and 04 cents EUR</t>
  </si>
  <si>
    <t>Display box with 52 pcs. of 925 sterling silver ''Bend it yourself'' nose studs, 22g (0.6mm) with 2mm round clear prong set CZ stones (in standard packing or in vacuum sealed packing to prevent tarnishing)</t>
  </si>
  <si>
    <t>Display box with 52 pcs. of 925 sterling silver ''Bend it yourself '' nose studs, 22g (0.6mm) with big 2.5mm clear prong set crystal tops (in standard packing or in vacuum sealed packing to prevent tarnishing)</t>
  </si>
  <si>
    <t>Display box with 52 pcs. of 925 sterling silver ''Bend it yourself'' nose studs, 22g (0.6mm) with 2mm ball shaped tops (in standard packing or in vacuum sealed packing to prevent tarnishing)</t>
  </si>
  <si>
    <t>Display box with 52 pcs. of 925 sterling silver ''Bend it yourself'' nose studs, 22g (0.6mm) with 3mm heart shaped clear prong set CZ stone (in standard packing or in vacuum sealed packing to prevent tarnishing)</t>
  </si>
  <si>
    <t>VAT: IT02644270999</t>
  </si>
  <si>
    <t>Leo</t>
  </si>
  <si>
    <r>
      <t xml:space="preserve">20% Discount as per </t>
    </r>
    <r>
      <rPr>
        <b/>
        <sz val="10"/>
        <color indexed="8"/>
        <rFont val="Arial"/>
        <family val="2"/>
      </rPr>
      <t>Silver Membership</t>
    </r>
    <r>
      <rPr>
        <sz val="10"/>
        <color indexed="8"/>
        <rFont val="Arial"/>
        <family val="2"/>
      </rPr>
      <t xml:space="preserve">: </t>
    </r>
  </si>
  <si>
    <t>Shipping cost to Italy via DHL:</t>
  </si>
  <si>
    <t>Two Hundred Eighty Four and 83 cents EUR</t>
  </si>
  <si>
    <t>Customer Prepaid</t>
  </si>
  <si>
    <t>Refund Amount</t>
  </si>
  <si>
    <t>Free Shipping to Italy via DHL due to order over 80EUR:</t>
  </si>
  <si>
    <t>Eighty Nine and 01 cents EUR</t>
  </si>
  <si>
    <t>Bulk body jewelry: 100 pcs. assortment of 16g (1.2mm) Steel eyebrow circular barbells with 3mm balls</t>
  </si>
  <si>
    <t>Steel belly banana, 14g (1.6mm) with a 6mm and a 5mm bezel set jewel ball</t>
  </si>
  <si>
    <t>Steel belly banana, 14g (1.6mm) with a 5 &amp; 8mm multi-crystal ferido glued balls with resin cover</t>
  </si>
  <si>
    <t>Steel belly banana, 14g (1.6mm) with two 5mm &amp; 8mm faux pearl balls</t>
  </si>
  <si>
    <t>Steel labret, 16g (1.2mm) with a 3mm ball</t>
  </si>
  <si>
    <t>Display box with 52 pcs. of ''bend it yourself '' nose studs, 22g (0.6mm) with big 2.5mm clear prong set crystal tops (in standard packing or in vacuum sealed packing to prevent tarnishing)</t>
  </si>
  <si>
    <t>Display box with 52 pcs. of ''bend it yourself'' nose studs, 22g (0.6mm) with 2mm ball shaped tops (in standard packing or in vacuum sealed packing to prevent tarnishing)</t>
  </si>
  <si>
    <t>Display with 12 pairs of ear studs with clear prong set square cz in 3mm - 5mm</t>
  </si>
  <si>
    <t>Display box with 52 pcs. of ''bend it yourself'' nose studs, 22g (0.6mm) with 2mm round clear prong set cz (in standard packing or in vacuum sealed packing to prevent tarnishing)</t>
  </si>
  <si>
    <t>Colored steel labret, 16g (1.2mm) with a 3mm ball</t>
  </si>
  <si>
    <t>Pack of 10 pcs. of 3mm high polished steel balls with 1.2mm threading (16g)</t>
  </si>
  <si>
    <t>Display box with 52 pcs. of ''bend it yourself'' nose studs, 22g (0.6mm) with 3mm heart shaped clear prong set cz (in standard packing or in vacuum sealed packing to prevent tarnishing)</t>
  </si>
  <si>
    <t>Colored steel eyebrow or helix barbell, 16g (1.2mm) with two 3mm balls</t>
  </si>
  <si>
    <t>Pack of 10 pcs. of 3mm colored steel balls with threading 1.2mm (16g)</t>
  </si>
  <si>
    <t>Imitation jewelry:
Acrylic Tongue Barbells, Set of Steel Eyebrow Circular Barbells, Steel Labrets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</si>
</sst>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4">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21" fillId="2" borderId="20" xfId="0" applyFont="1" applyFill="1" applyBorder="1"/>
    <xf numFmtId="0" fontId="21" fillId="2" borderId="13" xfId="0" applyFont="1" applyFill="1" applyBorder="1"/>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0" borderId="0" xfId="0" applyFont="1" applyAlignment="1">
      <alignment horizontal="right"/>
    </xf>
    <xf numFmtId="0" fontId="21" fillId="0" borderId="0" xfId="0" applyFont="1"/>
    <xf numFmtId="0" fontId="39" fillId="0" borderId="0" xfId="0" applyFont="1" applyAlignment="1">
      <alignment horizontal="right"/>
    </xf>
    <xf numFmtId="2" fontId="39" fillId="0" borderId="0" xfId="0" applyNumberFormat="1" applyFont="1"/>
    <xf numFmtId="0" fontId="8" fillId="0" borderId="0" xfId="0" applyFont="1" applyAlignment="1">
      <alignment horizontal="right"/>
    </xf>
    <xf numFmtId="2" fontId="4" fillId="2" borderId="0" xfId="3" applyNumberFormat="1" applyFont="1" applyFill="1" applyAlignment="1">
      <alignment horizontal="right"/>
    </xf>
    <xf numFmtId="0" fontId="8" fillId="2" borderId="0" xfId="0" applyFont="1" applyFill="1" applyAlignment="1">
      <alignment horizontal="right"/>
    </xf>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1" t="s">
        <v>2</v>
      </c>
      <c r="C8" s="93"/>
      <c r="D8" s="93"/>
      <c r="E8" s="93"/>
      <c r="F8" s="93"/>
      <c r="G8" s="94"/>
    </row>
    <row r="9" spans="2:7" ht="14.25">
      <c r="B9" s="151"/>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1"/>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7" t="s">
        <v>139</v>
      </c>
      <c r="C2" s="133"/>
      <c r="D2" s="133"/>
      <c r="E2" s="133"/>
      <c r="F2" s="133"/>
      <c r="G2" s="133"/>
      <c r="H2" s="133"/>
      <c r="I2" s="133"/>
      <c r="J2" s="138" t="s">
        <v>145</v>
      </c>
      <c r="K2" s="126"/>
    </row>
    <row r="3" spans="1:11">
      <c r="A3" s="125"/>
      <c r="B3" s="134" t="s">
        <v>140</v>
      </c>
      <c r="C3" s="133"/>
      <c r="D3" s="133"/>
      <c r="E3" s="133"/>
      <c r="F3" s="133"/>
      <c r="G3" s="133"/>
      <c r="H3" s="133"/>
      <c r="I3" s="133"/>
      <c r="J3" s="133"/>
      <c r="K3" s="126"/>
    </row>
    <row r="4" spans="1:11">
      <c r="A4" s="125"/>
      <c r="B4" s="134" t="s">
        <v>141</v>
      </c>
      <c r="C4" s="133"/>
      <c r="D4" s="133"/>
      <c r="E4" s="133"/>
      <c r="F4" s="133"/>
      <c r="G4" s="133"/>
      <c r="H4" s="133"/>
      <c r="I4" s="133"/>
      <c r="J4" s="133"/>
      <c r="K4" s="126"/>
    </row>
    <row r="5" spans="1:11">
      <c r="A5" s="125"/>
      <c r="B5" s="134" t="s">
        <v>142</v>
      </c>
      <c r="C5" s="133"/>
      <c r="D5" s="133"/>
      <c r="E5" s="133"/>
      <c r="F5" s="133"/>
      <c r="G5" s="133"/>
      <c r="H5" s="133"/>
      <c r="I5" s="133"/>
      <c r="J5" s="133"/>
      <c r="K5" s="126"/>
    </row>
    <row r="6" spans="1:11">
      <c r="A6" s="125"/>
      <c r="B6" s="134" t="s">
        <v>143</v>
      </c>
      <c r="C6" s="133"/>
      <c r="D6" s="133"/>
      <c r="E6" s="133"/>
      <c r="F6" s="133"/>
      <c r="G6" s="133"/>
      <c r="H6" s="133"/>
      <c r="I6" s="133"/>
      <c r="J6" s="133"/>
      <c r="K6" s="126"/>
    </row>
    <row r="7" spans="1:11">
      <c r="A7" s="125"/>
      <c r="B7" s="134" t="s">
        <v>144</v>
      </c>
      <c r="C7" s="133"/>
      <c r="D7" s="133"/>
      <c r="E7" s="133"/>
      <c r="F7" s="133"/>
      <c r="G7" s="133"/>
      <c r="H7" s="133"/>
      <c r="I7" s="133"/>
      <c r="J7" s="133"/>
      <c r="K7" s="126"/>
    </row>
    <row r="8" spans="1:11">
      <c r="A8" s="125"/>
      <c r="B8" s="133"/>
      <c r="C8" s="133"/>
      <c r="D8" s="133"/>
      <c r="E8" s="133"/>
      <c r="F8" s="133"/>
      <c r="G8" s="133"/>
      <c r="H8" s="133"/>
      <c r="I8" s="133"/>
      <c r="J8" s="133"/>
      <c r="K8" s="126"/>
    </row>
    <row r="9" spans="1:11">
      <c r="A9" s="125"/>
      <c r="B9" s="112" t="s">
        <v>5</v>
      </c>
      <c r="C9" s="113"/>
      <c r="D9" s="113"/>
      <c r="E9" s="113"/>
      <c r="F9" s="114"/>
      <c r="G9" s="109"/>
      <c r="H9" s="110" t="s">
        <v>12</v>
      </c>
      <c r="I9" s="133"/>
      <c r="J9" s="110" t="s">
        <v>201</v>
      </c>
      <c r="K9" s="126"/>
    </row>
    <row r="10" spans="1:11" ht="15" customHeight="1">
      <c r="A10" s="125"/>
      <c r="B10" s="125" t="s">
        <v>717</v>
      </c>
      <c r="C10" s="133"/>
      <c r="D10" s="133"/>
      <c r="E10" s="133"/>
      <c r="F10" s="126"/>
      <c r="G10" s="127"/>
      <c r="H10" s="127" t="s">
        <v>717</v>
      </c>
      <c r="I10" s="133"/>
      <c r="J10" s="156">
        <v>51442</v>
      </c>
      <c r="K10" s="126"/>
    </row>
    <row r="11" spans="1:11">
      <c r="A11" s="125"/>
      <c r="B11" s="125" t="s">
        <v>718</v>
      </c>
      <c r="C11" s="133"/>
      <c r="D11" s="133"/>
      <c r="E11" s="133"/>
      <c r="F11" s="126"/>
      <c r="G11" s="127"/>
      <c r="H11" s="127" t="s">
        <v>718</v>
      </c>
      <c r="I11" s="133"/>
      <c r="J11" s="157"/>
      <c r="K11" s="126"/>
    </row>
    <row r="12" spans="1:11">
      <c r="A12" s="125"/>
      <c r="B12" s="125" t="s">
        <v>719</v>
      </c>
      <c r="C12" s="133"/>
      <c r="D12" s="133"/>
      <c r="E12" s="133"/>
      <c r="F12" s="126"/>
      <c r="G12" s="127"/>
      <c r="H12" s="127" t="s">
        <v>719</v>
      </c>
      <c r="I12" s="133"/>
      <c r="J12" s="133"/>
      <c r="K12" s="126"/>
    </row>
    <row r="13" spans="1:11">
      <c r="A13" s="125"/>
      <c r="B13" s="125" t="s">
        <v>720</v>
      </c>
      <c r="C13" s="133"/>
      <c r="D13" s="133"/>
      <c r="E13" s="133"/>
      <c r="F13" s="126"/>
      <c r="G13" s="127"/>
      <c r="H13" s="127" t="s">
        <v>720</v>
      </c>
      <c r="I13" s="133"/>
      <c r="J13" s="110" t="s">
        <v>16</v>
      </c>
      <c r="K13" s="126"/>
    </row>
    <row r="14" spans="1:11" ht="15" customHeight="1">
      <c r="A14" s="125"/>
      <c r="B14" s="125"/>
      <c r="C14" s="133"/>
      <c r="D14" s="133"/>
      <c r="E14" s="133"/>
      <c r="F14" s="126"/>
      <c r="G14" s="127"/>
      <c r="H14" s="127" t="s">
        <v>11</v>
      </c>
      <c r="I14" s="133"/>
      <c r="J14" s="158">
        <v>45184</v>
      </c>
      <c r="K14" s="126"/>
    </row>
    <row r="15" spans="1:11" ht="15" customHeight="1">
      <c r="A15" s="125"/>
      <c r="B15" s="132" t="s">
        <v>755</v>
      </c>
      <c r="C15" s="7"/>
      <c r="D15" s="7"/>
      <c r="E15" s="7"/>
      <c r="F15" s="8"/>
      <c r="G15" s="127"/>
      <c r="H15" s="131" t="s">
        <v>755</v>
      </c>
      <c r="I15" s="133"/>
      <c r="J15" s="159"/>
      <c r="K15" s="126"/>
    </row>
    <row r="16" spans="1:11" ht="15" customHeight="1">
      <c r="A16" s="125"/>
      <c r="B16" s="133"/>
      <c r="C16" s="133"/>
      <c r="D16" s="133"/>
      <c r="E16" s="133"/>
      <c r="F16" s="133"/>
      <c r="G16" s="133"/>
      <c r="H16" s="133"/>
      <c r="I16" s="136" t="s">
        <v>147</v>
      </c>
      <c r="J16" s="142">
        <v>39992</v>
      </c>
      <c r="K16" s="126"/>
    </row>
    <row r="17" spans="1:11">
      <c r="A17" s="125"/>
      <c r="B17" s="133" t="s">
        <v>721</v>
      </c>
      <c r="C17" s="133"/>
      <c r="D17" s="133"/>
      <c r="E17" s="133"/>
      <c r="F17" s="133"/>
      <c r="G17" s="133"/>
      <c r="H17" s="133"/>
      <c r="I17" s="136" t="s">
        <v>148</v>
      </c>
      <c r="J17" s="142" t="s">
        <v>756</v>
      </c>
      <c r="K17" s="126"/>
    </row>
    <row r="18" spans="1:11" ht="18">
      <c r="A18" s="125"/>
      <c r="B18" s="133" t="s">
        <v>722</v>
      </c>
      <c r="C18" s="133"/>
      <c r="D18" s="133"/>
      <c r="E18" s="133"/>
      <c r="F18" s="133"/>
      <c r="G18" s="133"/>
      <c r="H18" s="133"/>
      <c r="I18" s="135" t="s">
        <v>264</v>
      </c>
      <c r="J18" s="115" t="s">
        <v>138</v>
      </c>
      <c r="K18" s="126"/>
    </row>
    <row r="19" spans="1:11">
      <c r="A19" s="125"/>
      <c r="B19" s="133"/>
      <c r="C19" s="133"/>
      <c r="D19" s="133"/>
      <c r="E19" s="133"/>
      <c r="F19" s="133"/>
      <c r="G19" s="133"/>
      <c r="H19" s="133"/>
      <c r="I19" s="133"/>
      <c r="J19" s="133"/>
      <c r="K19" s="126"/>
    </row>
    <row r="20" spans="1:11">
      <c r="A20" s="125"/>
      <c r="B20" s="111" t="s">
        <v>204</v>
      </c>
      <c r="C20" s="111" t="s">
        <v>205</v>
      </c>
      <c r="D20" s="128" t="s">
        <v>290</v>
      </c>
      <c r="E20" s="128" t="s">
        <v>206</v>
      </c>
      <c r="F20" s="160" t="s">
        <v>207</v>
      </c>
      <c r="G20" s="161"/>
      <c r="H20" s="111" t="s">
        <v>174</v>
      </c>
      <c r="I20" s="111" t="s">
        <v>208</v>
      </c>
      <c r="J20" s="111" t="s">
        <v>26</v>
      </c>
      <c r="K20" s="126"/>
    </row>
    <row r="21" spans="1:11">
      <c r="A21" s="125"/>
      <c r="B21" s="116"/>
      <c r="C21" s="116"/>
      <c r="D21" s="117"/>
      <c r="E21" s="117"/>
      <c r="F21" s="162"/>
      <c r="G21" s="163"/>
      <c r="H21" s="116" t="s">
        <v>146</v>
      </c>
      <c r="I21" s="116"/>
      <c r="J21" s="116"/>
      <c r="K21" s="126"/>
    </row>
    <row r="22" spans="1:11" ht="24">
      <c r="A22" s="125"/>
      <c r="B22" s="118">
        <v>5</v>
      </c>
      <c r="C22" s="10" t="s">
        <v>723</v>
      </c>
      <c r="D22" s="129" t="s">
        <v>723</v>
      </c>
      <c r="E22" s="129" t="s">
        <v>34</v>
      </c>
      <c r="F22" s="154" t="s">
        <v>279</v>
      </c>
      <c r="G22" s="155"/>
      <c r="H22" s="11" t="s">
        <v>724</v>
      </c>
      <c r="I22" s="14">
        <v>0.21</v>
      </c>
      <c r="J22" s="120">
        <f t="shared" ref="J22:J46" si="0">I22*B22</f>
        <v>1.05</v>
      </c>
      <c r="K22" s="126"/>
    </row>
    <row r="23" spans="1:11" ht="24">
      <c r="A23" s="125"/>
      <c r="B23" s="118">
        <v>5</v>
      </c>
      <c r="C23" s="10" t="s">
        <v>723</v>
      </c>
      <c r="D23" s="129" t="s">
        <v>723</v>
      </c>
      <c r="E23" s="129" t="s">
        <v>34</v>
      </c>
      <c r="F23" s="154" t="s">
        <v>679</v>
      </c>
      <c r="G23" s="155"/>
      <c r="H23" s="11" t="s">
        <v>724</v>
      </c>
      <c r="I23" s="14">
        <v>0.21</v>
      </c>
      <c r="J23" s="120">
        <f t="shared" si="0"/>
        <v>1.05</v>
      </c>
      <c r="K23" s="126"/>
    </row>
    <row r="24" spans="1:11" ht="24">
      <c r="A24" s="125"/>
      <c r="B24" s="118">
        <v>5</v>
      </c>
      <c r="C24" s="10" t="s">
        <v>723</v>
      </c>
      <c r="D24" s="129" t="s">
        <v>723</v>
      </c>
      <c r="E24" s="129" t="s">
        <v>34</v>
      </c>
      <c r="F24" s="154" t="s">
        <v>490</v>
      </c>
      <c r="G24" s="155"/>
      <c r="H24" s="11" t="s">
        <v>724</v>
      </c>
      <c r="I24" s="14">
        <v>0.21</v>
      </c>
      <c r="J24" s="120">
        <f t="shared" si="0"/>
        <v>1.05</v>
      </c>
      <c r="K24" s="126"/>
    </row>
    <row r="25" spans="1:11" ht="24">
      <c r="A25" s="125"/>
      <c r="B25" s="118">
        <v>10</v>
      </c>
      <c r="C25" s="10" t="s">
        <v>723</v>
      </c>
      <c r="D25" s="129" t="s">
        <v>723</v>
      </c>
      <c r="E25" s="129" t="s">
        <v>34</v>
      </c>
      <c r="F25" s="154" t="s">
        <v>725</v>
      </c>
      <c r="G25" s="155"/>
      <c r="H25" s="11" t="s">
        <v>724</v>
      </c>
      <c r="I25" s="14">
        <v>0.21</v>
      </c>
      <c r="J25" s="120">
        <f t="shared" si="0"/>
        <v>2.1</v>
      </c>
      <c r="K25" s="126"/>
    </row>
    <row r="26" spans="1:11" ht="24">
      <c r="A26" s="125"/>
      <c r="B26" s="118">
        <v>5</v>
      </c>
      <c r="C26" s="10" t="s">
        <v>726</v>
      </c>
      <c r="D26" s="129" t="s">
        <v>726</v>
      </c>
      <c r="E26" s="129" t="s">
        <v>31</v>
      </c>
      <c r="F26" s="154" t="s">
        <v>278</v>
      </c>
      <c r="G26" s="155"/>
      <c r="H26" s="11" t="s">
        <v>727</v>
      </c>
      <c r="I26" s="14">
        <v>0.57999999999999996</v>
      </c>
      <c r="J26" s="120">
        <f t="shared" si="0"/>
        <v>2.9</v>
      </c>
      <c r="K26" s="126"/>
    </row>
    <row r="27" spans="1:11" ht="24">
      <c r="A27" s="125"/>
      <c r="B27" s="118">
        <v>5</v>
      </c>
      <c r="C27" s="10" t="s">
        <v>726</v>
      </c>
      <c r="D27" s="129" t="s">
        <v>726</v>
      </c>
      <c r="E27" s="129" t="s">
        <v>32</v>
      </c>
      <c r="F27" s="154" t="s">
        <v>278</v>
      </c>
      <c r="G27" s="155"/>
      <c r="H27" s="11" t="s">
        <v>727</v>
      </c>
      <c r="I27" s="14">
        <v>0.57999999999999996</v>
      </c>
      <c r="J27" s="120">
        <f t="shared" si="0"/>
        <v>2.9</v>
      </c>
      <c r="K27" s="126"/>
    </row>
    <row r="28" spans="1:11" ht="24">
      <c r="A28" s="125"/>
      <c r="B28" s="118">
        <v>1</v>
      </c>
      <c r="C28" s="10" t="s">
        <v>728</v>
      </c>
      <c r="D28" s="129" t="s">
        <v>728</v>
      </c>
      <c r="E28" s="129" t="s">
        <v>30</v>
      </c>
      <c r="F28" s="154"/>
      <c r="G28" s="155"/>
      <c r="H28" s="11" t="s">
        <v>729</v>
      </c>
      <c r="I28" s="14">
        <v>21.31</v>
      </c>
      <c r="J28" s="120">
        <f t="shared" si="0"/>
        <v>21.31</v>
      </c>
      <c r="K28" s="126"/>
    </row>
    <row r="29" spans="1:11" ht="24">
      <c r="A29" s="125"/>
      <c r="B29" s="118">
        <v>1</v>
      </c>
      <c r="C29" s="10" t="s">
        <v>728</v>
      </c>
      <c r="D29" s="129" t="s">
        <v>728</v>
      </c>
      <c r="E29" s="129" t="s">
        <v>31</v>
      </c>
      <c r="F29" s="154"/>
      <c r="G29" s="155"/>
      <c r="H29" s="11" t="s">
        <v>729</v>
      </c>
      <c r="I29" s="14">
        <v>21.31</v>
      </c>
      <c r="J29" s="120">
        <f t="shared" si="0"/>
        <v>21.31</v>
      </c>
      <c r="K29" s="126"/>
    </row>
    <row r="30" spans="1:11" ht="24">
      <c r="A30" s="125"/>
      <c r="B30" s="118">
        <v>20</v>
      </c>
      <c r="C30" s="10" t="s">
        <v>625</v>
      </c>
      <c r="D30" s="129" t="s">
        <v>625</v>
      </c>
      <c r="E30" s="129" t="s">
        <v>31</v>
      </c>
      <c r="F30" s="154" t="s">
        <v>112</v>
      </c>
      <c r="G30" s="155"/>
      <c r="H30" s="11" t="s">
        <v>627</v>
      </c>
      <c r="I30" s="14">
        <v>0.78</v>
      </c>
      <c r="J30" s="120">
        <f t="shared" si="0"/>
        <v>15.600000000000001</v>
      </c>
      <c r="K30" s="126"/>
    </row>
    <row r="31" spans="1:11" ht="24">
      <c r="A31" s="125"/>
      <c r="B31" s="118">
        <v>10</v>
      </c>
      <c r="C31" s="10" t="s">
        <v>730</v>
      </c>
      <c r="D31" s="129" t="s">
        <v>730</v>
      </c>
      <c r="E31" s="129" t="s">
        <v>31</v>
      </c>
      <c r="F31" s="154" t="s">
        <v>218</v>
      </c>
      <c r="G31" s="155"/>
      <c r="H31" s="11" t="s">
        <v>731</v>
      </c>
      <c r="I31" s="14">
        <v>4.58</v>
      </c>
      <c r="J31" s="120">
        <f t="shared" si="0"/>
        <v>45.8</v>
      </c>
      <c r="K31" s="126"/>
    </row>
    <row r="32" spans="1:11" ht="24">
      <c r="A32" s="125"/>
      <c r="B32" s="118">
        <v>10</v>
      </c>
      <c r="C32" s="10" t="s">
        <v>730</v>
      </c>
      <c r="D32" s="129" t="s">
        <v>730</v>
      </c>
      <c r="E32" s="129" t="s">
        <v>31</v>
      </c>
      <c r="F32" s="154" t="s">
        <v>273</v>
      </c>
      <c r="G32" s="155"/>
      <c r="H32" s="11" t="s">
        <v>731</v>
      </c>
      <c r="I32" s="14">
        <v>4.58</v>
      </c>
      <c r="J32" s="120">
        <f t="shared" si="0"/>
        <v>45.8</v>
      </c>
      <c r="K32" s="126"/>
    </row>
    <row r="33" spans="1:11" ht="24">
      <c r="A33" s="125"/>
      <c r="B33" s="118">
        <v>10</v>
      </c>
      <c r="C33" s="10" t="s">
        <v>730</v>
      </c>
      <c r="D33" s="129" t="s">
        <v>730</v>
      </c>
      <c r="E33" s="129" t="s">
        <v>31</v>
      </c>
      <c r="F33" s="154" t="s">
        <v>316</v>
      </c>
      <c r="G33" s="155"/>
      <c r="H33" s="11" t="s">
        <v>731</v>
      </c>
      <c r="I33" s="14">
        <v>4.58</v>
      </c>
      <c r="J33" s="120">
        <f t="shared" si="0"/>
        <v>45.8</v>
      </c>
      <c r="K33" s="126"/>
    </row>
    <row r="34" spans="1:11" ht="24">
      <c r="A34" s="125"/>
      <c r="B34" s="118">
        <v>5</v>
      </c>
      <c r="C34" s="10" t="s">
        <v>732</v>
      </c>
      <c r="D34" s="129" t="s">
        <v>732</v>
      </c>
      <c r="E34" s="129" t="s">
        <v>31</v>
      </c>
      <c r="F34" s="154" t="s">
        <v>733</v>
      </c>
      <c r="G34" s="155"/>
      <c r="H34" s="11" t="s">
        <v>734</v>
      </c>
      <c r="I34" s="14">
        <v>0.48</v>
      </c>
      <c r="J34" s="120">
        <f t="shared" si="0"/>
        <v>2.4</v>
      </c>
      <c r="K34" s="126"/>
    </row>
    <row r="35" spans="1:11" ht="24">
      <c r="A35" s="125"/>
      <c r="B35" s="118">
        <v>3</v>
      </c>
      <c r="C35" s="10" t="s">
        <v>732</v>
      </c>
      <c r="D35" s="129" t="s">
        <v>732</v>
      </c>
      <c r="E35" s="129" t="s">
        <v>31</v>
      </c>
      <c r="F35" s="154" t="s">
        <v>735</v>
      </c>
      <c r="G35" s="155"/>
      <c r="H35" s="11" t="s">
        <v>734</v>
      </c>
      <c r="I35" s="14">
        <v>0.48</v>
      </c>
      <c r="J35" s="120">
        <f t="shared" si="0"/>
        <v>1.44</v>
      </c>
      <c r="K35" s="126"/>
    </row>
    <row r="36" spans="1:11" ht="24">
      <c r="A36" s="125"/>
      <c r="B36" s="118">
        <v>3</v>
      </c>
      <c r="C36" s="10" t="s">
        <v>732</v>
      </c>
      <c r="D36" s="129" t="s">
        <v>732</v>
      </c>
      <c r="E36" s="129" t="s">
        <v>31</v>
      </c>
      <c r="F36" s="154" t="s">
        <v>736</v>
      </c>
      <c r="G36" s="155"/>
      <c r="H36" s="11" t="s">
        <v>734</v>
      </c>
      <c r="I36" s="14">
        <v>0.48</v>
      </c>
      <c r="J36" s="120">
        <f t="shared" si="0"/>
        <v>1.44</v>
      </c>
      <c r="K36" s="126"/>
    </row>
    <row r="37" spans="1:11" ht="24">
      <c r="A37" s="125"/>
      <c r="B37" s="118">
        <v>2</v>
      </c>
      <c r="C37" s="10" t="s">
        <v>732</v>
      </c>
      <c r="D37" s="129" t="s">
        <v>732</v>
      </c>
      <c r="E37" s="129" t="s">
        <v>31</v>
      </c>
      <c r="F37" s="154" t="s">
        <v>737</v>
      </c>
      <c r="G37" s="155"/>
      <c r="H37" s="11" t="s">
        <v>734</v>
      </c>
      <c r="I37" s="14">
        <v>0.48</v>
      </c>
      <c r="J37" s="120">
        <f t="shared" si="0"/>
        <v>0.96</v>
      </c>
      <c r="K37" s="126"/>
    </row>
    <row r="38" spans="1:11" ht="24">
      <c r="A38" s="125"/>
      <c r="B38" s="118">
        <v>1</v>
      </c>
      <c r="C38" s="10" t="s">
        <v>738</v>
      </c>
      <c r="D38" s="129" t="s">
        <v>738</v>
      </c>
      <c r="E38" s="129"/>
      <c r="F38" s="154"/>
      <c r="G38" s="155"/>
      <c r="H38" s="11" t="s">
        <v>739</v>
      </c>
      <c r="I38" s="14">
        <v>17.809999999999999</v>
      </c>
      <c r="J38" s="120">
        <f t="shared" si="0"/>
        <v>17.809999999999999</v>
      </c>
      <c r="K38" s="126"/>
    </row>
    <row r="39" spans="1:11">
      <c r="A39" s="125"/>
      <c r="B39" s="118">
        <v>20</v>
      </c>
      <c r="C39" s="10" t="s">
        <v>662</v>
      </c>
      <c r="D39" s="129" t="s">
        <v>662</v>
      </c>
      <c r="E39" s="129" t="s">
        <v>30</v>
      </c>
      <c r="F39" s="154"/>
      <c r="G39" s="155"/>
      <c r="H39" s="11" t="s">
        <v>664</v>
      </c>
      <c r="I39" s="14">
        <v>0.17</v>
      </c>
      <c r="J39" s="120">
        <f t="shared" si="0"/>
        <v>3.4000000000000004</v>
      </c>
      <c r="K39" s="126"/>
    </row>
    <row r="40" spans="1:11" ht="24">
      <c r="A40" s="125"/>
      <c r="B40" s="118">
        <v>10</v>
      </c>
      <c r="C40" s="10" t="s">
        <v>740</v>
      </c>
      <c r="D40" s="129" t="s">
        <v>740</v>
      </c>
      <c r="E40" s="129" t="s">
        <v>30</v>
      </c>
      <c r="F40" s="154" t="s">
        <v>278</v>
      </c>
      <c r="G40" s="155"/>
      <c r="H40" s="11" t="s">
        <v>741</v>
      </c>
      <c r="I40" s="14">
        <v>0.57999999999999996</v>
      </c>
      <c r="J40" s="120">
        <f t="shared" si="0"/>
        <v>5.8</v>
      </c>
      <c r="K40" s="126"/>
    </row>
    <row r="41" spans="1:11" ht="48">
      <c r="A41" s="125"/>
      <c r="B41" s="118">
        <v>2</v>
      </c>
      <c r="C41" s="10" t="s">
        <v>742</v>
      </c>
      <c r="D41" s="129" t="s">
        <v>742</v>
      </c>
      <c r="E41" s="129" t="s">
        <v>705</v>
      </c>
      <c r="F41" s="154"/>
      <c r="G41" s="155"/>
      <c r="H41" s="11" t="s">
        <v>751</v>
      </c>
      <c r="I41" s="14">
        <v>15.78</v>
      </c>
      <c r="J41" s="120">
        <f t="shared" si="0"/>
        <v>31.56</v>
      </c>
      <c r="K41" s="126"/>
    </row>
    <row r="42" spans="1:11" ht="48">
      <c r="A42" s="125"/>
      <c r="B42" s="118">
        <v>2</v>
      </c>
      <c r="C42" s="10" t="s">
        <v>743</v>
      </c>
      <c r="D42" s="129" t="s">
        <v>743</v>
      </c>
      <c r="E42" s="129" t="s">
        <v>705</v>
      </c>
      <c r="F42" s="154"/>
      <c r="G42" s="155"/>
      <c r="H42" s="11" t="s">
        <v>752</v>
      </c>
      <c r="I42" s="14">
        <v>15.36</v>
      </c>
      <c r="J42" s="120">
        <f t="shared" si="0"/>
        <v>30.72</v>
      </c>
      <c r="K42" s="126"/>
    </row>
    <row r="43" spans="1:11" ht="35.25" customHeight="1">
      <c r="A43" s="125"/>
      <c r="B43" s="118">
        <v>1</v>
      </c>
      <c r="C43" s="10" t="s">
        <v>744</v>
      </c>
      <c r="D43" s="129" t="s">
        <v>744</v>
      </c>
      <c r="E43" s="129" t="s">
        <v>705</v>
      </c>
      <c r="F43" s="154"/>
      <c r="G43" s="155"/>
      <c r="H43" s="11" t="s">
        <v>753</v>
      </c>
      <c r="I43" s="14">
        <v>17.97</v>
      </c>
      <c r="J43" s="120">
        <f t="shared" si="0"/>
        <v>17.97</v>
      </c>
      <c r="K43" s="126"/>
    </row>
    <row r="44" spans="1:11" ht="48">
      <c r="A44" s="125"/>
      <c r="B44" s="118">
        <v>1</v>
      </c>
      <c r="C44" s="10" t="s">
        <v>745</v>
      </c>
      <c r="D44" s="129" t="s">
        <v>745</v>
      </c>
      <c r="E44" s="129" t="s">
        <v>705</v>
      </c>
      <c r="F44" s="154"/>
      <c r="G44" s="155"/>
      <c r="H44" s="11" t="s">
        <v>754</v>
      </c>
      <c r="I44" s="14">
        <v>20.27</v>
      </c>
      <c r="J44" s="120">
        <f t="shared" si="0"/>
        <v>20.27</v>
      </c>
      <c r="K44" s="126"/>
    </row>
    <row r="45" spans="1:11" ht="24">
      <c r="A45" s="125"/>
      <c r="B45" s="118">
        <v>10</v>
      </c>
      <c r="C45" s="10" t="s">
        <v>746</v>
      </c>
      <c r="D45" s="129" t="s">
        <v>746</v>
      </c>
      <c r="E45" s="129"/>
      <c r="F45" s="154"/>
      <c r="G45" s="155"/>
      <c r="H45" s="11" t="s">
        <v>747</v>
      </c>
      <c r="I45" s="14">
        <v>0.6</v>
      </c>
      <c r="J45" s="120">
        <f t="shared" si="0"/>
        <v>6</v>
      </c>
      <c r="K45" s="126"/>
    </row>
    <row r="46" spans="1:11" ht="24">
      <c r="A46" s="125"/>
      <c r="B46" s="119">
        <v>5</v>
      </c>
      <c r="C46" s="12" t="s">
        <v>748</v>
      </c>
      <c r="D46" s="130" t="s">
        <v>748</v>
      </c>
      <c r="E46" s="130" t="s">
        <v>278</v>
      </c>
      <c r="F46" s="152"/>
      <c r="G46" s="153"/>
      <c r="H46" s="13" t="s">
        <v>749</v>
      </c>
      <c r="I46" s="15">
        <v>1.92</v>
      </c>
      <c r="J46" s="121">
        <f t="shared" si="0"/>
        <v>9.6</v>
      </c>
      <c r="K46" s="126"/>
    </row>
    <row r="47" spans="1:11">
      <c r="A47" s="125"/>
      <c r="B47" s="139"/>
      <c r="C47" s="139"/>
      <c r="D47" s="139"/>
      <c r="E47" s="139"/>
      <c r="F47" s="139"/>
      <c r="G47" s="139"/>
      <c r="H47" s="139"/>
      <c r="I47" s="140" t="s">
        <v>261</v>
      </c>
      <c r="J47" s="141">
        <f>SUM(J22:J46)</f>
        <v>356.04000000000008</v>
      </c>
      <c r="K47" s="126"/>
    </row>
    <row r="48" spans="1:11">
      <c r="A48" s="125"/>
      <c r="B48" s="139"/>
      <c r="C48" s="139"/>
      <c r="D48" s="139"/>
      <c r="E48" s="139"/>
      <c r="F48" s="139"/>
      <c r="G48" s="139"/>
      <c r="H48" s="139"/>
      <c r="I48" s="149" t="s">
        <v>757</v>
      </c>
      <c r="J48" s="141">
        <f>J47*-20%</f>
        <v>-71.208000000000013</v>
      </c>
      <c r="K48" s="126"/>
    </row>
    <row r="49" spans="1:11">
      <c r="A49" s="125"/>
      <c r="B49" s="139"/>
      <c r="C49" s="139"/>
      <c r="D49" s="139"/>
      <c r="E49" s="139"/>
      <c r="F49" s="139"/>
      <c r="G49" s="139"/>
      <c r="H49" s="139"/>
      <c r="I49" s="148" t="s">
        <v>758</v>
      </c>
      <c r="J49" s="141">
        <v>0</v>
      </c>
      <c r="K49" s="126"/>
    </row>
    <row r="50" spans="1:11">
      <c r="A50" s="125"/>
      <c r="B50" s="139"/>
      <c r="C50" s="139"/>
      <c r="D50" s="139"/>
      <c r="E50" s="139"/>
      <c r="F50" s="139"/>
      <c r="G50" s="139"/>
      <c r="H50" s="139"/>
      <c r="I50" s="140" t="s">
        <v>263</v>
      </c>
      <c r="J50" s="141">
        <f>SUM(J47:J49)</f>
        <v>284.83200000000005</v>
      </c>
      <c r="K50" s="126"/>
    </row>
    <row r="51" spans="1:11">
      <c r="A51" s="6"/>
      <c r="B51" s="7"/>
      <c r="C51" s="7"/>
      <c r="D51" s="7"/>
      <c r="E51" s="7"/>
      <c r="F51" s="7"/>
      <c r="G51" s="7"/>
      <c r="H51" s="7" t="s">
        <v>759</v>
      </c>
      <c r="I51" s="7"/>
      <c r="J51" s="7"/>
      <c r="K51" s="8"/>
    </row>
    <row r="53" spans="1:11">
      <c r="H53" s="144" t="s">
        <v>760</v>
      </c>
      <c r="I53" s="145">
        <v>356.04</v>
      </c>
    </row>
    <row r="54" spans="1:11">
      <c r="H54" s="146" t="s">
        <v>761</v>
      </c>
      <c r="I54" s="147">
        <f>I53-J50</f>
        <v>71.20799999999997</v>
      </c>
    </row>
    <row r="56" spans="1:11">
      <c r="H56" s="1" t="s">
        <v>714</v>
      </c>
      <c r="I56" s="102">
        <f>'Tax Invoice'!E14</f>
        <v>37.729999999999997</v>
      </c>
    </row>
    <row r="57" spans="1:11">
      <c r="H57" s="1" t="s">
        <v>711</v>
      </c>
      <c r="I57" s="102">
        <f>'Tax Invoice'!M11</f>
        <v>35.65</v>
      </c>
    </row>
    <row r="58" spans="1:11">
      <c r="H58" s="1" t="s">
        <v>715</v>
      </c>
      <c r="I58" s="102">
        <f>I60/I57</f>
        <v>301.45052903225809</v>
      </c>
    </row>
    <row r="59" spans="1:11">
      <c r="H59" s="1" t="s">
        <v>716</v>
      </c>
      <c r="I59" s="102">
        <f>I61/I57</f>
        <v>301.45052903225809</v>
      </c>
    </row>
    <row r="60" spans="1:11">
      <c r="H60" s="1" t="s">
        <v>712</v>
      </c>
      <c r="I60" s="102">
        <f>I61</f>
        <v>10746.711360000001</v>
      </c>
    </row>
    <row r="61" spans="1:11">
      <c r="H61" s="1" t="s">
        <v>713</v>
      </c>
      <c r="I61" s="102">
        <f>J50*I56</f>
        <v>10746.711360000001</v>
      </c>
    </row>
  </sheetData>
  <mergeCells count="29">
    <mergeCell ref="F33:G33"/>
    <mergeCell ref="F34:G34"/>
    <mergeCell ref="F35:G3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6:G36"/>
    <mergeCell ref="F37:G37"/>
    <mergeCell ref="F38:G38"/>
    <mergeCell ref="F39:G39"/>
    <mergeCell ref="F40:G40"/>
    <mergeCell ref="F46:G46"/>
    <mergeCell ref="F41:G41"/>
    <mergeCell ref="F42:G42"/>
    <mergeCell ref="F43:G43"/>
    <mergeCell ref="F44:G44"/>
    <mergeCell ref="F45:G45"/>
  </mergeCells>
  <printOptions horizontalCentered="1"/>
  <pageMargins left="0.11" right="0.11" top="0.32" bottom="0.31" header="0.17" footer="0.12000000000000001"/>
  <pageSetup paperSize="9" scale="71"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152</v>
      </c>
      <c r="O1" t="s">
        <v>149</v>
      </c>
      <c r="T1" t="s">
        <v>261</v>
      </c>
      <c r="U1">
        <v>356.04000000000008</v>
      </c>
    </row>
    <row r="2" spans="1:21" ht="15.75">
      <c r="A2" s="125"/>
      <c r="B2" s="137" t="s">
        <v>139</v>
      </c>
      <c r="C2" s="133"/>
      <c r="D2" s="133"/>
      <c r="E2" s="133"/>
      <c r="F2" s="133"/>
      <c r="G2" s="133"/>
      <c r="H2" s="133"/>
      <c r="I2" s="138" t="s">
        <v>145</v>
      </c>
      <c r="J2" s="126"/>
      <c r="T2" t="s">
        <v>190</v>
      </c>
      <c r="U2">
        <v>0</v>
      </c>
    </row>
    <row r="3" spans="1:21">
      <c r="A3" s="125"/>
      <c r="B3" s="134" t="s">
        <v>140</v>
      </c>
      <c r="C3" s="133"/>
      <c r="D3" s="133"/>
      <c r="E3" s="133"/>
      <c r="F3" s="133"/>
      <c r="G3" s="133"/>
      <c r="H3" s="133"/>
      <c r="I3" s="133"/>
      <c r="J3" s="126"/>
      <c r="T3" t="s">
        <v>191</v>
      </c>
    </row>
    <row r="4" spans="1:21">
      <c r="A4" s="125"/>
      <c r="B4" s="134" t="s">
        <v>141</v>
      </c>
      <c r="C4" s="133"/>
      <c r="D4" s="133"/>
      <c r="E4" s="133"/>
      <c r="F4" s="133"/>
      <c r="G4" s="133"/>
      <c r="H4" s="133"/>
      <c r="I4" s="133"/>
      <c r="J4" s="126"/>
      <c r="T4" t="s">
        <v>263</v>
      </c>
      <c r="U4">
        <v>356.04000000000008</v>
      </c>
    </row>
    <row r="5" spans="1:21">
      <c r="A5" s="125"/>
      <c r="B5" s="134" t="s">
        <v>142</v>
      </c>
      <c r="C5" s="133"/>
      <c r="D5" s="133"/>
      <c r="E5" s="133"/>
      <c r="F5" s="133"/>
      <c r="G5" s="133"/>
      <c r="H5" s="133"/>
      <c r="I5" s="133"/>
      <c r="J5" s="126"/>
      <c r="S5" t="s">
        <v>750</v>
      </c>
    </row>
    <row r="6" spans="1:21">
      <c r="A6" s="125"/>
      <c r="B6" s="134" t="s">
        <v>143</v>
      </c>
      <c r="C6" s="133"/>
      <c r="D6" s="133"/>
      <c r="E6" s="133"/>
      <c r="F6" s="133"/>
      <c r="G6" s="133"/>
      <c r="H6" s="133"/>
      <c r="I6" s="133"/>
      <c r="J6" s="126"/>
    </row>
    <row r="7" spans="1:21">
      <c r="A7" s="125"/>
      <c r="B7" s="134" t="s">
        <v>144</v>
      </c>
      <c r="C7" s="133"/>
      <c r="D7" s="133"/>
      <c r="E7" s="133"/>
      <c r="F7" s="133"/>
      <c r="G7" s="133"/>
      <c r="H7" s="133"/>
      <c r="I7" s="133"/>
      <c r="J7" s="126"/>
    </row>
    <row r="8" spans="1:21">
      <c r="A8" s="125"/>
      <c r="B8" s="133"/>
      <c r="C8" s="133"/>
      <c r="D8" s="133"/>
      <c r="E8" s="133"/>
      <c r="F8" s="133"/>
      <c r="G8" s="133"/>
      <c r="H8" s="133"/>
      <c r="I8" s="133"/>
      <c r="J8" s="126"/>
    </row>
    <row r="9" spans="1:21">
      <c r="A9" s="125"/>
      <c r="B9" s="112" t="s">
        <v>5</v>
      </c>
      <c r="C9" s="113"/>
      <c r="D9" s="113"/>
      <c r="E9" s="114"/>
      <c r="F9" s="109"/>
      <c r="G9" s="110" t="s">
        <v>12</v>
      </c>
      <c r="H9" s="133"/>
      <c r="I9" s="110" t="s">
        <v>201</v>
      </c>
      <c r="J9" s="126"/>
    </row>
    <row r="10" spans="1:21">
      <c r="A10" s="125"/>
      <c r="B10" s="125" t="s">
        <v>717</v>
      </c>
      <c r="C10" s="133"/>
      <c r="D10" s="133"/>
      <c r="E10" s="126"/>
      <c r="F10" s="127"/>
      <c r="G10" s="127" t="s">
        <v>717</v>
      </c>
      <c r="H10" s="133"/>
      <c r="I10" s="156"/>
      <c r="J10" s="126"/>
    </row>
    <row r="11" spans="1:21">
      <c r="A11" s="125"/>
      <c r="B11" s="125" t="s">
        <v>718</v>
      </c>
      <c r="C11" s="133"/>
      <c r="D11" s="133"/>
      <c r="E11" s="126"/>
      <c r="F11" s="127"/>
      <c r="G11" s="127" t="s">
        <v>718</v>
      </c>
      <c r="H11" s="133"/>
      <c r="I11" s="157"/>
      <c r="J11" s="126"/>
    </row>
    <row r="12" spans="1:21">
      <c r="A12" s="125"/>
      <c r="B12" s="125" t="s">
        <v>719</v>
      </c>
      <c r="C12" s="133"/>
      <c r="D12" s="133"/>
      <c r="E12" s="126"/>
      <c r="F12" s="127"/>
      <c r="G12" s="127" t="s">
        <v>719</v>
      </c>
      <c r="H12" s="133"/>
      <c r="I12" s="133"/>
      <c r="J12" s="126"/>
    </row>
    <row r="13" spans="1:21">
      <c r="A13" s="125"/>
      <c r="B13" s="125" t="s">
        <v>720</v>
      </c>
      <c r="C13" s="133"/>
      <c r="D13" s="133"/>
      <c r="E13" s="126"/>
      <c r="F13" s="127"/>
      <c r="G13" s="127" t="s">
        <v>720</v>
      </c>
      <c r="H13" s="133"/>
      <c r="I13" s="110" t="s">
        <v>16</v>
      </c>
      <c r="J13" s="126"/>
    </row>
    <row r="14" spans="1:21">
      <c r="A14" s="125"/>
      <c r="B14" s="125"/>
      <c r="C14" s="133"/>
      <c r="D14" s="133"/>
      <c r="E14" s="126"/>
      <c r="F14" s="127"/>
      <c r="G14" s="127" t="s">
        <v>11</v>
      </c>
      <c r="H14" s="133"/>
      <c r="I14" s="158">
        <v>45184</v>
      </c>
      <c r="J14" s="126"/>
    </row>
    <row r="15" spans="1:21">
      <c r="A15" s="125"/>
      <c r="B15" s="6" t="s">
        <v>11</v>
      </c>
      <c r="C15" s="7"/>
      <c r="D15" s="7"/>
      <c r="E15" s="8"/>
      <c r="F15" s="127"/>
      <c r="G15" s="9"/>
      <c r="H15" s="133"/>
      <c r="I15" s="159"/>
      <c r="J15" s="126"/>
    </row>
    <row r="16" spans="1:21">
      <c r="A16" s="125"/>
      <c r="B16" s="133"/>
      <c r="C16" s="133"/>
      <c r="D16" s="133"/>
      <c r="E16" s="133"/>
      <c r="F16" s="133"/>
      <c r="G16" s="133"/>
      <c r="H16" s="136" t="s">
        <v>147</v>
      </c>
      <c r="I16" s="142">
        <v>39992</v>
      </c>
      <c r="J16" s="126"/>
    </row>
    <row r="17" spans="1:16">
      <c r="A17" s="125"/>
      <c r="B17" s="133" t="s">
        <v>721</v>
      </c>
      <c r="C17" s="133"/>
      <c r="D17" s="133"/>
      <c r="E17" s="133"/>
      <c r="F17" s="133"/>
      <c r="G17" s="133"/>
      <c r="H17" s="136" t="s">
        <v>148</v>
      </c>
      <c r="I17" s="142"/>
      <c r="J17" s="126"/>
    </row>
    <row r="18" spans="1:16" ht="18">
      <c r="A18" s="125"/>
      <c r="B18" s="133" t="s">
        <v>722</v>
      </c>
      <c r="C18" s="133"/>
      <c r="D18" s="133"/>
      <c r="E18" s="133"/>
      <c r="F18" s="133"/>
      <c r="G18" s="133"/>
      <c r="H18" s="135" t="s">
        <v>264</v>
      </c>
      <c r="I18" s="115" t="s">
        <v>138</v>
      </c>
      <c r="J18" s="126"/>
    </row>
    <row r="19" spans="1:16">
      <c r="A19" s="125"/>
      <c r="B19" s="133"/>
      <c r="C19" s="133"/>
      <c r="D19" s="133"/>
      <c r="E19" s="133"/>
      <c r="F19" s="133"/>
      <c r="G19" s="133"/>
      <c r="H19" s="133"/>
      <c r="I19" s="133"/>
      <c r="J19" s="126"/>
      <c r="P19">
        <v>45184</v>
      </c>
    </row>
    <row r="20" spans="1:16">
      <c r="A20" s="125"/>
      <c r="B20" s="111" t="s">
        <v>204</v>
      </c>
      <c r="C20" s="111" t="s">
        <v>205</v>
      </c>
      <c r="D20" s="128" t="s">
        <v>206</v>
      </c>
      <c r="E20" s="160" t="s">
        <v>207</v>
      </c>
      <c r="F20" s="161"/>
      <c r="G20" s="111" t="s">
        <v>174</v>
      </c>
      <c r="H20" s="111" t="s">
        <v>208</v>
      </c>
      <c r="I20" s="111" t="s">
        <v>26</v>
      </c>
      <c r="J20" s="126"/>
    </row>
    <row r="21" spans="1:16">
      <c r="A21" s="125"/>
      <c r="B21" s="116"/>
      <c r="C21" s="116"/>
      <c r="D21" s="117"/>
      <c r="E21" s="162"/>
      <c r="F21" s="163"/>
      <c r="G21" s="116" t="s">
        <v>146</v>
      </c>
      <c r="H21" s="116"/>
      <c r="I21" s="116"/>
      <c r="J21" s="126"/>
    </row>
    <row r="22" spans="1:16" ht="108">
      <c r="A22" s="125"/>
      <c r="B22" s="118">
        <v>5</v>
      </c>
      <c r="C22" s="10" t="s">
        <v>723</v>
      </c>
      <c r="D22" s="129" t="s">
        <v>34</v>
      </c>
      <c r="E22" s="154" t="s">
        <v>279</v>
      </c>
      <c r="F22" s="155"/>
      <c r="G22" s="11" t="s">
        <v>724</v>
      </c>
      <c r="H22" s="14">
        <v>0.21</v>
      </c>
      <c r="I22" s="120">
        <f t="shared" ref="I22:I46" si="0">H22*B22</f>
        <v>1.05</v>
      </c>
      <c r="J22" s="126"/>
    </row>
    <row r="23" spans="1:16" ht="108">
      <c r="A23" s="125"/>
      <c r="B23" s="118">
        <v>5</v>
      </c>
      <c r="C23" s="10" t="s">
        <v>723</v>
      </c>
      <c r="D23" s="129" t="s">
        <v>34</v>
      </c>
      <c r="E23" s="154" t="s">
        <v>679</v>
      </c>
      <c r="F23" s="155"/>
      <c r="G23" s="11" t="s">
        <v>724</v>
      </c>
      <c r="H23" s="14">
        <v>0.21</v>
      </c>
      <c r="I23" s="120">
        <f t="shared" si="0"/>
        <v>1.05</v>
      </c>
      <c r="J23" s="126"/>
    </row>
    <row r="24" spans="1:16" ht="108">
      <c r="A24" s="125"/>
      <c r="B24" s="118">
        <v>5</v>
      </c>
      <c r="C24" s="10" t="s">
        <v>723</v>
      </c>
      <c r="D24" s="129" t="s">
        <v>34</v>
      </c>
      <c r="E24" s="154" t="s">
        <v>490</v>
      </c>
      <c r="F24" s="155"/>
      <c r="G24" s="11" t="s">
        <v>724</v>
      </c>
      <c r="H24" s="14">
        <v>0.21</v>
      </c>
      <c r="I24" s="120">
        <f t="shared" si="0"/>
        <v>1.05</v>
      </c>
      <c r="J24" s="126"/>
    </row>
    <row r="25" spans="1:16" ht="108">
      <c r="A25" s="125"/>
      <c r="B25" s="118">
        <v>10</v>
      </c>
      <c r="C25" s="10" t="s">
        <v>723</v>
      </c>
      <c r="D25" s="129" t="s">
        <v>34</v>
      </c>
      <c r="E25" s="154" t="s">
        <v>725</v>
      </c>
      <c r="F25" s="155"/>
      <c r="G25" s="11" t="s">
        <v>724</v>
      </c>
      <c r="H25" s="14">
        <v>0.21</v>
      </c>
      <c r="I25" s="120">
        <f t="shared" si="0"/>
        <v>2.1</v>
      </c>
      <c r="J25" s="126"/>
    </row>
    <row r="26" spans="1:16" ht="132">
      <c r="A26" s="125"/>
      <c r="B26" s="118">
        <v>5</v>
      </c>
      <c r="C26" s="10" t="s">
        <v>726</v>
      </c>
      <c r="D26" s="129" t="s">
        <v>31</v>
      </c>
      <c r="E26" s="154" t="s">
        <v>278</v>
      </c>
      <c r="F26" s="155"/>
      <c r="G26" s="11" t="s">
        <v>727</v>
      </c>
      <c r="H26" s="14">
        <v>0.57999999999999996</v>
      </c>
      <c r="I26" s="120">
        <f t="shared" si="0"/>
        <v>2.9</v>
      </c>
      <c r="J26" s="126"/>
    </row>
    <row r="27" spans="1:16" ht="132">
      <c r="A27" s="125"/>
      <c r="B27" s="118">
        <v>5</v>
      </c>
      <c r="C27" s="10" t="s">
        <v>726</v>
      </c>
      <c r="D27" s="129" t="s">
        <v>32</v>
      </c>
      <c r="E27" s="154" t="s">
        <v>278</v>
      </c>
      <c r="F27" s="155"/>
      <c r="G27" s="11" t="s">
        <v>727</v>
      </c>
      <c r="H27" s="14">
        <v>0.57999999999999996</v>
      </c>
      <c r="I27" s="120">
        <f t="shared" si="0"/>
        <v>2.9</v>
      </c>
      <c r="J27" s="126"/>
    </row>
    <row r="28" spans="1:16" ht="156">
      <c r="A28" s="125"/>
      <c r="B28" s="118">
        <v>1</v>
      </c>
      <c r="C28" s="10" t="s">
        <v>728</v>
      </c>
      <c r="D28" s="129" t="s">
        <v>30</v>
      </c>
      <c r="E28" s="154"/>
      <c r="F28" s="155"/>
      <c r="G28" s="11" t="s">
        <v>729</v>
      </c>
      <c r="H28" s="14">
        <v>21.31</v>
      </c>
      <c r="I28" s="120">
        <f t="shared" si="0"/>
        <v>21.31</v>
      </c>
      <c r="J28" s="126"/>
    </row>
    <row r="29" spans="1:16" ht="156">
      <c r="A29" s="125"/>
      <c r="B29" s="118">
        <v>1</v>
      </c>
      <c r="C29" s="10" t="s">
        <v>728</v>
      </c>
      <c r="D29" s="129" t="s">
        <v>31</v>
      </c>
      <c r="E29" s="154"/>
      <c r="F29" s="155"/>
      <c r="G29" s="11" t="s">
        <v>729</v>
      </c>
      <c r="H29" s="14">
        <v>21.31</v>
      </c>
      <c r="I29" s="120">
        <f t="shared" si="0"/>
        <v>21.31</v>
      </c>
      <c r="J29" s="126"/>
    </row>
    <row r="30" spans="1:16" ht="120">
      <c r="A30" s="125"/>
      <c r="B30" s="118">
        <v>20</v>
      </c>
      <c r="C30" s="10" t="s">
        <v>625</v>
      </c>
      <c r="D30" s="129" t="s">
        <v>31</v>
      </c>
      <c r="E30" s="154" t="s">
        <v>112</v>
      </c>
      <c r="F30" s="155"/>
      <c r="G30" s="11" t="s">
        <v>627</v>
      </c>
      <c r="H30" s="14">
        <v>0.78</v>
      </c>
      <c r="I30" s="120">
        <f t="shared" si="0"/>
        <v>15.600000000000001</v>
      </c>
      <c r="J30" s="126"/>
    </row>
    <row r="31" spans="1:16" ht="168">
      <c r="A31" s="125"/>
      <c r="B31" s="118">
        <v>10</v>
      </c>
      <c r="C31" s="10" t="s">
        <v>730</v>
      </c>
      <c r="D31" s="129" t="s">
        <v>31</v>
      </c>
      <c r="E31" s="154" t="s">
        <v>218</v>
      </c>
      <c r="F31" s="155"/>
      <c r="G31" s="11" t="s">
        <v>731</v>
      </c>
      <c r="H31" s="14">
        <v>4.58</v>
      </c>
      <c r="I31" s="120">
        <f t="shared" si="0"/>
        <v>45.8</v>
      </c>
      <c r="J31" s="126"/>
    </row>
    <row r="32" spans="1:16" ht="168">
      <c r="A32" s="125"/>
      <c r="B32" s="118">
        <v>10</v>
      </c>
      <c r="C32" s="10" t="s">
        <v>730</v>
      </c>
      <c r="D32" s="129" t="s">
        <v>31</v>
      </c>
      <c r="E32" s="154" t="s">
        <v>273</v>
      </c>
      <c r="F32" s="155"/>
      <c r="G32" s="11" t="s">
        <v>731</v>
      </c>
      <c r="H32" s="14">
        <v>4.58</v>
      </c>
      <c r="I32" s="120">
        <f t="shared" si="0"/>
        <v>45.8</v>
      </c>
      <c r="J32" s="126"/>
    </row>
    <row r="33" spans="1:10" ht="168">
      <c r="A33" s="125"/>
      <c r="B33" s="118">
        <v>10</v>
      </c>
      <c r="C33" s="10" t="s">
        <v>730</v>
      </c>
      <c r="D33" s="129" t="s">
        <v>31</v>
      </c>
      <c r="E33" s="154" t="s">
        <v>316</v>
      </c>
      <c r="F33" s="155"/>
      <c r="G33" s="11" t="s">
        <v>731</v>
      </c>
      <c r="H33" s="14">
        <v>4.58</v>
      </c>
      <c r="I33" s="120">
        <f t="shared" si="0"/>
        <v>45.8</v>
      </c>
      <c r="J33" s="126"/>
    </row>
    <row r="34" spans="1:10" ht="120">
      <c r="A34" s="125"/>
      <c r="B34" s="118">
        <v>5</v>
      </c>
      <c r="C34" s="10" t="s">
        <v>732</v>
      </c>
      <c r="D34" s="129" t="s">
        <v>31</v>
      </c>
      <c r="E34" s="154" t="s">
        <v>733</v>
      </c>
      <c r="F34" s="155"/>
      <c r="G34" s="11" t="s">
        <v>734</v>
      </c>
      <c r="H34" s="14">
        <v>0.48</v>
      </c>
      <c r="I34" s="120">
        <f t="shared" si="0"/>
        <v>2.4</v>
      </c>
      <c r="J34" s="126"/>
    </row>
    <row r="35" spans="1:10" ht="120">
      <c r="A35" s="125"/>
      <c r="B35" s="118">
        <v>3</v>
      </c>
      <c r="C35" s="10" t="s">
        <v>732</v>
      </c>
      <c r="D35" s="129" t="s">
        <v>31</v>
      </c>
      <c r="E35" s="154" t="s">
        <v>735</v>
      </c>
      <c r="F35" s="155"/>
      <c r="G35" s="11" t="s">
        <v>734</v>
      </c>
      <c r="H35" s="14">
        <v>0.48</v>
      </c>
      <c r="I35" s="120">
        <f t="shared" si="0"/>
        <v>1.44</v>
      </c>
      <c r="J35" s="126"/>
    </row>
    <row r="36" spans="1:10" ht="120">
      <c r="A36" s="125"/>
      <c r="B36" s="118">
        <v>3</v>
      </c>
      <c r="C36" s="10" t="s">
        <v>732</v>
      </c>
      <c r="D36" s="129" t="s">
        <v>31</v>
      </c>
      <c r="E36" s="154" t="s">
        <v>736</v>
      </c>
      <c r="F36" s="155"/>
      <c r="G36" s="11" t="s">
        <v>734</v>
      </c>
      <c r="H36" s="14">
        <v>0.48</v>
      </c>
      <c r="I36" s="120">
        <f t="shared" si="0"/>
        <v>1.44</v>
      </c>
      <c r="J36" s="126"/>
    </row>
    <row r="37" spans="1:10" ht="120">
      <c r="A37" s="125"/>
      <c r="B37" s="118">
        <v>2</v>
      </c>
      <c r="C37" s="10" t="s">
        <v>732</v>
      </c>
      <c r="D37" s="129" t="s">
        <v>31</v>
      </c>
      <c r="E37" s="154" t="s">
        <v>737</v>
      </c>
      <c r="F37" s="155"/>
      <c r="G37" s="11" t="s">
        <v>734</v>
      </c>
      <c r="H37" s="14">
        <v>0.48</v>
      </c>
      <c r="I37" s="120">
        <f t="shared" si="0"/>
        <v>0.96</v>
      </c>
      <c r="J37" s="126"/>
    </row>
    <row r="38" spans="1:10" ht="156">
      <c r="A38" s="125"/>
      <c r="B38" s="118">
        <v>1</v>
      </c>
      <c r="C38" s="10" t="s">
        <v>738</v>
      </c>
      <c r="D38" s="129"/>
      <c r="E38" s="154"/>
      <c r="F38" s="155"/>
      <c r="G38" s="11" t="s">
        <v>739</v>
      </c>
      <c r="H38" s="14">
        <v>17.809999999999999</v>
      </c>
      <c r="I38" s="120">
        <f t="shared" si="0"/>
        <v>17.809999999999999</v>
      </c>
      <c r="J38" s="126"/>
    </row>
    <row r="39" spans="1:10" ht="84">
      <c r="A39" s="125"/>
      <c r="B39" s="118">
        <v>20</v>
      </c>
      <c r="C39" s="10" t="s">
        <v>662</v>
      </c>
      <c r="D39" s="129" t="s">
        <v>30</v>
      </c>
      <c r="E39" s="154"/>
      <c r="F39" s="155"/>
      <c r="G39" s="11" t="s">
        <v>664</v>
      </c>
      <c r="H39" s="14">
        <v>0.17</v>
      </c>
      <c r="I39" s="120">
        <f t="shared" si="0"/>
        <v>3.4000000000000004</v>
      </c>
      <c r="J39" s="126"/>
    </row>
    <row r="40" spans="1:10" ht="120">
      <c r="A40" s="125"/>
      <c r="B40" s="118">
        <v>10</v>
      </c>
      <c r="C40" s="10" t="s">
        <v>740</v>
      </c>
      <c r="D40" s="129" t="s">
        <v>30</v>
      </c>
      <c r="E40" s="154" t="s">
        <v>278</v>
      </c>
      <c r="F40" s="155"/>
      <c r="G40" s="11" t="s">
        <v>741</v>
      </c>
      <c r="H40" s="14">
        <v>0.57999999999999996</v>
      </c>
      <c r="I40" s="120">
        <f t="shared" si="0"/>
        <v>5.8</v>
      </c>
      <c r="J40" s="126"/>
    </row>
    <row r="41" spans="1:10" ht="312">
      <c r="A41" s="125"/>
      <c r="B41" s="118">
        <v>2</v>
      </c>
      <c r="C41" s="10" t="s">
        <v>742</v>
      </c>
      <c r="D41" s="129" t="s">
        <v>705</v>
      </c>
      <c r="E41" s="154"/>
      <c r="F41" s="155"/>
      <c r="G41" s="11" t="s">
        <v>751</v>
      </c>
      <c r="H41" s="14">
        <v>15.78</v>
      </c>
      <c r="I41" s="120">
        <f t="shared" si="0"/>
        <v>31.56</v>
      </c>
      <c r="J41" s="126"/>
    </row>
    <row r="42" spans="1:10" ht="312">
      <c r="A42" s="125"/>
      <c r="B42" s="118">
        <v>2</v>
      </c>
      <c r="C42" s="10" t="s">
        <v>743</v>
      </c>
      <c r="D42" s="129" t="s">
        <v>705</v>
      </c>
      <c r="E42" s="154"/>
      <c r="F42" s="155"/>
      <c r="G42" s="11" t="s">
        <v>752</v>
      </c>
      <c r="H42" s="14">
        <v>15.36</v>
      </c>
      <c r="I42" s="120">
        <f t="shared" si="0"/>
        <v>30.72</v>
      </c>
      <c r="J42" s="126"/>
    </row>
    <row r="43" spans="1:10" ht="288">
      <c r="A43" s="125"/>
      <c r="B43" s="118">
        <v>1</v>
      </c>
      <c r="C43" s="10" t="s">
        <v>744</v>
      </c>
      <c r="D43" s="129" t="s">
        <v>705</v>
      </c>
      <c r="E43" s="154"/>
      <c r="F43" s="155"/>
      <c r="G43" s="11" t="s">
        <v>753</v>
      </c>
      <c r="H43" s="14">
        <v>17.97</v>
      </c>
      <c r="I43" s="120">
        <f t="shared" si="0"/>
        <v>17.97</v>
      </c>
      <c r="J43" s="126"/>
    </row>
    <row r="44" spans="1:10" ht="324">
      <c r="A44" s="125"/>
      <c r="B44" s="118">
        <v>1</v>
      </c>
      <c r="C44" s="10" t="s">
        <v>745</v>
      </c>
      <c r="D44" s="129" t="s">
        <v>705</v>
      </c>
      <c r="E44" s="154"/>
      <c r="F44" s="155"/>
      <c r="G44" s="11" t="s">
        <v>754</v>
      </c>
      <c r="H44" s="14">
        <v>20.27</v>
      </c>
      <c r="I44" s="120">
        <f t="shared" si="0"/>
        <v>20.27</v>
      </c>
      <c r="J44" s="126"/>
    </row>
    <row r="45" spans="1:10" ht="120">
      <c r="A45" s="125"/>
      <c r="B45" s="118">
        <v>10</v>
      </c>
      <c r="C45" s="10" t="s">
        <v>746</v>
      </c>
      <c r="D45" s="129"/>
      <c r="E45" s="154"/>
      <c r="F45" s="155"/>
      <c r="G45" s="11" t="s">
        <v>747</v>
      </c>
      <c r="H45" s="14">
        <v>0.6</v>
      </c>
      <c r="I45" s="120">
        <f t="shared" si="0"/>
        <v>6</v>
      </c>
      <c r="J45" s="126"/>
    </row>
    <row r="46" spans="1:10" ht="120">
      <c r="A46" s="125"/>
      <c r="B46" s="119">
        <v>5</v>
      </c>
      <c r="C46" s="12" t="s">
        <v>748</v>
      </c>
      <c r="D46" s="130" t="s">
        <v>278</v>
      </c>
      <c r="E46" s="152"/>
      <c r="F46" s="153"/>
      <c r="G46" s="13" t="s">
        <v>749</v>
      </c>
      <c r="H46" s="15">
        <v>1.92</v>
      </c>
      <c r="I46" s="121">
        <f t="shared" si="0"/>
        <v>9.6</v>
      </c>
      <c r="J46" s="126"/>
    </row>
  </sheetData>
  <mergeCells count="29">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6:F46"/>
    <mergeCell ref="E41:F41"/>
    <mergeCell ref="E42:F42"/>
    <mergeCell ref="E43:F43"/>
    <mergeCell ref="E44:F44"/>
    <mergeCell ref="E45:F4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0"/>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7" t="s">
        <v>139</v>
      </c>
      <c r="C2" s="133"/>
      <c r="D2" s="133"/>
      <c r="E2" s="133"/>
      <c r="F2" s="133"/>
      <c r="G2" s="133"/>
      <c r="H2" s="133"/>
      <c r="I2" s="133"/>
      <c r="J2" s="133"/>
      <c r="K2" s="138" t="s">
        <v>145</v>
      </c>
      <c r="L2" s="126"/>
      <c r="N2">
        <v>356.04000000000008</v>
      </c>
      <c r="O2" t="s">
        <v>188</v>
      </c>
    </row>
    <row r="3" spans="1:15" ht="12.75" customHeight="1">
      <c r="A3" s="125"/>
      <c r="B3" s="134" t="s">
        <v>140</v>
      </c>
      <c r="C3" s="133"/>
      <c r="D3" s="133"/>
      <c r="E3" s="133"/>
      <c r="F3" s="133"/>
      <c r="G3" s="133"/>
      <c r="H3" s="133"/>
      <c r="I3" s="133"/>
      <c r="J3" s="133"/>
      <c r="K3" s="133"/>
      <c r="L3" s="126"/>
      <c r="N3">
        <v>356.04000000000008</v>
      </c>
      <c r="O3" t="s">
        <v>189</v>
      </c>
    </row>
    <row r="4" spans="1:15" ht="12.75" customHeight="1">
      <c r="A4" s="125"/>
      <c r="B4" s="134" t="s">
        <v>141</v>
      </c>
      <c r="C4" s="133"/>
      <c r="D4" s="133"/>
      <c r="E4" s="133"/>
      <c r="F4" s="133"/>
      <c r="G4" s="133"/>
      <c r="H4" s="133"/>
      <c r="I4" s="133"/>
      <c r="J4" s="133"/>
      <c r="K4" s="133"/>
      <c r="L4" s="126"/>
    </row>
    <row r="5" spans="1:15" ht="12.75" customHeight="1">
      <c r="A5" s="125"/>
      <c r="B5" s="134" t="s">
        <v>142</v>
      </c>
      <c r="C5" s="133"/>
      <c r="D5" s="133"/>
      <c r="E5" s="133"/>
      <c r="F5" s="133"/>
      <c r="G5" s="133"/>
      <c r="H5" s="133"/>
      <c r="I5" s="133"/>
      <c r="J5" s="133"/>
      <c r="K5" s="133"/>
      <c r="L5" s="126"/>
    </row>
    <row r="6" spans="1:15" ht="12.75" customHeight="1">
      <c r="A6" s="125"/>
      <c r="B6" s="134" t="s">
        <v>143</v>
      </c>
      <c r="C6" s="133"/>
      <c r="D6" s="133"/>
      <c r="E6" s="133"/>
      <c r="F6" s="133"/>
      <c r="G6" s="133"/>
      <c r="H6" s="133"/>
      <c r="I6" s="133"/>
      <c r="J6" s="133"/>
      <c r="K6" s="133"/>
      <c r="L6" s="126"/>
    </row>
    <row r="7" spans="1:15" ht="12.75" hidden="1" customHeight="1">
      <c r="A7" s="125"/>
      <c r="B7" s="134" t="s">
        <v>144</v>
      </c>
      <c r="C7" s="133"/>
      <c r="D7" s="133"/>
      <c r="E7" s="133"/>
      <c r="F7" s="133"/>
      <c r="G7" s="133"/>
      <c r="H7" s="133"/>
      <c r="I7" s="133"/>
      <c r="J7" s="133"/>
      <c r="K7" s="133"/>
      <c r="L7" s="126"/>
    </row>
    <row r="8" spans="1:15" ht="12.75" customHeight="1">
      <c r="A8" s="125"/>
      <c r="B8" s="133"/>
      <c r="C8" s="133"/>
      <c r="D8" s="133"/>
      <c r="E8" s="133"/>
      <c r="F8" s="133"/>
      <c r="G8" s="133"/>
      <c r="H8" s="133"/>
      <c r="I8" s="133"/>
      <c r="J8" s="133"/>
      <c r="K8" s="133"/>
      <c r="L8" s="126"/>
    </row>
    <row r="9" spans="1:15" ht="12.75" customHeight="1">
      <c r="A9" s="125"/>
      <c r="B9" s="112" t="s">
        <v>5</v>
      </c>
      <c r="C9" s="113"/>
      <c r="D9" s="113"/>
      <c r="E9" s="113"/>
      <c r="F9" s="114"/>
      <c r="G9" s="109"/>
      <c r="H9" s="110" t="s">
        <v>12</v>
      </c>
      <c r="I9" s="133"/>
      <c r="J9" s="133"/>
      <c r="K9" s="110" t="s">
        <v>201</v>
      </c>
      <c r="L9" s="126"/>
    </row>
    <row r="10" spans="1:15" ht="15" customHeight="1">
      <c r="A10" s="125"/>
      <c r="B10" s="125" t="s">
        <v>717</v>
      </c>
      <c r="C10" s="133"/>
      <c r="D10" s="133"/>
      <c r="E10" s="133"/>
      <c r="F10" s="126"/>
      <c r="G10" s="127"/>
      <c r="H10" s="127" t="s">
        <v>717</v>
      </c>
      <c r="I10" s="133"/>
      <c r="J10" s="133"/>
      <c r="K10" s="156">
        <f>IF(Invoice!J10&lt;&gt;"",Invoice!J10,"")</f>
        <v>51442</v>
      </c>
      <c r="L10" s="126"/>
    </row>
    <row r="11" spans="1:15" ht="12.75" customHeight="1">
      <c r="A11" s="125"/>
      <c r="B11" s="125" t="s">
        <v>718</v>
      </c>
      <c r="C11" s="133"/>
      <c r="D11" s="133"/>
      <c r="E11" s="133"/>
      <c r="F11" s="126"/>
      <c r="G11" s="127"/>
      <c r="H11" s="127" t="s">
        <v>718</v>
      </c>
      <c r="I11" s="133"/>
      <c r="J11" s="133"/>
      <c r="K11" s="157"/>
      <c r="L11" s="126"/>
    </row>
    <row r="12" spans="1:15" ht="12.75" customHeight="1">
      <c r="A12" s="125"/>
      <c r="B12" s="125" t="s">
        <v>719</v>
      </c>
      <c r="C12" s="133"/>
      <c r="D12" s="133"/>
      <c r="E12" s="133"/>
      <c r="F12" s="126"/>
      <c r="G12" s="127"/>
      <c r="H12" s="127" t="s">
        <v>719</v>
      </c>
      <c r="I12" s="133"/>
      <c r="J12" s="133"/>
      <c r="K12" s="133"/>
      <c r="L12" s="126"/>
    </row>
    <row r="13" spans="1:15" ht="12.75" customHeight="1">
      <c r="A13" s="125"/>
      <c r="B13" s="125" t="s">
        <v>720</v>
      </c>
      <c r="C13" s="133"/>
      <c r="D13" s="133"/>
      <c r="E13" s="133"/>
      <c r="F13" s="126"/>
      <c r="G13" s="127"/>
      <c r="H13" s="127" t="s">
        <v>720</v>
      </c>
      <c r="I13" s="133"/>
      <c r="J13" s="133"/>
      <c r="K13" s="110" t="s">
        <v>16</v>
      </c>
      <c r="L13" s="126"/>
    </row>
    <row r="14" spans="1:15" ht="15" customHeight="1">
      <c r="A14" s="125"/>
      <c r="B14" s="125"/>
      <c r="C14" s="133"/>
      <c r="D14" s="133"/>
      <c r="E14" s="133"/>
      <c r="F14" s="126"/>
      <c r="G14" s="127"/>
      <c r="H14" s="127" t="s">
        <v>11</v>
      </c>
      <c r="I14" s="133"/>
      <c r="J14" s="133"/>
      <c r="K14" s="158">
        <f>Invoice!J14</f>
        <v>45184</v>
      </c>
      <c r="L14" s="126"/>
    </row>
    <row r="15" spans="1:15" ht="15" customHeight="1">
      <c r="A15" s="125"/>
      <c r="B15" s="132" t="s">
        <v>755</v>
      </c>
      <c r="C15" s="7"/>
      <c r="D15" s="7"/>
      <c r="E15" s="7"/>
      <c r="F15" s="8"/>
      <c r="G15" s="127"/>
      <c r="H15" s="131" t="s">
        <v>755</v>
      </c>
      <c r="I15" s="133"/>
      <c r="J15" s="133"/>
      <c r="K15" s="159"/>
      <c r="L15" s="126"/>
    </row>
    <row r="16" spans="1:15" ht="15" customHeight="1">
      <c r="A16" s="125"/>
      <c r="B16" s="133"/>
      <c r="C16" s="133"/>
      <c r="D16" s="133"/>
      <c r="E16" s="133"/>
      <c r="F16" s="133"/>
      <c r="G16" s="133"/>
      <c r="H16" s="133"/>
      <c r="I16" s="136" t="s">
        <v>147</v>
      </c>
      <c r="J16" s="136" t="s">
        <v>147</v>
      </c>
      <c r="K16" s="142">
        <v>39992</v>
      </c>
      <c r="L16" s="126"/>
    </row>
    <row r="17" spans="1:12" ht="12.75" customHeight="1">
      <c r="A17" s="125"/>
      <c r="B17" s="133" t="s">
        <v>721</v>
      </c>
      <c r="C17" s="133"/>
      <c r="D17" s="133"/>
      <c r="E17" s="133"/>
      <c r="F17" s="133"/>
      <c r="G17" s="133"/>
      <c r="H17" s="133"/>
      <c r="I17" s="136" t="s">
        <v>148</v>
      </c>
      <c r="J17" s="136" t="s">
        <v>148</v>
      </c>
      <c r="K17" s="142" t="str">
        <f>IF(Invoice!J17&lt;&gt;"",Invoice!J17,"")</f>
        <v>Leo</v>
      </c>
      <c r="L17" s="126"/>
    </row>
    <row r="18" spans="1:12" ht="18" customHeight="1">
      <c r="A18" s="125"/>
      <c r="B18" s="133" t="s">
        <v>722</v>
      </c>
      <c r="C18" s="133"/>
      <c r="D18" s="133"/>
      <c r="E18" s="133"/>
      <c r="F18" s="133"/>
      <c r="G18" s="133"/>
      <c r="H18" s="133"/>
      <c r="I18" s="135" t="s">
        <v>264</v>
      </c>
      <c r="J18" s="135" t="s">
        <v>264</v>
      </c>
      <c r="K18" s="115" t="s">
        <v>138</v>
      </c>
      <c r="L18" s="126"/>
    </row>
    <row r="19" spans="1:12" ht="12.75" customHeight="1">
      <c r="A19" s="125"/>
      <c r="B19" s="133"/>
      <c r="C19" s="133"/>
      <c r="D19" s="133"/>
      <c r="E19" s="133"/>
      <c r="F19" s="133"/>
      <c r="G19" s="133"/>
      <c r="H19" s="133"/>
      <c r="I19" s="133"/>
      <c r="J19" s="133"/>
      <c r="K19" s="133"/>
      <c r="L19" s="126"/>
    </row>
    <row r="20" spans="1:12" ht="12.75" customHeight="1">
      <c r="A20" s="125"/>
      <c r="B20" s="111" t="s">
        <v>204</v>
      </c>
      <c r="C20" s="111" t="s">
        <v>205</v>
      </c>
      <c r="D20" s="111" t="s">
        <v>290</v>
      </c>
      <c r="E20" s="128" t="s">
        <v>206</v>
      </c>
      <c r="F20" s="160" t="s">
        <v>207</v>
      </c>
      <c r="G20" s="161"/>
      <c r="H20" s="111" t="s">
        <v>174</v>
      </c>
      <c r="I20" s="111" t="s">
        <v>208</v>
      </c>
      <c r="J20" s="111" t="s">
        <v>208</v>
      </c>
      <c r="K20" s="111" t="s">
        <v>26</v>
      </c>
      <c r="L20" s="126"/>
    </row>
    <row r="21" spans="1:12" ht="51">
      <c r="A21" s="125"/>
      <c r="B21" s="116"/>
      <c r="C21" s="116"/>
      <c r="D21" s="116"/>
      <c r="E21" s="117"/>
      <c r="F21" s="162"/>
      <c r="G21" s="163"/>
      <c r="H21" s="143" t="s">
        <v>778</v>
      </c>
      <c r="I21" s="116"/>
      <c r="J21" s="116"/>
      <c r="K21" s="116"/>
      <c r="L21" s="126"/>
    </row>
    <row r="22" spans="1:12" ht="24" customHeight="1">
      <c r="A22" s="125"/>
      <c r="B22" s="118">
        <f>'Tax Invoice'!D18</f>
        <v>5</v>
      </c>
      <c r="C22" s="10" t="s">
        <v>723</v>
      </c>
      <c r="D22" s="10" t="s">
        <v>723</v>
      </c>
      <c r="E22" s="129" t="s">
        <v>34</v>
      </c>
      <c r="F22" s="154" t="s">
        <v>279</v>
      </c>
      <c r="G22" s="155"/>
      <c r="H22" s="11" t="s">
        <v>724</v>
      </c>
      <c r="I22" s="14">
        <f t="shared" ref="I22:I46" si="0">J22*$N$1</f>
        <v>5.2499999999999998E-2</v>
      </c>
      <c r="J22" s="14">
        <v>0.21</v>
      </c>
      <c r="K22" s="120">
        <f t="shared" ref="K22:K46" si="1">I22*B22</f>
        <v>0.26250000000000001</v>
      </c>
      <c r="L22" s="126"/>
    </row>
    <row r="23" spans="1:12" ht="24" customHeight="1">
      <c r="A23" s="125"/>
      <c r="B23" s="118">
        <f>'Tax Invoice'!D19</f>
        <v>5</v>
      </c>
      <c r="C23" s="10" t="s">
        <v>723</v>
      </c>
      <c r="D23" s="10" t="s">
        <v>723</v>
      </c>
      <c r="E23" s="129" t="s">
        <v>34</v>
      </c>
      <c r="F23" s="154" t="s">
        <v>679</v>
      </c>
      <c r="G23" s="155"/>
      <c r="H23" s="11" t="s">
        <v>724</v>
      </c>
      <c r="I23" s="14">
        <f t="shared" si="0"/>
        <v>5.2499999999999998E-2</v>
      </c>
      <c r="J23" s="14">
        <v>0.21</v>
      </c>
      <c r="K23" s="120">
        <f t="shared" si="1"/>
        <v>0.26250000000000001</v>
      </c>
      <c r="L23" s="126"/>
    </row>
    <row r="24" spans="1:12" ht="24" customHeight="1">
      <c r="A24" s="125"/>
      <c r="B24" s="118">
        <f>'Tax Invoice'!D20</f>
        <v>5</v>
      </c>
      <c r="C24" s="10" t="s">
        <v>723</v>
      </c>
      <c r="D24" s="10" t="s">
        <v>723</v>
      </c>
      <c r="E24" s="129" t="s">
        <v>34</v>
      </c>
      <c r="F24" s="154" t="s">
        <v>490</v>
      </c>
      <c r="G24" s="155"/>
      <c r="H24" s="11" t="s">
        <v>724</v>
      </c>
      <c r="I24" s="14">
        <f t="shared" si="0"/>
        <v>5.2499999999999998E-2</v>
      </c>
      <c r="J24" s="14">
        <v>0.21</v>
      </c>
      <c r="K24" s="120">
        <f t="shared" si="1"/>
        <v>0.26250000000000001</v>
      </c>
      <c r="L24" s="126"/>
    </row>
    <row r="25" spans="1:12" ht="24" customHeight="1">
      <c r="A25" s="125"/>
      <c r="B25" s="118">
        <f>'Tax Invoice'!D21</f>
        <v>10</v>
      </c>
      <c r="C25" s="10" t="s">
        <v>723</v>
      </c>
      <c r="D25" s="10" t="s">
        <v>723</v>
      </c>
      <c r="E25" s="129" t="s">
        <v>34</v>
      </c>
      <c r="F25" s="154" t="s">
        <v>725</v>
      </c>
      <c r="G25" s="155"/>
      <c r="H25" s="11" t="s">
        <v>724</v>
      </c>
      <c r="I25" s="14">
        <f t="shared" si="0"/>
        <v>5.2499999999999998E-2</v>
      </c>
      <c r="J25" s="14">
        <v>0.21</v>
      </c>
      <c r="K25" s="120">
        <f t="shared" si="1"/>
        <v>0.52500000000000002</v>
      </c>
      <c r="L25" s="126"/>
    </row>
    <row r="26" spans="1:12" ht="24" customHeight="1">
      <c r="A26" s="125"/>
      <c r="B26" s="118">
        <f>'Tax Invoice'!D22</f>
        <v>5</v>
      </c>
      <c r="C26" s="10" t="s">
        <v>726</v>
      </c>
      <c r="D26" s="10" t="s">
        <v>726</v>
      </c>
      <c r="E26" s="129" t="s">
        <v>31</v>
      </c>
      <c r="F26" s="154" t="s">
        <v>278</v>
      </c>
      <c r="G26" s="155"/>
      <c r="H26" s="11" t="s">
        <v>776</v>
      </c>
      <c r="I26" s="14">
        <f t="shared" si="0"/>
        <v>0.14499999999999999</v>
      </c>
      <c r="J26" s="14">
        <v>0.57999999999999996</v>
      </c>
      <c r="K26" s="120">
        <f t="shared" si="1"/>
        <v>0.72499999999999998</v>
      </c>
      <c r="L26" s="126"/>
    </row>
    <row r="27" spans="1:12" ht="24" customHeight="1">
      <c r="A27" s="125"/>
      <c r="B27" s="118">
        <f>'Tax Invoice'!D23</f>
        <v>5</v>
      </c>
      <c r="C27" s="10" t="s">
        <v>726</v>
      </c>
      <c r="D27" s="10" t="s">
        <v>726</v>
      </c>
      <c r="E27" s="129" t="s">
        <v>32</v>
      </c>
      <c r="F27" s="154" t="s">
        <v>278</v>
      </c>
      <c r="G27" s="155"/>
      <c r="H27" s="11" t="s">
        <v>776</v>
      </c>
      <c r="I27" s="14">
        <f t="shared" si="0"/>
        <v>0.14499999999999999</v>
      </c>
      <c r="J27" s="14">
        <v>0.57999999999999996</v>
      </c>
      <c r="K27" s="120">
        <f t="shared" si="1"/>
        <v>0.72499999999999998</v>
      </c>
      <c r="L27" s="126"/>
    </row>
    <row r="28" spans="1:12" ht="24" customHeight="1">
      <c r="A28" s="125"/>
      <c r="B28" s="118">
        <f>'Tax Invoice'!D24</f>
        <v>1</v>
      </c>
      <c r="C28" s="10" t="s">
        <v>728</v>
      </c>
      <c r="D28" s="10" t="s">
        <v>728</v>
      </c>
      <c r="E28" s="129" t="s">
        <v>30</v>
      </c>
      <c r="F28" s="154"/>
      <c r="G28" s="155"/>
      <c r="H28" s="11" t="s">
        <v>764</v>
      </c>
      <c r="I28" s="14">
        <f t="shared" si="0"/>
        <v>5.3274999999999997</v>
      </c>
      <c r="J28" s="14">
        <v>21.31</v>
      </c>
      <c r="K28" s="120">
        <f t="shared" si="1"/>
        <v>5.3274999999999997</v>
      </c>
      <c r="L28" s="126"/>
    </row>
    <row r="29" spans="1:12" ht="24" customHeight="1">
      <c r="A29" s="125"/>
      <c r="B29" s="118">
        <f>'Tax Invoice'!D25</f>
        <v>1</v>
      </c>
      <c r="C29" s="10" t="s">
        <v>728</v>
      </c>
      <c r="D29" s="10" t="s">
        <v>728</v>
      </c>
      <c r="E29" s="129" t="s">
        <v>31</v>
      </c>
      <c r="F29" s="154"/>
      <c r="G29" s="155"/>
      <c r="H29" s="11" t="s">
        <v>764</v>
      </c>
      <c r="I29" s="14">
        <f t="shared" si="0"/>
        <v>5.3274999999999997</v>
      </c>
      <c r="J29" s="14">
        <v>21.31</v>
      </c>
      <c r="K29" s="120">
        <f t="shared" si="1"/>
        <v>5.3274999999999997</v>
      </c>
      <c r="L29" s="126"/>
    </row>
    <row r="30" spans="1:12" ht="24" customHeight="1">
      <c r="A30" s="125"/>
      <c r="B30" s="118">
        <f>'Tax Invoice'!D26</f>
        <v>20</v>
      </c>
      <c r="C30" s="10" t="s">
        <v>625</v>
      </c>
      <c r="D30" s="10" t="s">
        <v>625</v>
      </c>
      <c r="E30" s="129" t="s">
        <v>31</v>
      </c>
      <c r="F30" s="154" t="s">
        <v>112</v>
      </c>
      <c r="G30" s="155"/>
      <c r="H30" s="11" t="s">
        <v>765</v>
      </c>
      <c r="I30" s="14">
        <f t="shared" si="0"/>
        <v>0.19500000000000001</v>
      </c>
      <c r="J30" s="14">
        <v>0.78</v>
      </c>
      <c r="K30" s="120">
        <f t="shared" si="1"/>
        <v>3.9000000000000004</v>
      </c>
      <c r="L30" s="126"/>
    </row>
    <row r="31" spans="1:12" ht="24" customHeight="1">
      <c r="A31" s="125"/>
      <c r="B31" s="118">
        <f>'Tax Invoice'!D27</f>
        <v>10</v>
      </c>
      <c r="C31" s="10" t="s">
        <v>730</v>
      </c>
      <c r="D31" s="10" t="s">
        <v>730</v>
      </c>
      <c r="E31" s="129" t="s">
        <v>31</v>
      </c>
      <c r="F31" s="154" t="s">
        <v>218</v>
      </c>
      <c r="G31" s="155"/>
      <c r="H31" s="11" t="s">
        <v>766</v>
      </c>
      <c r="I31" s="14">
        <f t="shared" si="0"/>
        <v>1.145</v>
      </c>
      <c r="J31" s="14">
        <v>4.58</v>
      </c>
      <c r="K31" s="120">
        <f t="shared" si="1"/>
        <v>11.45</v>
      </c>
      <c r="L31" s="126"/>
    </row>
    <row r="32" spans="1:12" ht="24" customHeight="1">
      <c r="A32" s="125"/>
      <c r="B32" s="118">
        <f>'Tax Invoice'!D28</f>
        <v>10</v>
      </c>
      <c r="C32" s="10" t="s">
        <v>730</v>
      </c>
      <c r="D32" s="10" t="s">
        <v>730</v>
      </c>
      <c r="E32" s="129" t="s">
        <v>31</v>
      </c>
      <c r="F32" s="154" t="s">
        <v>273</v>
      </c>
      <c r="G32" s="155"/>
      <c r="H32" s="11" t="s">
        <v>766</v>
      </c>
      <c r="I32" s="14">
        <f t="shared" si="0"/>
        <v>1.145</v>
      </c>
      <c r="J32" s="14">
        <v>4.58</v>
      </c>
      <c r="K32" s="120">
        <f t="shared" si="1"/>
        <v>11.45</v>
      </c>
      <c r="L32" s="126"/>
    </row>
    <row r="33" spans="1:12" ht="24" customHeight="1">
      <c r="A33" s="125"/>
      <c r="B33" s="118">
        <f>'Tax Invoice'!D29</f>
        <v>10</v>
      </c>
      <c r="C33" s="10" t="s">
        <v>730</v>
      </c>
      <c r="D33" s="10" t="s">
        <v>730</v>
      </c>
      <c r="E33" s="129" t="s">
        <v>31</v>
      </c>
      <c r="F33" s="154" t="s">
        <v>316</v>
      </c>
      <c r="G33" s="155"/>
      <c r="H33" s="11" t="s">
        <v>766</v>
      </c>
      <c r="I33" s="14">
        <f t="shared" si="0"/>
        <v>1.145</v>
      </c>
      <c r="J33" s="14">
        <v>4.58</v>
      </c>
      <c r="K33" s="120">
        <f t="shared" si="1"/>
        <v>11.45</v>
      </c>
      <c r="L33" s="126"/>
    </row>
    <row r="34" spans="1:12" ht="24" customHeight="1">
      <c r="A34" s="125"/>
      <c r="B34" s="118">
        <f>'Tax Invoice'!D30</f>
        <v>5</v>
      </c>
      <c r="C34" s="10" t="s">
        <v>732</v>
      </c>
      <c r="D34" s="10" t="s">
        <v>732</v>
      </c>
      <c r="E34" s="129" t="s">
        <v>31</v>
      </c>
      <c r="F34" s="154" t="s">
        <v>733</v>
      </c>
      <c r="G34" s="155"/>
      <c r="H34" s="11" t="s">
        <v>767</v>
      </c>
      <c r="I34" s="14">
        <f t="shared" si="0"/>
        <v>0.12</v>
      </c>
      <c r="J34" s="14">
        <v>0.48</v>
      </c>
      <c r="K34" s="120">
        <f t="shared" si="1"/>
        <v>0.6</v>
      </c>
      <c r="L34" s="126"/>
    </row>
    <row r="35" spans="1:12" ht="24" customHeight="1">
      <c r="A35" s="125"/>
      <c r="B35" s="118">
        <f>'Tax Invoice'!D31</f>
        <v>3</v>
      </c>
      <c r="C35" s="10" t="s">
        <v>732</v>
      </c>
      <c r="D35" s="10" t="s">
        <v>732</v>
      </c>
      <c r="E35" s="129" t="s">
        <v>31</v>
      </c>
      <c r="F35" s="154" t="s">
        <v>735</v>
      </c>
      <c r="G35" s="155"/>
      <c r="H35" s="11" t="s">
        <v>767</v>
      </c>
      <c r="I35" s="14">
        <f t="shared" si="0"/>
        <v>0.12</v>
      </c>
      <c r="J35" s="14">
        <v>0.48</v>
      </c>
      <c r="K35" s="120">
        <f t="shared" si="1"/>
        <v>0.36</v>
      </c>
      <c r="L35" s="126"/>
    </row>
    <row r="36" spans="1:12" ht="24" customHeight="1">
      <c r="A36" s="125"/>
      <c r="B36" s="118">
        <f>'Tax Invoice'!D32</f>
        <v>3</v>
      </c>
      <c r="C36" s="10" t="s">
        <v>732</v>
      </c>
      <c r="D36" s="10" t="s">
        <v>732</v>
      </c>
      <c r="E36" s="129" t="s">
        <v>31</v>
      </c>
      <c r="F36" s="154" t="s">
        <v>736</v>
      </c>
      <c r="G36" s="155"/>
      <c r="H36" s="11" t="s">
        <v>767</v>
      </c>
      <c r="I36" s="14">
        <f t="shared" si="0"/>
        <v>0.12</v>
      </c>
      <c r="J36" s="14">
        <v>0.48</v>
      </c>
      <c r="K36" s="120">
        <f t="shared" si="1"/>
        <v>0.36</v>
      </c>
      <c r="L36" s="126"/>
    </row>
    <row r="37" spans="1:12" ht="24" customHeight="1">
      <c r="A37" s="125"/>
      <c r="B37" s="118">
        <f>'Tax Invoice'!D33</f>
        <v>2</v>
      </c>
      <c r="C37" s="10" t="s">
        <v>732</v>
      </c>
      <c r="D37" s="10" t="s">
        <v>732</v>
      </c>
      <c r="E37" s="129" t="s">
        <v>31</v>
      </c>
      <c r="F37" s="154" t="s">
        <v>737</v>
      </c>
      <c r="G37" s="155"/>
      <c r="H37" s="11" t="s">
        <v>767</v>
      </c>
      <c r="I37" s="14">
        <f t="shared" si="0"/>
        <v>0.12</v>
      </c>
      <c r="J37" s="14">
        <v>0.48</v>
      </c>
      <c r="K37" s="120">
        <f t="shared" si="1"/>
        <v>0.24</v>
      </c>
      <c r="L37" s="126"/>
    </row>
    <row r="38" spans="1:12" ht="24" customHeight="1">
      <c r="A38" s="125"/>
      <c r="B38" s="118">
        <f>'Tax Invoice'!D34</f>
        <v>1</v>
      </c>
      <c r="C38" s="10" t="s">
        <v>738</v>
      </c>
      <c r="D38" s="10" t="s">
        <v>738</v>
      </c>
      <c r="E38" s="129"/>
      <c r="F38" s="154"/>
      <c r="G38" s="155"/>
      <c r="H38" s="11" t="s">
        <v>771</v>
      </c>
      <c r="I38" s="14">
        <f t="shared" si="0"/>
        <v>4.4524999999999997</v>
      </c>
      <c r="J38" s="14">
        <v>17.809999999999999</v>
      </c>
      <c r="K38" s="120">
        <f t="shared" si="1"/>
        <v>4.4524999999999997</v>
      </c>
      <c r="L38" s="126"/>
    </row>
    <row r="39" spans="1:12" ht="12.75" customHeight="1">
      <c r="A39" s="125"/>
      <c r="B39" s="118">
        <f>'Tax Invoice'!D35</f>
        <v>20</v>
      </c>
      <c r="C39" s="10" t="s">
        <v>662</v>
      </c>
      <c r="D39" s="10" t="s">
        <v>662</v>
      </c>
      <c r="E39" s="129" t="s">
        <v>30</v>
      </c>
      <c r="F39" s="154"/>
      <c r="G39" s="155"/>
      <c r="H39" s="11" t="s">
        <v>768</v>
      </c>
      <c r="I39" s="14">
        <f t="shared" si="0"/>
        <v>4.2500000000000003E-2</v>
      </c>
      <c r="J39" s="14">
        <v>0.17</v>
      </c>
      <c r="K39" s="120">
        <f t="shared" si="1"/>
        <v>0.85000000000000009</v>
      </c>
      <c r="L39" s="126"/>
    </row>
    <row r="40" spans="1:12">
      <c r="A40" s="125"/>
      <c r="B40" s="118">
        <f>'Tax Invoice'!D36</f>
        <v>10</v>
      </c>
      <c r="C40" s="10" t="s">
        <v>740</v>
      </c>
      <c r="D40" s="10" t="s">
        <v>740</v>
      </c>
      <c r="E40" s="129" t="s">
        <v>30</v>
      </c>
      <c r="F40" s="154" t="s">
        <v>278</v>
      </c>
      <c r="G40" s="155"/>
      <c r="H40" s="11" t="s">
        <v>773</v>
      </c>
      <c r="I40" s="14">
        <f t="shared" si="0"/>
        <v>0.14499999999999999</v>
      </c>
      <c r="J40" s="14">
        <v>0.57999999999999996</v>
      </c>
      <c r="K40" s="120">
        <f t="shared" si="1"/>
        <v>1.45</v>
      </c>
      <c r="L40" s="126"/>
    </row>
    <row r="41" spans="1:12" ht="36">
      <c r="A41" s="125"/>
      <c r="B41" s="118">
        <f>'Tax Invoice'!D37</f>
        <v>2</v>
      </c>
      <c r="C41" s="10" t="s">
        <v>742</v>
      </c>
      <c r="D41" s="10" t="s">
        <v>742</v>
      </c>
      <c r="E41" s="129" t="s">
        <v>705</v>
      </c>
      <c r="F41" s="154"/>
      <c r="G41" s="155"/>
      <c r="H41" s="11" t="s">
        <v>772</v>
      </c>
      <c r="I41" s="14">
        <f t="shared" si="0"/>
        <v>3.9449999999999998</v>
      </c>
      <c r="J41" s="14">
        <v>15.78</v>
      </c>
      <c r="K41" s="120">
        <f t="shared" si="1"/>
        <v>7.89</v>
      </c>
      <c r="L41" s="126"/>
    </row>
    <row r="42" spans="1:12" ht="35.25" customHeight="1">
      <c r="A42" s="125"/>
      <c r="B42" s="118">
        <f>'Tax Invoice'!D38</f>
        <v>2</v>
      </c>
      <c r="C42" s="10" t="s">
        <v>743</v>
      </c>
      <c r="D42" s="10" t="s">
        <v>743</v>
      </c>
      <c r="E42" s="129" t="s">
        <v>705</v>
      </c>
      <c r="F42" s="154"/>
      <c r="G42" s="155"/>
      <c r="H42" s="11" t="s">
        <v>769</v>
      </c>
      <c r="I42" s="14">
        <f t="shared" si="0"/>
        <v>3.84</v>
      </c>
      <c r="J42" s="14">
        <v>15.36</v>
      </c>
      <c r="K42" s="120">
        <f t="shared" si="1"/>
        <v>7.68</v>
      </c>
      <c r="L42" s="126"/>
    </row>
    <row r="43" spans="1:12" ht="36">
      <c r="A43" s="125"/>
      <c r="B43" s="118">
        <f>'Tax Invoice'!D39</f>
        <v>1</v>
      </c>
      <c r="C43" s="10" t="s">
        <v>744</v>
      </c>
      <c r="D43" s="10" t="s">
        <v>744</v>
      </c>
      <c r="E43" s="129" t="s">
        <v>705</v>
      </c>
      <c r="F43" s="154"/>
      <c r="G43" s="155"/>
      <c r="H43" s="11" t="s">
        <v>770</v>
      </c>
      <c r="I43" s="14">
        <f t="shared" si="0"/>
        <v>4.4924999999999997</v>
      </c>
      <c r="J43" s="14">
        <v>17.97</v>
      </c>
      <c r="K43" s="120">
        <f t="shared" si="1"/>
        <v>4.4924999999999997</v>
      </c>
      <c r="L43" s="126"/>
    </row>
    <row r="44" spans="1:12" ht="35.25" customHeight="1">
      <c r="A44" s="125"/>
      <c r="B44" s="118">
        <f>'Tax Invoice'!D40</f>
        <v>1</v>
      </c>
      <c r="C44" s="10" t="s">
        <v>745</v>
      </c>
      <c r="D44" s="10" t="s">
        <v>745</v>
      </c>
      <c r="E44" s="129" t="s">
        <v>705</v>
      </c>
      <c r="F44" s="154"/>
      <c r="G44" s="155"/>
      <c r="H44" s="11" t="s">
        <v>775</v>
      </c>
      <c r="I44" s="14">
        <f t="shared" si="0"/>
        <v>5.0674999999999999</v>
      </c>
      <c r="J44" s="14">
        <v>20.27</v>
      </c>
      <c r="K44" s="120">
        <f t="shared" si="1"/>
        <v>5.0674999999999999</v>
      </c>
      <c r="L44" s="126"/>
    </row>
    <row r="45" spans="1:12" ht="24" customHeight="1">
      <c r="A45" s="125"/>
      <c r="B45" s="118">
        <f>'Tax Invoice'!D41</f>
        <v>10</v>
      </c>
      <c r="C45" s="10" t="s">
        <v>746</v>
      </c>
      <c r="D45" s="10" t="s">
        <v>746</v>
      </c>
      <c r="E45" s="129"/>
      <c r="F45" s="154"/>
      <c r="G45" s="155"/>
      <c r="H45" s="11" t="s">
        <v>774</v>
      </c>
      <c r="I45" s="14">
        <f t="shared" si="0"/>
        <v>0.15</v>
      </c>
      <c r="J45" s="14">
        <v>0.6</v>
      </c>
      <c r="K45" s="120">
        <f t="shared" si="1"/>
        <v>1.5</v>
      </c>
      <c r="L45" s="126"/>
    </row>
    <row r="46" spans="1:12" ht="24" customHeight="1">
      <c r="A46" s="125"/>
      <c r="B46" s="119">
        <f>'Tax Invoice'!D42</f>
        <v>5</v>
      </c>
      <c r="C46" s="12" t="s">
        <v>748</v>
      </c>
      <c r="D46" s="12" t="s">
        <v>748</v>
      </c>
      <c r="E46" s="130" t="s">
        <v>278</v>
      </c>
      <c r="F46" s="152"/>
      <c r="G46" s="153"/>
      <c r="H46" s="13" t="s">
        <v>777</v>
      </c>
      <c r="I46" s="15">
        <f t="shared" si="0"/>
        <v>0.48</v>
      </c>
      <c r="J46" s="15">
        <v>1.92</v>
      </c>
      <c r="K46" s="121">
        <f t="shared" si="1"/>
        <v>2.4</v>
      </c>
      <c r="L46" s="126"/>
    </row>
    <row r="47" spans="1:12" ht="12.75" customHeight="1">
      <c r="A47" s="125"/>
      <c r="B47" s="139"/>
      <c r="C47" s="139"/>
      <c r="D47" s="139"/>
      <c r="E47" s="139"/>
      <c r="F47" s="139"/>
      <c r="G47" s="139"/>
      <c r="H47" s="139"/>
      <c r="I47" s="140" t="s">
        <v>261</v>
      </c>
      <c r="J47" s="140" t="s">
        <v>261</v>
      </c>
      <c r="K47" s="141">
        <f>SUM(K22:K46)</f>
        <v>89.010000000000019</v>
      </c>
      <c r="L47" s="126"/>
    </row>
    <row r="48" spans="1:12" ht="12.75" customHeight="1">
      <c r="A48" s="125"/>
      <c r="B48" s="139"/>
      <c r="C48" s="139"/>
      <c r="D48" s="139"/>
      <c r="E48" s="139"/>
      <c r="F48" s="139"/>
      <c r="G48" s="139"/>
      <c r="H48" s="139"/>
      <c r="I48" s="150" t="s">
        <v>762</v>
      </c>
      <c r="J48" s="140" t="s">
        <v>190</v>
      </c>
      <c r="K48" s="141">
        <f>Invoice!J49</f>
        <v>0</v>
      </c>
      <c r="L48" s="126"/>
    </row>
    <row r="49" spans="1:12" ht="12.75" customHeight="1">
      <c r="A49" s="125"/>
      <c r="B49" s="139"/>
      <c r="C49" s="139"/>
      <c r="D49" s="139"/>
      <c r="E49" s="139"/>
      <c r="F49" s="139"/>
      <c r="G49" s="139"/>
      <c r="H49" s="139"/>
      <c r="I49" s="140" t="s">
        <v>263</v>
      </c>
      <c r="J49" s="140" t="s">
        <v>263</v>
      </c>
      <c r="K49" s="141">
        <f>SUM(K47:K48)</f>
        <v>89.010000000000019</v>
      </c>
      <c r="L49" s="126"/>
    </row>
    <row r="50" spans="1:12" ht="12.75" customHeight="1">
      <c r="A50" s="6"/>
      <c r="B50" s="7"/>
      <c r="C50" s="7"/>
      <c r="D50" s="7"/>
      <c r="E50" s="7"/>
      <c r="F50" s="7"/>
      <c r="G50" s="7"/>
      <c r="H50" s="7" t="s">
        <v>763</v>
      </c>
      <c r="I50" s="7"/>
      <c r="J50" s="7"/>
      <c r="K50" s="7"/>
      <c r="L50" s="8"/>
    </row>
  </sheetData>
  <mergeCells count="29">
    <mergeCell ref="F22:G22"/>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37:G37"/>
    <mergeCell ref="F38:G38"/>
    <mergeCell ref="F39:G39"/>
    <mergeCell ref="F40:G40"/>
    <mergeCell ref="F41:G41"/>
    <mergeCell ref="F42:G42"/>
    <mergeCell ref="F43:G43"/>
    <mergeCell ref="F44:G44"/>
    <mergeCell ref="F45:G45"/>
    <mergeCell ref="F46:G4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356.04000000000008</v>
      </c>
      <c r="O2" s="21" t="s">
        <v>265</v>
      </c>
    </row>
    <row r="3" spans="1:15" s="21" customFormat="1" ht="15" customHeight="1" thickBot="1">
      <c r="A3" s="22" t="s">
        <v>156</v>
      </c>
      <c r="G3" s="28">
        <v>45184</v>
      </c>
      <c r="H3" s="29"/>
      <c r="N3" s="21">
        <v>356.04000000000008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Simone Morgavi</v>
      </c>
      <c r="B10" s="37"/>
      <c r="C10" s="37"/>
      <c r="D10" s="37"/>
      <c r="F10" s="38" t="str">
        <f>'Copy paste to Here'!B10</f>
        <v>Simone Morgavi</v>
      </c>
      <c r="G10" s="39"/>
      <c r="H10" s="40"/>
      <c r="K10" s="106" t="s">
        <v>282</v>
      </c>
      <c r="L10" s="35" t="s">
        <v>282</v>
      </c>
      <c r="M10" s="21">
        <v>1</v>
      </c>
    </row>
    <row r="11" spans="1:15" s="21" customFormat="1" ht="15.75" thickBot="1">
      <c r="A11" s="41" t="str">
        <f>'Copy paste to Here'!G11</f>
        <v>Via Romana Murcarolo 26/3</v>
      </c>
      <c r="B11" s="42"/>
      <c r="C11" s="42"/>
      <c r="D11" s="42"/>
      <c r="F11" s="43" t="str">
        <f>'Copy paste to Here'!B11</f>
        <v>Via Romana Murcarolo 26/3</v>
      </c>
      <c r="G11" s="44"/>
      <c r="H11" s="45"/>
      <c r="K11" s="104" t="s">
        <v>163</v>
      </c>
      <c r="L11" s="46" t="s">
        <v>164</v>
      </c>
      <c r="M11" s="21">
        <f>VLOOKUP(G3,[1]Sheet1!$A$9:$I$7290,2,FALSE)</f>
        <v>35.65</v>
      </c>
    </row>
    <row r="12" spans="1:15" s="21" customFormat="1" ht="15.75" thickBot="1">
      <c r="A12" s="41" t="str">
        <f>'Copy paste to Here'!G12</f>
        <v>16167 Genova</v>
      </c>
      <c r="B12" s="42"/>
      <c r="C12" s="42"/>
      <c r="D12" s="42"/>
      <c r="E12" s="88"/>
      <c r="F12" s="43" t="str">
        <f>'Copy paste to Here'!B12</f>
        <v>16167 Genova</v>
      </c>
      <c r="G12" s="44"/>
      <c r="H12" s="45"/>
      <c r="K12" s="104" t="s">
        <v>165</v>
      </c>
      <c r="L12" s="46" t="s">
        <v>138</v>
      </c>
      <c r="M12" s="21">
        <f>VLOOKUP(G3,[1]Sheet1!$A$9:$I$7290,3,FALSE)</f>
        <v>37.729999999999997</v>
      </c>
    </row>
    <row r="13" spans="1:15" s="21" customFormat="1" ht="15.75" thickBot="1">
      <c r="A13" s="41" t="str">
        <f>'Copy paste to Here'!G13</f>
        <v>Italy</v>
      </c>
      <c r="B13" s="42"/>
      <c r="C13" s="42"/>
      <c r="D13" s="42"/>
      <c r="E13" s="122" t="s">
        <v>138</v>
      </c>
      <c r="F13" s="43" t="str">
        <f>'Copy paste to Here'!B13</f>
        <v>Italy</v>
      </c>
      <c r="G13" s="44"/>
      <c r="H13" s="45"/>
      <c r="K13" s="104" t="s">
        <v>166</v>
      </c>
      <c r="L13" s="46" t="s">
        <v>167</v>
      </c>
      <c r="M13" s="124">
        <f>VLOOKUP(G3,[1]Sheet1!$A$9:$I$7290,4,FALSE)</f>
        <v>44.01</v>
      </c>
    </row>
    <row r="14" spans="1:15" s="21" customFormat="1" ht="15.75" thickBot="1">
      <c r="A14" s="41" t="str">
        <f>'Copy paste to Here'!G14</f>
        <v xml:space="preserve"> </v>
      </c>
      <c r="B14" s="42"/>
      <c r="C14" s="42"/>
      <c r="D14" s="42"/>
      <c r="E14" s="122">
        <f>VLOOKUP(J9,$L$10:$M$17,2,FALSE)</f>
        <v>37.729999999999997</v>
      </c>
      <c r="F14" s="43">
        <f>'Copy paste to Here'!B14</f>
        <v>0</v>
      </c>
      <c r="G14" s="44"/>
      <c r="H14" s="45"/>
      <c r="K14" s="104" t="s">
        <v>168</v>
      </c>
      <c r="L14" s="46" t="s">
        <v>169</v>
      </c>
      <c r="M14" s="21">
        <f>VLOOKUP(G3,[1]Sheet1!$A$9:$I$7290,5,FALSE)</f>
        <v>22.58</v>
      </c>
    </row>
    <row r="15" spans="1:15" s="21" customFormat="1" ht="15.75" thickBot="1">
      <c r="A15" s="47"/>
      <c r="F15" s="48" t="str">
        <f>'Copy paste to Here'!B15</f>
        <v xml:space="preserve"> </v>
      </c>
      <c r="G15" s="49"/>
      <c r="H15" s="50"/>
      <c r="K15" s="105" t="s">
        <v>170</v>
      </c>
      <c r="L15" s="51" t="s">
        <v>171</v>
      </c>
      <c r="M15" s="21">
        <f>VLOOKUP(G3,[1]Sheet1!$A$9:$I$7290,6,FALSE)</f>
        <v>26.19</v>
      </c>
    </row>
    <row r="16" spans="1:15" s="21" customFormat="1" ht="13.7" customHeight="1" thickBot="1">
      <c r="A16" s="52"/>
      <c r="K16" s="105" t="s">
        <v>172</v>
      </c>
      <c r="L16" s="51" t="s">
        <v>173</v>
      </c>
      <c r="M16" s="21">
        <f>VLOOKUP(G3,[1]Sheet1!$A$9:$I$7290,7,FALSE)</f>
        <v>20.8</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tongue barbell, 14g (1.6mm) with 6mm acrylic UV balls &amp; Length: 16mm  &amp;  Color: Black</v>
      </c>
      <c r="B18" s="57" t="str">
        <f>'Copy paste to Here'!C22</f>
        <v>ABBUV</v>
      </c>
      <c r="C18" s="57" t="s">
        <v>723</v>
      </c>
      <c r="D18" s="58">
        <f>Invoice!B22</f>
        <v>5</v>
      </c>
      <c r="E18" s="59">
        <f>'Shipping Invoice'!J22*$N$1</f>
        <v>0.21</v>
      </c>
      <c r="F18" s="59">
        <f>D18*E18</f>
        <v>1.05</v>
      </c>
      <c r="G18" s="60">
        <f>E18*$E$14</f>
        <v>7.9232999999999993</v>
      </c>
      <c r="H18" s="61">
        <f>D18*G18</f>
        <v>39.616499999999995</v>
      </c>
    </row>
    <row r="19" spans="1:13" s="62" customFormat="1" ht="24">
      <c r="A19" s="123" t="str">
        <f>IF((LEN('Copy paste to Here'!G23))&gt;5,((CONCATENATE('Copy paste to Here'!G23," &amp; ",'Copy paste to Here'!D23,"  &amp;  ",'Copy paste to Here'!E23))),"Empty Cell")</f>
        <v>Flexible acrylic tongue barbell, 14g (1.6mm) with 6mm acrylic UV balls &amp; Length: 16mm  &amp;  Color: Blue</v>
      </c>
      <c r="B19" s="57" t="str">
        <f>'Copy paste to Here'!C23</f>
        <v>ABBUV</v>
      </c>
      <c r="C19" s="57" t="s">
        <v>723</v>
      </c>
      <c r="D19" s="58">
        <f>Invoice!B23</f>
        <v>5</v>
      </c>
      <c r="E19" s="59">
        <f>'Shipping Invoice'!J23*$N$1</f>
        <v>0.21</v>
      </c>
      <c r="F19" s="59">
        <f t="shared" ref="F19:F82" si="0">D19*E19</f>
        <v>1.05</v>
      </c>
      <c r="G19" s="60">
        <f t="shared" ref="G19:G82" si="1">E19*$E$14</f>
        <v>7.9232999999999993</v>
      </c>
      <c r="H19" s="63">
        <f t="shared" ref="H19:H82" si="2">D19*G19</f>
        <v>39.616499999999995</v>
      </c>
    </row>
    <row r="20" spans="1:13" s="62" customFormat="1" ht="24">
      <c r="A20" s="56" t="str">
        <f>IF((LEN('Copy paste to Here'!G24))&gt;5,((CONCATENATE('Copy paste to Here'!G24," &amp; ",'Copy paste to Here'!D24,"  &amp;  ",'Copy paste to Here'!E24))),"Empty Cell")</f>
        <v>Flexible acrylic tongue barbell, 14g (1.6mm) with 6mm acrylic UV balls &amp; Length: 16mm  &amp;  Color: Light blue</v>
      </c>
      <c r="B20" s="57" t="str">
        <f>'Copy paste to Here'!C24</f>
        <v>ABBUV</v>
      </c>
      <c r="C20" s="57" t="s">
        <v>723</v>
      </c>
      <c r="D20" s="58">
        <f>Invoice!B24</f>
        <v>5</v>
      </c>
      <c r="E20" s="59">
        <f>'Shipping Invoice'!J24*$N$1</f>
        <v>0.21</v>
      </c>
      <c r="F20" s="59">
        <f t="shared" si="0"/>
        <v>1.05</v>
      </c>
      <c r="G20" s="60">
        <f t="shared" si="1"/>
        <v>7.9232999999999993</v>
      </c>
      <c r="H20" s="63">
        <f t="shared" si="2"/>
        <v>39.616499999999995</v>
      </c>
    </row>
    <row r="21" spans="1:13" s="62" customFormat="1" ht="24">
      <c r="A21" s="56" t="str">
        <f>IF((LEN('Copy paste to Here'!G25))&gt;5,((CONCATENATE('Copy paste to Here'!G25," &amp; ",'Copy paste to Here'!D25,"  &amp;  ",'Copy paste to Here'!E25))),"Empty Cell")</f>
        <v>Flexible acrylic tongue barbell, 14g (1.6mm) with 6mm acrylic UV balls &amp; Length: 16mm  &amp;  Color: Green</v>
      </c>
      <c r="B21" s="57" t="str">
        <f>'Copy paste to Here'!C25</f>
        <v>ABBUV</v>
      </c>
      <c r="C21" s="57" t="s">
        <v>723</v>
      </c>
      <c r="D21" s="58">
        <f>Invoice!B25</f>
        <v>10</v>
      </c>
      <c r="E21" s="59">
        <f>'Shipping Invoice'!J25*$N$1</f>
        <v>0.21</v>
      </c>
      <c r="F21" s="59">
        <f t="shared" si="0"/>
        <v>2.1</v>
      </c>
      <c r="G21" s="60">
        <f t="shared" si="1"/>
        <v>7.9232999999999993</v>
      </c>
      <c r="H21" s="63">
        <f t="shared" si="2"/>
        <v>79.23299999999999</v>
      </c>
    </row>
    <row r="22" spans="1:13" s="62" customFormat="1" ht="24">
      <c r="A22" s="56" t="str">
        <f>IF((LEN('Copy paste to Here'!G26))&gt;5,((CONCATENATE('Copy paste to Here'!G26," &amp; ",'Copy paste to Here'!D26,"  &amp;  ",'Copy paste to Here'!E26))),"Empty Cell")</f>
        <v>Anodized surgical steel eyebrow or helix barbell, 16g (1.2mm) with two 3mm balls &amp; Length: 10mm  &amp;  Color: Gold</v>
      </c>
      <c r="B22" s="57" t="str">
        <f>'Copy paste to Here'!C26</f>
        <v>BBETB</v>
      </c>
      <c r="C22" s="57" t="s">
        <v>726</v>
      </c>
      <c r="D22" s="58">
        <f>Invoice!B26</f>
        <v>5</v>
      </c>
      <c r="E22" s="59">
        <f>'Shipping Invoice'!J26*$N$1</f>
        <v>0.57999999999999996</v>
      </c>
      <c r="F22" s="59">
        <f t="shared" si="0"/>
        <v>2.9</v>
      </c>
      <c r="G22" s="60">
        <f t="shared" si="1"/>
        <v>21.883399999999998</v>
      </c>
      <c r="H22" s="63">
        <f t="shared" si="2"/>
        <v>109.41699999999999</v>
      </c>
    </row>
    <row r="23" spans="1:13" s="62" customFormat="1" ht="24">
      <c r="A23" s="56" t="str">
        <f>IF((LEN('Copy paste to Here'!G27))&gt;5,((CONCATENATE('Copy paste to Here'!G27," &amp; ",'Copy paste to Here'!D27,"  &amp;  ",'Copy paste to Here'!E27))),"Empty Cell")</f>
        <v>Anodized surgical steel eyebrow or helix barbell, 16g (1.2mm) with two 3mm balls &amp; Length: 12mm  &amp;  Color: Gold</v>
      </c>
      <c r="B23" s="57" t="str">
        <f>'Copy paste to Here'!C27</f>
        <v>BBETB</v>
      </c>
      <c r="C23" s="57" t="s">
        <v>726</v>
      </c>
      <c r="D23" s="58">
        <f>Invoice!B27</f>
        <v>5</v>
      </c>
      <c r="E23" s="59">
        <f>'Shipping Invoice'!J27*$N$1</f>
        <v>0.57999999999999996</v>
      </c>
      <c r="F23" s="59">
        <f t="shared" si="0"/>
        <v>2.9</v>
      </c>
      <c r="G23" s="60">
        <f t="shared" si="1"/>
        <v>21.883399999999998</v>
      </c>
      <c r="H23" s="63">
        <f t="shared" si="2"/>
        <v>109.41699999999999</v>
      </c>
    </row>
    <row r="24" spans="1:13" s="62" customFormat="1" ht="24">
      <c r="A24" s="56" t="str">
        <f>IF((LEN('Copy paste to Here'!G28))&gt;5,((CONCATENATE('Copy paste to Here'!G28," &amp; ",'Copy paste to Here'!D28,"  &amp;  ",'Copy paste to Here'!E28))),"Empty Cell")</f>
        <v xml:space="preserve">Bulk body jewelry: 100 pcs. assortment of 16g (1.2mm) surgical steel eyebrow circular barbells with 3mm balls &amp; Length: 8mm  &amp;  </v>
      </c>
      <c r="B24" s="57" t="str">
        <f>'Copy paste to Here'!C28</f>
        <v>BLK22A</v>
      </c>
      <c r="C24" s="57" t="s">
        <v>728</v>
      </c>
      <c r="D24" s="58">
        <f>Invoice!B28</f>
        <v>1</v>
      </c>
      <c r="E24" s="59">
        <f>'Shipping Invoice'!J28*$N$1</f>
        <v>21.31</v>
      </c>
      <c r="F24" s="59">
        <f t="shared" si="0"/>
        <v>21.31</v>
      </c>
      <c r="G24" s="60">
        <f t="shared" si="1"/>
        <v>804.02629999999988</v>
      </c>
      <c r="H24" s="63">
        <f t="shared" si="2"/>
        <v>804.02629999999988</v>
      </c>
    </row>
    <row r="25" spans="1:13" s="62" customFormat="1" ht="36">
      <c r="A25" s="56" t="str">
        <f>IF((LEN('Copy paste to Here'!G29))&gt;5,((CONCATENATE('Copy paste to Here'!G29," &amp; ",'Copy paste to Here'!D29,"  &amp;  ",'Copy paste to Here'!E29))),"Empty Cell")</f>
        <v xml:space="preserve">Bulk body jewelry: 100 pcs. assortment of 16g (1.2mm) surgical steel eyebrow circular barbells with 3mm balls &amp; Length: 10mm  &amp;  </v>
      </c>
      <c r="B25" s="57" t="str">
        <f>'Copy paste to Here'!C29</f>
        <v>BLK22A</v>
      </c>
      <c r="C25" s="57" t="s">
        <v>728</v>
      </c>
      <c r="D25" s="58">
        <f>Invoice!B29</f>
        <v>1</v>
      </c>
      <c r="E25" s="59">
        <f>'Shipping Invoice'!J29*$N$1</f>
        <v>21.31</v>
      </c>
      <c r="F25" s="59">
        <f t="shared" si="0"/>
        <v>21.31</v>
      </c>
      <c r="G25" s="60">
        <f t="shared" si="1"/>
        <v>804.02629999999988</v>
      </c>
      <c r="H25" s="63">
        <f t="shared" si="2"/>
        <v>804.02629999999988</v>
      </c>
    </row>
    <row r="26" spans="1:13" s="62" customFormat="1" ht="24">
      <c r="A26" s="56" t="str">
        <f>IF((LEN('Copy paste to Here'!G30))&gt;5,((CONCATENATE('Copy paste to Here'!G30," &amp; ",'Copy paste to Here'!D30,"  &amp;  ",'Copy paste to Here'!E30))),"Empty Cell")</f>
        <v>Surgical steel belly banana, 14g (1.6mm) with a 6mm and a 5mm bezel set jewel ball &amp; Length: 10mm  &amp;  Crystal Color: Clear</v>
      </c>
      <c r="B26" s="57" t="str">
        <f>'Copy paste to Here'!C30</f>
        <v>BN2CS</v>
      </c>
      <c r="C26" s="57" t="s">
        <v>625</v>
      </c>
      <c r="D26" s="58">
        <f>Invoice!B30</f>
        <v>20</v>
      </c>
      <c r="E26" s="59">
        <f>'Shipping Invoice'!J30*$N$1</f>
        <v>0.78</v>
      </c>
      <c r="F26" s="59">
        <f t="shared" si="0"/>
        <v>15.600000000000001</v>
      </c>
      <c r="G26" s="60">
        <f t="shared" si="1"/>
        <v>29.429399999999998</v>
      </c>
      <c r="H26" s="63">
        <f t="shared" si="2"/>
        <v>588.58799999999997</v>
      </c>
    </row>
    <row r="27" spans="1:13" s="62" customFormat="1" ht="36">
      <c r="A27" s="56" t="str">
        <f>IF((LEN('Copy paste to Here'!G31))&gt;5,((CONCATENATE('Copy paste to Here'!G31," &amp; ",'Copy paste to Here'!D31,"  &amp;  ",'Copy paste to Here'!E31))),"Empty Cell")</f>
        <v>Surgical steel belly banana, 14g (1.6mm) with a 5 &amp; 8mm multi-crystal ferido glued balls with resin cover &amp; Length: 10mm  &amp;  Crystal Color: Rose</v>
      </c>
      <c r="B27" s="57" t="str">
        <f>'Copy paste to Here'!C31</f>
        <v>BN2FRG</v>
      </c>
      <c r="C27" s="57" t="s">
        <v>730</v>
      </c>
      <c r="D27" s="58">
        <f>Invoice!B31</f>
        <v>10</v>
      </c>
      <c r="E27" s="59">
        <f>'Shipping Invoice'!J31*$N$1</f>
        <v>4.58</v>
      </c>
      <c r="F27" s="59">
        <f t="shared" si="0"/>
        <v>45.8</v>
      </c>
      <c r="G27" s="60">
        <f t="shared" si="1"/>
        <v>172.80339999999998</v>
      </c>
      <c r="H27" s="63">
        <f t="shared" si="2"/>
        <v>1728.0339999999999</v>
      </c>
    </row>
    <row r="28" spans="1:13" s="62" customFormat="1" ht="36">
      <c r="A28" s="56" t="str">
        <f>IF((LEN('Copy paste to Here'!G32))&gt;5,((CONCATENATE('Copy paste to Here'!G32," &amp; ",'Copy paste to Here'!D32,"  &amp;  ",'Copy paste to Here'!E32))),"Empty Cell")</f>
        <v>Surgical steel belly banana, 14g (1.6mm) with a 5 &amp; 8mm multi-crystal ferido glued balls with resin cover &amp; Length: 10mm  &amp;  Crystal Color: Amethyst</v>
      </c>
      <c r="B28" s="57" t="str">
        <f>'Copy paste to Here'!C32</f>
        <v>BN2FRG</v>
      </c>
      <c r="C28" s="57" t="s">
        <v>730</v>
      </c>
      <c r="D28" s="58">
        <f>Invoice!B32</f>
        <v>10</v>
      </c>
      <c r="E28" s="59">
        <f>'Shipping Invoice'!J32*$N$1</f>
        <v>4.58</v>
      </c>
      <c r="F28" s="59">
        <f t="shared" si="0"/>
        <v>45.8</v>
      </c>
      <c r="G28" s="60">
        <f t="shared" si="1"/>
        <v>172.80339999999998</v>
      </c>
      <c r="H28" s="63">
        <f t="shared" si="2"/>
        <v>1728.0339999999999</v>
      </c>
    </row>
    <row r="29" spans="1:13" s="62" customFormat="1" ht="36">
      <c r="A29" s="56" t="str">
        <f>IF((LEN('Copy paste to Here'!G33))&gt;5,((CONCATENATE('Copy paste to Here'!G33," &amp; ",'Copy paste to Here'!D33,"  &amp;  ",'Copy paste to Here'!E33))),"Empty Cell")</f>
        <v>Surgical steel belly banana, 14g (1.6mm) with a 5 &amp; 8mm multi-crystal ferido glued balls with resin cover &amp; Length: 10mm  &amp;  Crystal Color: Fuchsia</v>
      </c>
      <c r="B29" s="57" t="str">
        <f>'Copy paste to Here'!C33</f>
        <v>BN2FRG</v>
      </c>
      <c r="C29" s="57" t="s">
        <v>730</v>
      </c>
      <c r="D29" s="58">
        <f>Invoice!B33</f>
        <v>10</v>
      </c>
      <c r="E29" s="59">
        <f>'Shipping Invoice'!J33*$N$1</f>
        <v>4.58</v>
      </c>
      <c r="F29" s="59">
        <f t="shared" si="0"/>
        <v>45.8</v>
      </c>
      <c r="G29" s="60">
        <f t="shared" si="1"/>
        <v>172.80339999999998</v>
      </c>
      <c r="H29" s="63">
        <f t="shared" si="2"/>
        <v>1728.0339999999999</v>
      </c>
    </row>
    <row r="30" spans="1:13" s="62" customFormat="1" ht="24">
      <c r="A30" s="56" t="str">
        <f>IF((LEN('Copy paste to Here'!G34))&gt;5,((CONCATENATE('Copy paste to Here'!G34," &amp; ",'Copy paste to Here'!D34,"  &amp;  ",'Copy paste to Here'!E34))),"Empty Cell")</f>
        <v>Surgical steel belly banana, 14g (1.6mm) with two 5mm &amp; 8mm faux pearl balls &amp; Length: 10mm  &amp;  Color: # 12 in picture</v>
      </c>
      <c r="B30" s="57" t="str">
        <f>'Copy paste to Here'!C34</f>
        <v>BNPRB</v>
      </c>
      <c r="C30" s="57" t="s">
        <v>732</v>
      </c>
      <c r="D30" s="58">
        <f>Invoice!B34</f>
        <v>5</v>
      </c>
      <c r="E30" s="59">
        <f>'Shipping Invoice'!J34*$N$1</f>
        <v>0.48</v>
      </c>
      <c r="F30" s="59">
        <f t="shared" si="0"/>
        <v>2.4</v>
      </c>
      <c r="G30" s="60">
        <f t="shared" si="1"/>
        <v>18.110399999999998</v>
      </c>
      <c r="H30" s="63">
        <f t="shared" si="2"/>
        <v>90.551999999999992</v>
      </c>
    </row>
    <row r="31" spans="1:13" s="62" customFormat="1" ht="24">
      <c r="A31" s="56" t="str">
        <f>IF((LEN('Copy paste to Here'!G35))&gt;5,((CONCATENATE('Copy paste to Here'!G35," &amp; ",'Copy paste to Here'!D35,"  &amp;  ",'Copy paste to Here'!E35))),"Empty Cell")</f>
        <v>Surgical steel belly banana, 14g (1.6mm) with two 5mm &amp; 8mm faux pearl balls &amp; Length: 10mm  &amp;  Color: # 18 in picture</v>
      </c>
      <c r="B31" s="57" t="str">
        <f>'Copy paste to Here'!C35</f>
        <v>BNPRB</v>
      </c>
      <c r="C31" s="57" t="s">
        <v>732</v>
      </c>
      <c r="D31" s="58">
        <f>Invoice!B35</f>
        <v>3</v>
      </c>
      <c r="E31" s="59">
        <f>'Shipping Invoice'!J35*$N$1</f>
        <v>0.48</v>
      </c>
      <c r="F31" s="59">
        <f t="shared" si="0"/>
        <v>1.44</v>
      </c>
      <c r="G31" s="60">
        <f t="shared" si="1"/>
        <v>18.110399999999998</v>
      </c>
      <c r="H31" s="63">
        <f t="shared" si="2"/>
        <v>54.331199999999995</v>
      </c>
    </row>
    <row r="32" spans="1:13" s="62" customFormat="1" ht="24">
      <c r="A32" s="56" t="str">
        <f>IF((LEN('Copy paste to Here'!G36))&gt;5,((CONCATENATE('Copy paste to Here'!G36," &amp; ",'Copy paste to Here'!D36,"  &amp;  ",'Copy paste to Here'!E36))),"Empty Cell")</f>
        <v>Surgical steel belly banana, 14g (1.6mm) with two 5mm &amp; 8mm faux pearl balls &amp; Length: 10mm  &amp;  Color: # 25 in picture</v>
      </c>
      <c r="B32" s="57" t="str">
        <f>'Copy paste to Here'!C36</f>
        <v>BNPRB</v>
      </c>
      <c r="C32" s="57" t="s">
        <v>732</v>
      </c>
      <c r="D32" s="58">
        <f>Invoice!B36</f>
        <v>3</v>
      </c>
      <c r="E32" s="59">
        <f>'Shipping Invoice'!J36*$N$1</f>
        <v>0.48</v>
      </c>
      <c r="F32" s="59">
        <f t="shared" si="0"/>
        <v>1.44</v>
      </c>
      <c r="G32" s="60">
        <f t="shared" si="1"/>
        <v>18.110399999999998</v>
      </c>
      <c r="H32" s="63">
        <f t="shared" si="2"/>
        <v>54.331199999999995</v>
      </c>
    </row>
    <row r="33" spans="1:8" s="62" customFormat="1" ht="24">
      <c r="A33" s="56" t="str">
        <f>IF((LEN('Copy paste to Here'!G37))&gt;5,((CONCATENATE('Copy paste to Here'!G37," &amp; ",'Copy paste to Here'!D37,"  &amp;  ",'Copy paste to Here'!E37))),"Empty Cell")</f>
        <v>Surgical steel belly banana, 14g (1.6mm) with two 5mm &amp; 8mm faux pearl balls &amp; Length: 10mm  &amp;  Color: # 35 in picture</v>
      </c>
      <c r="B33" s="57" t="str">
        <f>'Copy paste to Here'!C37</f>
        <v>BNPRB</v>
      </c>
      <c r="C33" s="57" t="s">
        <v>732</v>
      </c>
      <c r="D33" s="58">
        <f>Invoice!B37</f>
        <v>2</v>
      </c>
      <c r="E33" s="59">
        <f>'Shipping Invoice'!J37*$N$1</f>
        <v>0.48</v>
      </c>
      <c r="F33" s="59">
        <f t="shared" si="0"/>
        <v>0.96</v>
      </c>
      <c r="G33" s="60">
        <f t="shared" si="1"/>
        <v>18.110399999999998</v>
      </c>
      <c r="H33" s="63">
        <f t="shared" si="2"/>
        <v>36.220799999999997</v>
      </c>
    </row>
    <row r="34" spans="1:8" s="62" customFormat="1" ht="24">
      <c r="A34" s="56" t="str">
        <f>IF((LEN('Copy paste to Here'!G38))&gt;5,((CONCATENATE('Copy paste to Here'!G38," &amp; ",'Copy paste to Here'!D38,"  &amp;  ",'Copy paste to Here'!E38))),"Empty Cell")</f>
        <v xml:space="preserve">Display with 12 pairs of 925 sterling silver ear studs with clear prong set square CZ stones in 3mm - 5mm &amp;   &amp;  </v>
      </c>
      <c r="B34" s="57" t="str">
        <f>'Copy paste to Here'!C38</f>
        <v>BRSSQ3</v>
      </c>
      <c r="C34" s="57" t="s">
        <v>738</v>
      </c>
      <c r="D34" s="58">
        <f>Invoice!B38</f>
        <v>1</v>
      </c>
      <c r="E34" s="59">
        <f>'Shipping Invoice'!J38*$N$1</f>
        <v>17.809999999999999</v>
      </c>
      <c r="F34" s="59">
        <f t="shared" si="0"/>
        <v>17.809999999999999</v>
      </c>
      <c r="G34" s="60">
        <f t="shared" si="1"/>
        <v>671.97129999999993</v>
      </c>
      <c r="H34" s="63">
        <f t="shared" si="2"/>
        <v>671.97129999999993</v>
      </c>
    </row>
    <row r="35" spans="1:8" s="62" customFormat="1" ht="24">
      <c r="A35" s="56" t="str">
        <f>IF((LEN('Copy paste to Here'!G39))&gt;5,((CONCATENATE('Copy paste to Here'!G39," &amp; ",'Copy paste to Here'!D39,"  &amp;  ",'Copy paste to Here'!E39))),"Empty Cell")</f>
        <v xml:space="preserve">Surgical steel labret, 16g (1.2mm) with a 3mm ball &amp; Length: 8mm  &amp;  </v>
      </c>
      <c r="B35" s="57" t="str">
        <f>'Copy paste to Here'!C39</f>
        <v>LBB3</v>
      </c>
      <c r="C35" s="57" t="s">
        <v>662</v>
      </c>
      <c r="D35" s="58">
        <f>Invoice!B39</f>
        <v>20</v>
      </c>
      <c r="E35" s="59">
        <f>'Shipping Invoice'!J39*$N$1</f>
        <v>0.17</v>
      </c>
      <c r="F35" s="59">
        <f t="shared" si="0"/>
        <v>3.4000000000000004</v>
      </c>
      <c r="G35" s="60">
        <f t="shared" si="1"/>
        <v>6.4141000000000004</v>
      </c>
      <c r="H35" s="63">
        <f t="shared" si="2"/>
        <v>128.28200000000001</v>
      </c>
    </row>
    <row r="36" spans="1:8" s="62" customFormat="1" ht="24">
      <c r="A36" s="56" t="str">
        <f>IF((LEN('Copy paste to Here'!G40))&gt;5,((CONCATENATE('Copy paste to Here'!G40," &amp; ",'Copy paste to Here'!D40,"  &amp;  ",'Copy paste to Here'!E40))),"Empty Cell")</f>
        <v>Premium PVD plated surgical steel labret, 16g (1.2mm) with a 3mm ball &amp; Length: 8mm  &amp;  Color: Gold</v>
      </c>
      <c r="B36" s="57" t="str">
        <f>'Copy paste to Here'!C40</f>
        <v>LBTB3</v>
      </c>
      <c r="C36" s="57" t="s">
        <v>740</v>
      </c>
      <c r="D36" s="58">
        <f>Invoice!B40</f>
        <v>10</v>
      </c>
      <c r="E36" s="59">
        <f>'Shipping Invoice'!J40*$N$1</f>
        <v>0.57999999999999996</v>
      </c>
      <c r="F36" s="59">
        <f t="shared" si="0"/>
        <v>5.8</v>
      </c>
      <c r="G36" s="60">
        <f t="shared" si="1"/>
        <v>21.883399999999998</v>
      </c>
      <c r="H36" s="63">
        <f t="shared" si="2"/>
        <v>218.83399999999997</v>
      </c>
    </row>
    <row r="37" spans="1:8" s="62" customFormat="1" ht="48">
      <c r="A37" s="56" t="str">
        <f>IF((LEN('Copy paste to Here'!G41))&gt;5,((CONCATENATE('Copy paste to Here'!G41," &amp; ",'Copy paste to Here'!D41,"  &amp;  ",'Copy paste to Here'!E41))),"Empty Cell")</f>
        <v xml:space="preserve">Display box with 52 pcs. of 925 sterling silver ''Bend it yourself'' nose studs, 22g (0.6mm) with 2mm round clear prong set CZ stones (in standard packing or in vacuum sealed packing to prevent tarnishing) &amp; Packing Option: Standard Package  &amp;  </v>
      </c>
      <c r="B37" s="57" t="str">
        <f>'Copy paste to Here'!C41</f>
        <v>NYCZBXC</v>
      </c>
      <c r="C37" s="57" t="s">
        <v>742</v>
      </c>
      <c r="D37" s="58">
        <f>Invoice!B41</f>
        <v>2</v>
      </c>
      <c r="E37" s="59">
        <f>'Shipping Invoice'!J41*$N$1</f>
        <v>15.78</v>
      </c>
      <c r="F37" s="59">
        <f t="shared" si="0"/>
        <v>31.56</v>
      </c>
      <c r="G37" s="60">
        <f t="shared" si="1"/>
        <v>595.37939999999992</v>
      </c>
      <c r="H37" s="63">
        <f t="shared" si="2"/>
        <v>1190.7587999999998</v>
      </c>
    </row>
    <row r="38" spans="1:8" s="62" customFormat="1" ht="48">
      <c r="A38" s="56" t="str">
        <f>IF((LEN('Copy paste to Here'!G42))&gt;5,((CONCATENATE('Copy paste to Here'!G42," &amp; ",'Copy paste to Here'!D42,"  &amp;  ",'Copy paste to Here'!E42))),"Empty Cell")</f>
        <v xml:space="preserve">Display box with 52 pcs. of 925 sterling silver ''Bend it yourself '' nose studs, 22g (0.6mm) with big 2.5mm clear prong set crystal tops (in standard packing or in vacuum sealed packing to prevent tarnishing) &amp; Packing Option: Standard Package  &amp;  </v>
      </c>
      <c r="B38" s="57" t="str">
        <f>'Copy paste to Here'!C42</f>
        <v>NYP19CX</v>
      </c>
      <c r="C38" s="57" t="s">
        <v>743</v>
      </c>
      <c r="D38" s="58">
        <f>Invoice!B42</f>
        <v>2</v>
      </c>
      <c r="E38" s="59">
        <f>'Shipping Invoice'!J42*$N$1</f>
        <v>15.36</v>
      </c>
      <c r="F38" s="59">
        <f t="shared" si="0"/>
        <v>30.72</v>
      </c>
      <c r="G38" s="60">
        <f t="shared" si="1"/>
        <v>579.53279999999995</v>
      </c>
      <c r="H38" s="63">
        <f t="shared" si="2"/>
        <v>1159.0655999999999</v>
      </c>
    </row>
    <row r="39" spans="1:8" s="62" customFormat="1" ht="48">
      <c r="A39" s="56" t="str">
        <f>IF((LEN('Copy paste to Here'!G43))&gt;5,((CONCATENATE('Copy paste to Here'!G43," &amp; ",'Copy paste to Here'!D43,"  &amp;  ",'Copy paste to Here'!E43))),"Empty Cell")</f>
        <v xml:space="preserve">Display box with 52 pcs. of 925 sterling silver ''Bend it yourself'' nose studs, 22g (0.6mm) with 2mm ball shaped tops (in standard packing or in vacuum sealed packing to prevent tarnishing) &amp; Packing Option: Standard Package  &amp;  </v>
      </c>
      <c r="B39" s="57" t="str">
        <f>'Copy paste to Here'!C43</f>
        <v>NYSV2BX</v>
      </c>
      <c r="C39" s="57" t="s">
        <v>744</v>
      </c>
      <c r="D39" s="58">
        <f>Invoice!B43</f>
        <v>1</v>
      </c>
      <c r="E39" s="59">
        <f>'Shipping Invoice'!J43*$N$1</f>
        <v>17.97</v>
      </c>
      <c r="F39" s="59">
        <f t="shared" si="0"/>
        <v>17.97</v>
      </c>
      <c r="G39" s="60">
        <f t="shared" si="1"/>
        <v>678.0080999999999</v>
      </c>
      <c r="H39" s="63">
        <f t="shared" si="2"/>
        <v>678.0080999999999</v>
      </c>
    </row>
    <row r="40" spans="1:8" s="62" customFormat="1" ht="48">
      <c r="A40" s="56" t="str">
        <f>IF((LEN('Copy paste to Here'!G44))&gt;5,((CONCATENATE('Copy paste to Here'!G44," &amp; ",'Copy paste to Here'!D44,"  &amp;  ",'Copy paste to Here'!E44))),"Empty Cell")</f>
        <v xml:space="preserve">Display box with 52 pcs. of 925 sterling silver ''Bend it yourself'' nose studs, 22g (0.6mm) with 3mm heart shaped clear prong set CZ stone (in standard packing or in vacuum sealed packing to prevent tarnishing) &amp; Packing Option: Standard Package  &amp;  </v>
      </c>
      <c r="B40" s="57" t="str">
        <f>'Copy paste to Here'!C44</f>
        <v>NYZBHC</v>
      </c>
      <c r="C40" s="57" t="s">
        <v>745</v>
      </c>
      <c r="D40" s="58">
        <f>Invoice!B44</f>
        <v>1</v>
      </c>
      <c r="E40" s="59">
        <f>'Shipping Invoice'!J44*$N$1</f>
        <v>20.27</v>
      </c>
      <c r="F40" s="59">
        <f t="shared" si="0"/>
        <v>20.27</v>
      </c>
      <c r="G40" s="60">
        <f t="shared" si="1"/>
        <v>764.7870999999999</v>
      </c>
      <c r="H40" s="63">
        <f t="shared" si="2"/>
        <v>764.7870999999999</v>
      </c>
    </row>
    <row r="41" spans="1:8" s="62" customFormat="1" ht="24">
      <c r="A41" s="56" t="str">
        <f>IF((LEN('Copy paste to Here'!G45))&gt;5,((CONCATENATE('Copy paste to Here'!G45," &amp; ",'Copy paste to Here'!D45,"  &amp;  ",'Copy paste to Here'!E45))),"Empty Cell")</f>
        <v xml:space="preserve">Pack of 10 pcs. of 3mm high polished surgical steel balls with 1.2mm threading (16g) &amp;   &amp;  </v>
      </c>
      <c r="B41" s="57" t="str">
        <f>'Copy paste to Here'!C45</f>
        <v>XBAL3</v>
      </c>
      <c r="C41" s="57" t="s">
        <v>746</v>
      </c>
      <c r="D41" s="58">
        <f>Invoice!B45</f>
        <v>10</v>
      </c>
      <c r="E41" s="59">
        <f>'Shipping Invoice'!J45*$N$1</f>
        <v>0.6</v>
      </c>
      <c r="F41" s="59">
        <f t="shared" si="0"/>
        <v>6</v>
      </c>
      <c r="G41" s="60">
        <f t="shared" si="1"/>
        <v>22.637999999999998</v>
      </c>
      <c r="H41" s="63">
        <f t="shared" si="2"/>
        <v>226.38</v>
      </c>
    </row>
    <row r="42" spans="1:8" s="62" customFormat="1" ht="24">
      <c r="A42" s="56" t="str">
        <f>IF((LEN('Copy paste to Here'!G46))&gt;5,((CONCATENATE('Copy paste to Here'!G46," &amp; ",'Copy paste to Here'!D46,"  &amp;  ",'Copy paste to Here'!E46))),"Empty Cell")</f>
        <v xml:space="preserve">Pack of 10 pcs. of 3mm anodized surgical steel balls with threading 1.2mm (16g) &amp; Color: Gold  &amp;  </v>
      </c>
      <c r="B42" s="57" t="str">
        <f>'Copy paste to Here'!C46</f>
        <v>XBT3S</v>
      </c>
      <c r="C42" s="57" t="s">
        <v>748</v>
      </c>
      <c r="D42" s="58">
        <f>Invoice!B46</f>
        <v>5</v>
      </c>
      <c r="E42" s="59">
        <f>'Shipping Invoice'!J46*$N$1</f>
        <v>1.92</v>
      </c>
      <c r="F42" s="59">
        <f t="shared" si="0"/>
        <v>9.6</v>
      </c>
      <c r="G42" s="60">
        <f t="shared" si="1"/>
        <v>72.441599999999994</v>
      </c>
      <c r="H42" s="63">
        <f t="shared" si="2"/>
        <v>362.20799999999997</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356.04000000000008</v>
      </c>
      <c r="G1000" s="60"/>
      <c r="H1000" s="61">
        <f t="shared" ref="H1000:H1007" si="49">F1000*$E$14</f>
        <v>13433.389200000001</v>
      </c>
    </row>
    <row r="1001" spans="1:8" s="62" customFormat="1">
      <c r="A1001" s="56" t="str">
        <f>Invoice!I48</f>
        <v xml:space="preserve">20% Discount as per Silver Membership: </v>
      </c>
      <c r="B1001" s="75"/>
      <c r="C1001" s="75"/>
      <c r="D1001" s="76"/>
      <c r="E1001" s="67"/>
      <c r="F1001" s="59">
        <f>H1001/E14</f>
        <v>-71.208057248873573</v>
      </c>
      <c r="G1001" s="60"/>
      <c r="H1001" s="61">
        <v>-2686.68</v>
      </c>
    </row>
    <row r="1002" spans="1:8" s="62" customFormat="1" outlineLevel="1">
      <c r="A1002" s="56" t="str">
        <f>Invoice!I49</f>
        <v>Shipping cost to Italy via DHL:</v>
      </c>
      <c r="B1002" s="75"/>
      <c r="C1002" s="75"/>
      <c r="D1002" s="76"/>
      <c r="E1002" s="67"/>
      <c r="F1002" s="59">
        <v>0</v>
      </c>
      <c r="G1002" s="60"/>
      <c r="H1002" s="61">
        <f t="shared" si="49"/>
        <v>0</v>
      </c>
    </row>
    <row r="1003" spans="1:8" s="62" customFormat="1">
      <c r="A1003" s="56" t="str">
        <f>Invoice!I50</f>
        <v>Total:</v>
      </c>
      <c r="B1003" s="75"/>
      <c r="C1003" s="75"/>
      <c r="D1003" s="76"/>
      <c r="E1003" s="67"/>
      <c r="F1003" s="59">
        <f>SUM(F1000:F1002)</f>
        <v>284.83194275112652</v>
      </c>
      <c r="G1003" s="60"/>
      <c r="H1003" s="61">
        <f t="shared" si="49"/>
        <v>10746.709200000003</v>
      </c>
    </row>
    <row r="1004" spans="1:8" s="62" customFormat="1" hidden="1">
      <c r="A1004" s="56">
        <f>Invoice!I51</f>
        <v>0</v>
      </c>
      <c r="B1004" s="75"/>
      <c r="C1004" s="75"/>
      <c r="D1004" s="76"/>
      <c r="E1004" s="67"/>
      <c r="F1004" s="59">
        <f>'[2]Copy paste to Here'!U5</f>
        <v>0</v>
      </c>
      <c r="G1004" s="60"/>
      <c r="H1004" s="61">
        <f t="shared" si="49"/>
        <v>0</v>
      </c>
    </row>
    <row r="1005" spans="1:8" s="62" customFormat="1" hidden="1">
      <c r="A1005" s="56">
        <f>Invoice!I52</f>
        <v>0</v>
      </c>
      <c r="B1005" s="75"/>
      <c r="C1005" s="75"/>
      <c r="D1005" s="76"/>
      <c r="E1005" s="67"/>
      <c r="F1005" s="59"/>
      <c r="G1005" s="60"/>
      <c r="H1005" s="61">
        <f t="shared" si="49"/>
        <v>0</v>
      </c>
    </row>
    <row r="1006" spans="1:8" s="62" customFormat="1" hidden="1">
      <c r="A1006" s="56">
        <f>Invoice!I53</f>
        <v>356.04</v>
      </c>
      <c r="B1006" s="75"/>
      <c r="C1006" s="75"/>
      <c r="D1006" s="76"/>
      <c r="E1006" s="67"/>
      <c r="F1006" s="67"/>
      <c r="G1006" s="60"/>
      <c r="H1006" s="61">
        <f t="shared" si="49"/>
        <v>0</v>
      </c>
    </row>
    <row r="1007" spans="1:8" s="62" customFormat="1" hidden="1">
      <c r="A1007" s="56">
        <f>Invoice!I54</f>
        <v>71.20799999999997</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10" s="21" customFormat="1">
      <c r="E1009" s="21" t="s">
        <v>181</v>
      </c>
      <c r="H1009" s="83">
        <f>(SUM(H18:H999))</f>
        <v>13433.389199999996</v>
      </c>
    </row>
    <row r="1010" spans="1:10" s="21" customFormat="1">
      <c r="A1010" s="22"/>
      <c r="E1010" s="21" t="s">
        <v>182</v>
      </c>
      <c r="H1010" s="84">
        <f>(SUMIF($A$1000:$A$1008,"Total:",$H$1000:$H$1008))</f>
        <v>10746.709200000003</v>
      </c>
    </row>
    <row r="1011" spans="1:10" s="21" customFormat="1">
      <c r="E1011" s="21" t="s">
        <v>183</v>
      </c>
      <c r="H1011" s="85">
        <f>H1013-H1012</f>
        <v>10043.65</v>
      </c>
    </row>
    <row r="1012" spans="1:10" s="21" customFormat="1">
      <c r="E1012" s="21" t="s">
        <v>184</v>
      </c>
      <c r="H1012" s="85">
        <f>ROUND((H1013*7)/107,2)</f>
        <v>703.06</v>
      </c>
    </row>
    <row r="1013" spans="1:10" s="21" customFormat="1">
      <c r="E1013" s="22" t="s">
        <v>185</v>
      </c>
      <c r="H1013" s="86">
        <f>ROUND((SUMIF($A$1000:$A$1008,"Total:",$H$1000:$H$1008)),2)</f>
        <v>10746.71</v>
      </c>
      <c r="J1013" s="124"/>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2"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5"/>
  <sheetViews>
    <sheetView workbookViewId="0">
      <selection activeCell="A5" sqref="A5"/>
    </sheetView>
  </sheetViews>
  <sheetFormatPr defaultRowHeight="15"/>
  <sheetData>
    <row r="1" spans="1:1">
      <c r="A1" s="2" t="s">
        <v>723</v>
      </c>
    </row>
    <row r="2" spans="1:1">
      <c r="A2" s="2" t="s">
        <v>723</v>
      </c>
    </row>
    <row r="3" spans="1:1">
      <c r="A3" s="2" t="s">
        <v>723</v>
      </c>
    </row>
    <row r="4" spans="1:1">
      <c r="A4" s="2" t="s">
        <v>723</v>
      </c>
    </row>
    <row r="5" spans="1:1">
      <c r="A5" s="2" t="s">
        <v>726</v>
      </c>
    </row>
    <row r="6" spans="1:1">
      <c r="A6" s="2" t="s">
        <v>726</v>
      </c>
    </row>
    <row r="7" spans="1:1">
      <c r="A7" s="2" t="s">
        <v>728</v>
      </c>
    </row>
    <row r="8" spans="1:1">
      <c r="A8" s="2" t="s">
        <v>728</v>
      </c>
    </row>
    <row r="9" spans="1:1">
      <c r="A9" s="2" t="s">
        <v>625</v>
      </c>
    </row>
    <row r="10" spans="1:1">
      <c r="A10" s="2" t="s">
        <v>730</v>
      </c>
    </row>
    <row r="11" spans="1:1">
      <c r="A11" s="2" t="s">
        <v>730</v>
      </c>
    </row>
    <row r="12" spans="1:1">
      <c r="A12" s="2" t="s">
        <v>730</v>
      </c>
    </row>
    <row r="13" spans="1:1">
      <c r="A13" s="2" t="s">
        <v>732</v>
      </c>
    </row>
    <row r="14" spans="1:1">
      <c r="A14" s="2" t="s">
        <v>732</v>
      </c>
    </row>
    <row r="15" spans="1:1">
      <c r="A15" s="2" t="s">
        <v>732</v>
      </c>
    </row>
    <row r="16" spans="1:1">
      <c r="A16" s="2" t="s">
        <v>732</v>
      </c>
    </row>
    <row r="17" spans="1:1">
      <c r="A17" s="2" t="s">
        <v>738</v>
      </c>
    </row>
    <row r="18" spans="1:1">
      <c r="A18" s="2" t="s">
        <v>662</v>
      </c>
    </row>
    <row r="19" spans="1:1">
      <c r="A19" s="2" t="s">
        <v>740</v>
      </c>
    </row>
    <row r="20" spans="1:1">
      <c r="A20" s="2" t="s">
        <v>742</v>
      </c>
    </row>
    <row r="21" spans="1:1">
      <c r="A21" s="2" t="s">
        <v>743</v>
      </c>
    </row>
    <row r="22" spans="1:1">
      <c r="A22" s="2" t="s">
        <v>744</v>
      </c>
    </row>
    <row r="23" spans="1:1">
      <c r="A23" s="2" t="s">
        <v>745</v>
      </c>
    </row>
    <row r="24" spans="1:1">
      <c r="A24" s="2" t="s">
        <v>746</v>
      </c>
    </row>
    <row r="25" spans="1:1">
      <c r="A25" s="2" t="s">
        <v>748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2023-09-16T04:22:11Z</cp:lastPrinted>
  <dcterms:created xsi:type="dcterms:W3CDTF">2009-06-02T18:56:54Z</dcterms:created>
  <dcterms:modified xsi:type="dcterms:W3CDTF">2023-09-16T04:22:11Z</dcterms:modified>
</cp:coreProperties>
</file>