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0C3C8C0-D751-44C4-B517-B8A4E7FCA274}" xr6:coauthVersionLast="47" xr6:coauthVersionMax="47" xr10:uidLastSave="{00000000-0000-0000-0000-000000000000}"/>
  <bookViews>
    <workbookView xWindow="28680" yWindow="-120" windowWidth="29040" windowHeight="15840" firstSheet="1" activeTab="4" xr2:uid="{00000000-000D-0000-FFFF-FFFF00000000}"/>
  </bookViews>
  <sheets>
    <sheet name="Control" sheetId="1" state="hidden" r:id="rId1"/>
    <sheet name="Invoice" sheetId="2" r:id="rId2"/>
    <sheet name="Shipping Invoice" sheetId="7" r:id="rId3"/>
    <sheet name="Copy paste to Here" sheetId="5"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Invoice!$A$1:$K$48</definedName>
    <definedName name="_xlnm.Print_Area" localSheetId="2">'Shipping Invoice'!$A$1:$L$37</definedName>
    <definedName name="_xlnm.Print_Area" localSheetId="4">'Tax Invoice'!$A$1:$H$1013</definedName>
    <definedName name="_xlnm.Print_Titles" localSheetId="1">Invoice!$2:$22</definedName>
    <definedName name="_xlnm.Print_Titles" localSheetId="2">'Shipping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1" i="6" l="1"/>
  <c r="I47" i="2"/>
  <c r="I48" i="2"/>
  <c r="A1002" i="6"/>
  <c r="A1003" i="6"/>
  <c r="A1004" i="6"/>
  <c r="A1005" i="6"/>
  <c r="A1006" i="6"/>
  <c r="A1007" i="6"/>
  <c r="A1001" i="6"/>
  <c r="E22" i="6"/>
  <c r="K15" i="7"/>
  <c r="K18" i="7"/>
  <c r="K10" i="7"/>
  <c r="N1" i="7"/>
  <c r="I32" i="7" s="1"/>
  <c r="N1" i="6"/>
  <c r="E26" i="6" s="1"/>
  <c r="F1002" i="6"/>
  <c r="D27" i="6"/>
  <c r="B32" i="7" s="1"/>
  <c r="D26" i="6"/>
  <c r="B31" i="7" s="1"/>
  <c r="D25" i="6"/>
  <c r="B30" i="7" s="1"/>
  <c r="D24" i="6"/>
  <c r="B29" i="7" s="1"/>
  <c r="D23" i="6"/>
  <c r="B28" i="7" s="1"/>
  <c r="D22" i="6"/>
  <c r="B27" i="7" s="1"/>
  <c r="D21" i="6"/>
  <c r="B26" i="7" s="1"/>
  <c r="D20" i="6"/>
  <c r="B25" i="7" s="1"/>
  <c r="D19" i="6"/>
  <c r="B24" i="7" s="1"/>
  <c r="D18" i="6"/>
  <c r="B23" i="7" s="1"/>
  <c r="I31" i="5"/>
  <c r="I30" i="5"/>
  <c r="I29" i="5"/>
  <c r="I28" i="5"/>
  <c r="I27" i="5"/>
  <c r="I26" i="5"/>
  <c r="I25" i="5"/>
  <c r="I24" i="5"/>
  <c r="I23" i="5"/>
  <c r="I22" i="5"/>
  <c r="J32" i="2"/>
  <c r="J31" i="2"/>
  <c r="J30" i="2"/>
  <c r="J29" i="2"/>
  <c r="J28" i="2"/>
  <c r="J27" i="2"/>
  <c r="J26" i="2"/>
  <c r="J25" i="2"/>
  <c r="J24" i="2"/>
  <c r="J23" i="2"/>
  <c r="J33" i="2" l="1"/>
  <c r="J34" i="2" s="1"/>
  <c r="I27" i="7"/>
  <c r="K27" i="7" s="1"/>
  <c r="K32" i="7"/>
  <c r="I24" i="7"/>
  <c r="K24" i="7" s="1"/>
  <c r="I29" i="7"/>
  <c r="K29" i="7" s="1"/>
  <c r="I25" i="7"/>
  <c r="K25" i="7" s="1"/>
  <c r="I30" i="7"/>
  <c r="K30" i="7" s="1"/>
  <c r="K31" i="7"/>
  <c r="I23" i="7"/>
  <c r="K23" i="7" s="1"/>
  <c r="I28" i="7"/>
  <c r="K28" i="7" s="1"/>
  <c r="I31" i="7"/>
  <c r="I26" i="7"/>
  <c r="K26" i="7" s="1"/>
  <c r="E19" i="6"/>
  <c r="E21" i="6"/>
  <c r="E27" i="6"/>
  <c r="E23" i="6"/>
  <c r="E24" i="6"/>
  <c r="E25" i="6"/>
  <c r="E18" i="6"/>
  <c r="E20" i="6"/>
  <c r="J36" i="2"/>
  <c r="F1004" i="6"/>
  <c r="K33" i="7" l="1"/>
  <c r="M11" i="6"/>
  <c r="I44" i="2" s="1"/>
  <c r="K34" i="7" l="1"/>
  <c r="K36" i="7" s="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43" i="2" l="1"/>
  <c r="F1003" i="6"/>
  <c r="H1003" i="6" s="1"/>
  <c r="I45" i="2"/>
  <c r="I46" i="2"/>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<sst xmlns="http://schemas.openxmlformats.org/spreadsheetml/2006/main" count="2010" uniqueCount="748">
  <si>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</si>
  <si>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</si>
  <si>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</si>
  <si>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</si>
  <si>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</si>
  <si>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</si>
  <si>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</si>
  <si>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</si>
  <si>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</si>
  <si>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</si>
  <si>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</si>
  <si>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</si>
  <si>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</si>
  <si>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</si>
  <si>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</si>
  <si>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</si>
  <si>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</si>
  <si>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</si>
  <si>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</si>
  <si>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</si>
  <si>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</si>
  <si>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</si>
  <si>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</si>
  <si>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</si>
  <si>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</si>
  <si>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</si>
  <si>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</si>
  <si>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</si>
  <si>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</si>
  <si>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</si>
  <si>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</si>
  <si>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</si>
  <si>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</si>
  <si>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</si>
  <si>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</si>
  <si>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</si>
  <si>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</si>
  <si>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</si>
  <si>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</si>
  <si>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</si>
  <si>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</si>
  <si>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</si>
  <si>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</si>
  <si>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</si>
  <si>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</si>
  <si>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</si>
  <si>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</si>
  <si>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</si>
  <si>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</si>
  <si>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</si>
  <si>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</si>
  <si>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</si>
  <si>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</si>
  <si>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</si>
  <si>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</si>
  <si>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</si>
  <si>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</si>
  <si>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</si>
  <si>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</si>
  <si>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</si>
  <si>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</si>
  <si>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</si>
  <si>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</si>
  <si>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</si>
  <si>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</si>
  <si>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</si>
  <si>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</si>
  <si>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</si>
  <si>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</si>
  <si>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</si>
  <si>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</si>
  <si>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</si>
  <si>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</si>
  <si>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</si>
  <si>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</si>
  <si>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</si>
  <si>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</si>
  <si>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</si>
  <si>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</si>
  <si>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</si>
  <si>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</si>
  <si>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</si>
  <si>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</si>
  <si>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</si>
  <si>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</si>
  <si>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</si>
  <si>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</si>
  <si>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</si>
  <si>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</si>
  <si>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</si>
  <si>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</si>
  <si>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</si>
  <si>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</si>
  <si>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</si>
  <si>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</si>
  <si>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</si>
  <si>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</si>
  <si>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</si>
  <si>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</si>
  <si>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</si>
  <si>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</si>
  <si>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</si>
  <si>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</si>
  <si>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</si>
  <si>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</si>
  <si>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</si>
  <si>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</si>
  <si>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</si>
  <si>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</si>
  <si>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</si>
  <si>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</si>
  <si>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</si>
  <si>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</si>
  <si>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</si>
  <si>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</si>
  <si>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</si>
  <si>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</si>
  <si>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</si>
  <si>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</si>
  <si>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</si>
  <si>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</si>
  <si>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</si>
  <si>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</si>
  <si>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</si>
  <si>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</si>
  <si>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</si>
  <si>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</si>
  <si>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</si>
  <si>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</si>
  <si>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</si>
  <si>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</si>
  <si>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</si>
  <si>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</si>
  <si>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</si>
  <si>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</si>
  <si>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</si>
  <si>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</si>
  <si>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</si>
  <si>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</si>
  <si>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</si>
  <si>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</si>
  <si>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</si>
  <si>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</si>
  <si>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</si>
  <si>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</si>
  <si>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</si>
  <si>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</si>
  <si>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</si>
  <si>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</si>
  <si>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</si>
  <si>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</si>
  <si>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</si>
  <si>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</si>
  <si>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</si>
  <si>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</si>
  <si>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</si>
  <si>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</si>
  <si>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</si>
  <si>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</si>
  <si>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</si>
  <si>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</si>
  <si>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</si>
  <si>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</si>
  <si>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</si>
  <si>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</si>
  <si>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</si>
  <si>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</si>
  <si>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</si>
  <si>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</si>
  <si>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</si>
  <si>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</si>
  <si>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</si>
  <si>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</si>
  <si>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</si>
  <si>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</si>
  <si>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</si>
  <si>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</si>
  <si>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</si>
  <si>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</si>
  <si>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</si>
  <si>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</si>
  <si>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</si>
  <si>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</si>
  <si>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</si>
  <si>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</si>
  <si>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</si>
  <si>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</si>
  <si>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</si>
  <si>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</si>
  <si>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</si>
  <si>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</si>
  <si>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</si>
  <si>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</si>
  <si>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</si>
  <si>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</si>
  <si>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</si>
  <si>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</si>
  <si>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</si>
  <si>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</si>
  <si>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</si>
  <si>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</si>
  <si>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</si>
  <si>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</si>
  <si>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</si>
  <si>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</si>
  <si>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</si>
  <si>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</si>
  <si>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</si>
  <si>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</si>
  <si>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</si>
  <si>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</si>
  <si>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</si>
  <si>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</si>
  <si>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</si>
  <si>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</si>
  <si>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</si>
  <si>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</si>
  <si>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</si>
  <si>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</si>
  <si>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</si>
  <si>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</si>
  <si>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</si>
  <si>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</si>
  <si>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</si>
  <si>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</si>
  <si>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</si>
  <si>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</si>
  <si>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</si>
  <si>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</si>
  <si>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</si>
  <si>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</si>
  <si>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</si>
  <si>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</si>
  <si>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</si>
  <si>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</si>
  <si>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</si>
  <si>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</si>
  <si>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</si>
  <si>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</si>
  <si>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</si>
  <si>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</si>
  <si>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</si>
  <si>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</si>
  <si>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</si>
  <si>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</si>
  <si>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</si>
  <si>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</si>
  <si>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</si>
  <si>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</si>
  <si>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</si>
  <si>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</si>
  <si>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</si>
  <si>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</si>
  <si>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</si>
  <si>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</si>
  <si>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</si>
  <si>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</si>
  <si>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</si>
  <si>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</si>
  <si>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</si>
  <si>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</si>
  <si>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</si>
  <si>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</si>
  <si>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</si>
  <si>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</si>
  <si>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</si>
  <si>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</si>
  <si>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</si>
  <si>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</si>
  <si>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</si>
  <si>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</si>
  <si>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</si>
  <si>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</si>
  <si>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</si>
  <si>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</si>
  <si>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</si>
  <si>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</si>
  <si>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</si>
  <si>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</si>
  <si>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</si>
  <si>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</si>
  <si>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</si>
  <si>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</si>
  <si>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</si>
  <si>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</si>
  <si>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</si>
  <si>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</si>
  <si>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</si>
  <si>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</si>
  <si>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</si>
  <si>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</si>
  <si>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</si>
  <si>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</si>
  <si>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</si>
  <si>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</si>
  <si>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</si>
  <si>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</si>
  <si>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</si>
  <si>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</si>
  <si>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</si>
  <si>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</si>
  <si>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</si>
  <si>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</si>
  <si>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</si>
  <si>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</si>
  <si>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</si>
  <si>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</si>
  <si>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</si>
  <si>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</si>
  <si>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</si>
  <si>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</si>
  <si>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</si>
  <si>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</si>
  <si>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</si>
  <si>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</si>
  <si>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</si>
  <si>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</si>
  <si>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</si>
  <si>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</si>
  <si>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</si>
  <si>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</si>
  <si>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</si>
  <si>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</si>
  <si>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</si>
  <si>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</si>
  <si>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</si>
  <si>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</si>
  <si>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</si>
  <si>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</si>
  <si>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</si>
  <si>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</si>
  <si>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</si>
  <si>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</si>
  <si>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</si>
  <si>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</si>
  <si>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</si>
  <si>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</si>
  <si>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</si>
  <si>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</si>
  <si>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</si>
  <si>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</si>
  <si>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</si>
  <si>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</si>
  <si>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</si>
  <si>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</si>
  <si>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</si>
  <si>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</si>
  <si>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</si>
  <si>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</si>
  <si>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</si>
  <si>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</si>
  <si>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</si>
  <si>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</si>
  <si>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</si>
  <si>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</si>
  <si>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</si>
  <si>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</si>
  <si>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</si>
  <si>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</si>
  <si>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</si>
  <si>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</si>
  <si>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</si>
  <si>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</si>
  <si>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</si>
  <si>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</si>
  <si>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</si>
  <si>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</si>
  <si>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</si>
  <si>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</si>
  <si>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</si>
  <si>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</si>
  <si>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</si>
  <si>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</si>
  <si>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</si>
  <si>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</si>
  <si>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</si>
  <si>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</si>
  <si>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</si>
  <si>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</si>
  <si>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</si>
  <si>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</si>
  <si>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</si>
  <si>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</si>
  <si>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</si>
  <si>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</si>
  <si>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</si>
  <si>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</si>
  <si>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</si>
  <si>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</si>
  <si>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</si>
  <si>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</si>
  <si>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</si>
  <si>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</si>
  <si>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</si>
  <si>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</si>
  <si>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</si>
  <si>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</si>
  <si>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</si>
  <si>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</si>
  <si>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</si>
  <si>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</si>
  <si>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</si>
  <si>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</si>
  <si>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</si>
  <si>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</si>
  <si>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</si>
  <si>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</si>
  <si>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</si>
  <si>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</si>
  <si>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</si>
  <si>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</si>
  <si>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</si>
  <si>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</si>
  <si>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</si>
  <si>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</si>
  <si>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</si>
  <si>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</si>
  <si>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</si>
  <si>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</si>
  <si>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</si>
  <si>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</si>
  <si>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</si>
  <si>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</si>
  <si>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</si>
  <si>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</si>
  <si>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</si>
  <si>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</si>
  <si>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</si>
  <si>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</si>
  <si>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</si>
  <si>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</si>
  <si>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</si>
  <si>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</si>
  <si>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</si>
  <si>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</si>
  <si>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</si>
  <si>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</si>
  <si>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</si>
  <si>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</si>
  <si>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</si>
  <si>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</si>
  <si>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</si>
  <si>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</si>
  <si>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</si>
  <si>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</si>
  <si>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</si>
  <si>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</si>
  <si>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</si>
  <si>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</si>
  <si>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</si>
  <si>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</si>
  <si>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</si>
  <si>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</si>
  <si>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</si>
  <si>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</si>
  <si>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</si>
  <si>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</si>
  <si>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</si>
  <si>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</si>
  <si>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</si>
  <si>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</si>
  <si>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</si>
  <si>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</si>
  <si>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</si>
  <si>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</si>
  <si>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</si>
  <si>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</si>
  <si>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</si>
  <si>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</si>
  <si>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</si>
  <si>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</si>
  <si>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</si>
  <si>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</si>
  <si>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</si>
  <si>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</si>
  <si>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</si>
  <si>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</si>
  <si>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</si>
  <si>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</si>
  <si>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</si>
  <si>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</si>
  <si>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</si>
  <si>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</si>
  <si>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</si>
  <si>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</si>
  <si>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</si>
  <si>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</si>
  <si>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</si>
  <si>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</si>
  <si>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</si>
  <si>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</si>
  <si>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</si>
  <si>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</si>
  <si>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</si>
  <si>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</si>
  <si>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</si>
  <si>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</si>
  <si>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</si>
  <si>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</si>
  <si>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</si>
  <si>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</si>
  <si>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</si>
  <si>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</si>
  <si>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</si>
  <si>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</si>
  <si>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</si>
  <si>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</si>
  <si>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</si>
  <si>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</si>
  <si>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</si>
  <si>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</si>
  <si>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</si>
  <si>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</si>
  <si>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</si>
  <si>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</si>
  <si>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</si>
  <si>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</si>
  <si>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</si>
  <si>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</si>
  <si>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</si>
  <si>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</si>
  <si>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</si>
  <si>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</si>
  <si>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</si>
  <si>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</si>
  <si>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</si>
  <si>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</si>
  <si>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</si>
  <si>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</si>
  <si>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</si>
  <si>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</si>
  <si>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</si>
  <si>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</si>
  <si>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</si>
  <si>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</si>
  <si>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</si>
  <si>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</si>
  <si>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</si>
  <si>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</si>
  <si>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</si>
  <si>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</si>
  <si>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</si>
  <si>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</si>
  <si>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</si>
  <si>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</si>
  <si>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</si>
  <si>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</si>
  <si>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</si>
  <si>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</si>
  <si>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</si>
  <si>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</si>
  <si>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</si>
  <si>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</si>
  <si>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</si>
  <si>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</si>
  <si>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</si>
  <si>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</si>
  <si>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</si>
  <si>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</si>
  <si>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</si>
  <si>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</si>
  <si>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</si>
  <si>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</si>
  <si>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</si>
  <si>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</si>
  <si>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</si>
  <si>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</si>
  <si>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</si>
  <si>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</si>
  <si>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</si>
  <si>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</si>
  <si>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</si>
  <si>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</si>
  <si>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</si>
  <si>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</si>
  <si>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</si>
  <si>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</si>
  <si>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</si>
  <si>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</si>
  <si>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</si>
  <si>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</si>
  <si>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</si>
  <si>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</si>
  <si>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</si>
  <si>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</si>
  <si>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</si>
  <si>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</si>
  <si>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</si>
  <si>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</si>
  <si>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</si>
  <si>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</si>
  <si>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</si>
  <si>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</si>
  <si>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</si>
  <si>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</si>
  <si>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</si>
  <si>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</si>
  <si>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</si>
  <si>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</si>
  <si>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</si>
  <si>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</si>
  <si>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</si>
  <si>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</si>
  <si>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</si>
  <si>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</si>
  <si>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</si>
  <si>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</si>
  <si>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</si>
  <si>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</si>
  <si>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</si>
  <si>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</si>
  <si>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</si>
  <si>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</si>
  <si>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</si>
  <si>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</si>
  <si>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</si>
  <si>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</si>
  <si>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</si>
  <si>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</si>
  <si>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</si>
  <si>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</si>
  <si>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</si>
  <si>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</si>
  <si>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</si>
  <si>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</si>
  <si>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</si>
  <si>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</si>
  <si>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</si>
  <si>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</si>
  <si>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</si>
  <si>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</si>
  <si>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</si>
  <si>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</si>
  <si>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</si>
  <si>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</si>
  <si>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</si>
  <si>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</si>
  <si>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</si>
  <si>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</si>
  <si>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</si>
  <si>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</si>
  <si>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</si>
  <si>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</si>
  <si>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</si>
  <si>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</si>
  <si>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</si>
  <si>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</si>
  <si>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</si>
  <si>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</si>
  <si>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</si>
  <si>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</si>
  <si>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</si>
  <si>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</si>
  <si>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</si>
  <si>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</si>
  <si>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</si>
  <si>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</si>
  <si>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</si>
  <si>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</si>
  <si>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</si>
  <si>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</si>
  <si>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</si>
  <si>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</si>
  <si>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</si>
  <si>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</si>
  <si>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</si>
  <si>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</si>
  <si>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</si>
  <si>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</si>
  <si>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</si>
  <si>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</si>
  <si>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</si>
  <si>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</si>
  <si>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</si>
  <si>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</si>
  <si>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</si>
  <si>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</si>
  <si>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</si>
  <si>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</si>
  <si>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</si>
  <si>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</si>
  <si>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</si>
  <si>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</si>
  <si>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</si>
  <si>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</si>
  <si>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</si>
  <si>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</si>
  <si>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</si>
  <si>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</si>
  <si>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</si>
  <si>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</si>
  <si>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</si>
  <si>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</si>
  <si>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</si>
  <si>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</si>
  <si>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</si>
  <si>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</si>
  <si>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</si>
  <si>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</si>
  <si>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</si>
  <si>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</si>
  <si>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</si>
  <si>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</si>
  <si>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</si>
  <si>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</si>
  <si>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</si>
  <si>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</si>
  <si>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</si>
  <si>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</si>
  <si>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</si>
  <si>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</si>
  <si>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</si>
  <si>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</si>
  <si>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</si>
  <si>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</si>
  <si>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</si>
  <si>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</si>
  <si>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Macedonia Madness</t>
  </si>
  <si>
    <t>Stefano Giausa</t>
  </si>
  <si>
    <t>Via XXV Luglio 14</t>
  </si>
  <si>
    <t>73100 Lecce, Le</t>
  </si>
  <si>
    <t>Italy</t>
  </si>
  <si>
    <t>Tel: +39 0832309702</t>
  </si>
  <si>
    <t>Email: macedonia.lecce@hotmail.it</t>
  </si>
  <si>
    <t>ZUBBBS</t>
  </si>
  <si>
    <t>EO gas sterilized piercing: Titanium G23 tongue barbell, 14g (1.6mm) with 5mm balls</t>
  </si>
  <si>
    <t>ZUBNEB</t>
  </si>
  <si>
    <t>EO gas sterilized piercing: Titanium G23 eyebrow banana, 16g (1.2mm) with two 3mm balls</t>
  </si>
  <si>
    <t>ZUCBEB</t>
  </si>
  <si>
    <t>EO gas sterilized piercing: Titanium G23 circular barbell, 16g (1.2mm) with two 3mm balls</t>
  </si>
  <si>
    <t>ZUINDB</t>
  </si>
  <si>
    <t>EO gas sterilized high polished titanium G23 industrial barbell, 14g (1.6mm) with two 5mm balls</t>
  </si>
  <si>
    <t>Three Hundred Eighty Three EUR</t>
  </si>
  <si>
    <t>Leo</t>
  </si>
  <si>
    <t>P.I. 02515720759</t>
  </si>
  <si>
    <t>C.F. GSISFN70A04E506Z</t>
  </si>
  <si>
    <t>Email: macedonia.lecce@hotmail.it // macedoniaotranto@gmail.com</t>
  </si>
  <si>
    <r>
      <t>Special Discount</t>
    </r>
    <r>
      <rPr>
        <b/>
        <sz val="10"/>
        <color theme="1"/>
        <rFont val="Arial"/>
        <family val="2"/>
      </rPr>
      <t xml:space="preserve"> (10% Discount)</t>
    </r>
    <r>
      <rPr>
        <sz val="10"/>
        <color theme="1"/>
        <rFont val="Arial"/>
        <family val="2"/>
      </rPr>
      <t>:</t>
    </r>
  </si>
  <si>
    <t>Free Shipping to Italy via DHL due to order over 350USD:</t>
  </si>
  <si>
    <t>Free Shipping to Italy via DHL due to order over 340EUR:</t>
  </si>
  <si>
    <t>Tongue barbell, 14g (1.6mm) with 5mm balls</t>
  </si>
  <si>
    <t>Eyebrow banana, 16g (1.2mm) with two 3mm balls</t>
  </si>
  <si>
    <t>Circular barbell, 16g (1.2mm) with two 3mm balls</t>
  </si>
  <si>
    <t>High polished industrial barbell, 14g (1.6mm) with two 5mm balls</t>
  </si>
  <si>
    <t>Imitation jewelry: Tongue Barbells, Eyebrow Bananas, Industrial Barbells and other items as invoice attached</t>
  </si>
  <si>
    <t>Three Hundred Twelve and 08 cents EUR</t>
  </si>
  <si>
    <t>Payment Received via Bank SCB</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</si>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</sst>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71" formatCode="0.00000"/>
    <numFmt numFmtId="174" formatCode="#,##0.00000"/>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8"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9"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0" fontId="21" fillId="2" borderId="9" xfId="0" applyFont="1" applyFill="1" applyBorder="1"/>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71" fontId="8" fillId="0" borderId="0" xfId="3" applyNumberFormat="1" applyAlignment="1">
      <alignment vertical="center"/>
    </xf>
    <xf numFmtId="171" fontId="10" fillId="2" borderId="0" xfId="3" applyNumberFormat="1" applyFont="1" applyFill="1" applyAlignment="1">
      <alignment horizontal="center" vertical="center"/>
    </xf>
    <xf numFmtId="174" fontId="4" fillId="0" borderId="0" xfId="0" applyNumberFormat="1" applyFont="1"/>
  </cellXfs>
  <cellStyles count="5346">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3 2" xfId="5345" xr:uid="{DF53619D-8F20-40D0-B415-E17E6FF6D4E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4 2 2" xfId="5344" xr:uid="{33368620-07F1-4D78-9D95-43D7A8331564}"/>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5" t="s">
        <v>2</v>
      </c>
      <c r="C8" s="93"/>
      <c r="D8" s="93"/>
      <c r="E8" s="93"/>
      <c r="F8" s="93"/>
      <c r="G8" s="94"/>
    </row>
    <row r="9" spans="2:7" ht="14.25">
      <c r="B9" s="15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8"/>
  <sheetViews>
    <sheetView topLeftCell="A12" zoomScale="90" zoomScaleNormal="90" workbookViewId="0">
      <selection activeCell="I48" sqref="I4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6">
        <v>51281</v>
      </c>
      <c r="K10" s="126"/>
    </row>
    <row r="11" spans="1:11">
      <c r="A11" s="125"/>
      <c r="B11" s="125" t="s">
        <v>718</v>
      </c>
      <c r="C11" s="131"/>
      <c r="D11" s="131"/>
      <c r="E11" s="131"/>
      <c r="F11" s="126"/>
      <c r="G11" s="127"/>
      <c r="H11" s="127" t="s">
        <v>718</v>
      </c>
      <c r="I11" s="131"/>
      <c r="J11" s="157"/>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31"/>
      <c r="K13" s="126"/>
    </row>
    <row r="14" spans="1:11">
      <c r="A14" s="125"/>
      <c r="B14" s="125" t="s">
        <v>721</v>
      </c>
      <c r="C14" s="131"/>
      <c r="D14" s="131"/>
      <c r="E14" s="131"/>
      <c r="F14" s="126"/>
      <c r="G14" s="127"/>
      <c r="H14" s="127" t="s">
        <v>721</v>
      </c>
      <c r="I14" s="131"/>
      <c r="J14" s="110" t="s">
        <v>16</v>
      </c>
      <c r="K14" s="126"/>
    </row>
    <row r="15" spans="1:11" ht="15" customHeight="1">
      <c r="A15" s="125"/>
      <c r="B15" s="144" t="s">
        <v>734</v>
      </c>
      <c r="C15" s="131"/>
      <c r="D15" s="131"/>
      <c r="E15" s="131"/>
      <c r="F15" s="126"/>
      <c r="G15" s="127"/>
      <c r="H15" s="109" t="s">
        <v>734</v>
      </c>
      <c r="I15" s="131"/>
      <c r="J15" s="158">
        <v>45172</v>
      </c>
      <c r="K15" s="126"/>
    </row>
    <row r="16" spans="1:11" ht="15" customHeight="1">
      <c r="A16" s="125"/>
      <c r="B16" s="142" t="s">
        <v>735</v>
      </c>
      <c r="C16" s="7"/>
      <c r="D16" s="7"/>
      <c r="E16" s="7"/>
      <c r="F16" s="8"/>
      <c r="G16" s="127"/>
      <c r="H16" s="143" t="s">
        <v>735</v>
      </c>
      <c r="I16" s="131"/>
      <c r="J16" s="159"/>
      <c r="K16" s="126"/>
    </row>
    <row r="17" spans="1:11" ht="15" customHeight="1">
      <c r="A17" s="125"/>
      <c r="B17" s="131"/>
      <c r="C17" s="131"/>
      <c r="D17" s="131"/>
      <c r="E17" s="131"/>
      <c r="F17" s="131"/>
      <c r="G17" s="131"/>
      <c r="H17" s="131"/>
      <c r="I17" s="134" t="s">
        <v>147</v>
      </c>
      <c r="J17" s="140">
        <v>39838</v>
      </c>
      <c r="K17" s="126"/>
    </row>
    <row r="18" spans="1:11">
      <c r="A18" s="125"/>
      <c r="B18" s="131" t="s">
        <v>722</v>
      </c>
      <c r="C18" s="131"/>
      <c r="D18" s="131"/>
      <c r="E18" s="131"/>
      <c r="F18" s="131"/>
      <c r="G18" s="131"/>
      <c r="H18" s="131"/>
      <c r="I18" s="134" t="s">
        <v>148</v>
      </c>
      <c r="J18" s="140" t="s">
        <v>733</v>
      </c>
      <c r="K18" s="126"/>
    </row>
    <row r="19" spans="1:11" ht="18">
      <c r="A19" s="125"/>
      <c r="B19" s="131" t="s">
        <v>736</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60" t="s">
        <v>207</v>
      </c>
      <c r="G21" s="161"/>
      <c r="H21" s="111" t="s">
        <v>174</v>
      </c>
      <c r="I21" s="111" t="s">
        <v>208</v>
      </c>
      <c r="J21" s="111" t="s">
        <v>26</v>
      </c>
      <c r="K21" s="126"/>
    </row>
    <row r="22" spans="1:11">
      <c r="A22" s="125"/>
      <c r="B22" s="116"/>
      <c r="C22" s="116"/>
      <c r="D22" s="117"/>
      <c r="E22" s="117"/>
      <c r="F22" s="162"/>
      <c r="G22" s="163"/>
      <c r="H22" s="116" t="s">
        <v>146</v>
      </c>
      <c r="I22" s="116"/>
      <c r="J22" s="116"/>
      <c r="K22" s="126"/>
    </row>
    <row r="23" spans="1:11" ht="24">
      <c r="A23" s="125"/>
      <c r="B23" s="118">
        <v>40</v>
      </c>
      <c r="C23" s="10" t="s">
        <v>724</v>
      </c>
      <c r="D23" s="129" t="s">
        <v>724</v>
      </c>
      <c r="E23" s="129" t="s">
        <v>32</v>
      </c>
      <c r="F23" s="164"/>
      <c r="G23" s="165"/>
      <c r="H23" s="11" t="s">
        <v>725</v>
      </c>
      <c r="I23" s="14">
        <v>1.82</v>
      </c>
      <c r="J23" s="120">
        <f t="shared" ref="J23:J32" si="0">I23*B23</f>
        <v>72.8</v>
      </c>
      <c r="K23" s="126"/>
    </row>
    <row r="24" spans="1:11" ht="24">
      <c r="A24" s="125"/>
      <c r="B24" s="118">
        <v>20</v>
      </c>
      <c r="C24" s="10" t="s">
        <v>724</v>
      </c>
      <c r="D24" s="129" t="s">
        <v>724</v>
      </c>
      <c r="E24" s="129" t="s">
        <v>33</v>
      </c>
      <c r="F24" s="164"/>
      <c r="G24" s="165"/>
      <c r="H24" s="11" t="s">
        <v>725</v>
      </c>
      <c r="I24" s="14">
        <v>1.82</v>
      </c>
      <c r="J24" s="120">
        <f t="shared" si="0"/>
        <v>36.4</v>
      </c>
      <c r="K24" s="126"/>
    </row>
    <row r="25" spans="1:11" ht="24">
      <c r="A25" s="125"/>
      <c r="B25" s="118">
        <v>10</v>
      </c>
      <c r="C25" s="10" t="s">
        <v>724</v>
      </c>
      <c r="D25" s="129" t="s">
        <v>724</v>
      </c>
      <c r="E25" s="129" t="s">
        <v>34</v>
      </c>
      <c r="F25" s="164"/>
      <c r="G25" s="165"/>
      <c r="H25" s="11" t="s">
        <v>725</v>
      </c>
      <c r="I25" s="14">
        <v>1.82</v>
      </c>
      <c r="J25" s="120">
        <f t="shared" si="0"/>
        <v>18.2</v>
      </c>
      <c r="K25" s="126"/>
    </row>
    <row r="26" spans="1:11" ht="24">
      <c r="A26" s="125"/>
      <c r="B26" s="118">
        <v>20</v>
      </c>
      <c r="C26" s="10" t="s">
        <v>724</v>
      </c>
      <c r="D26" s="129" t="s">
        <v>724</v>
      </c>
      <c r="E26" s="129" t="s">
        <v>52</v>
      </c>
      <c r="F26" s="164"/>
      <c r="G26" s="165"/>
      <c r="H26" s="11" t="s">
        <v>725</v>
      </c>
      <c r="I26" s="14">
        <v>1.82</v>
      </c>
      <c r="J26" s="120">
        <f t="shared" si="0"/>
        <v>36.4</v>
      </c>
      <c r="K26" s="126"/>
    </row>
    <row r="27" spans="1:11" ht="24">
      <c r="A27" s="125"/>
      <c r="B27" s="118">
        <v>25</v>
      </c>
      <c r="C27" s="10" t="s">
        <v>726</v>
      </c>
      <c r="D27" s="129" t="s">
        <v>726</v>
      </c>
      <c r="E27" s="129" t="s">
        <v>30</v>
      </c>
      <c r="F27" s="164"/>
      <c r="G27" s="165"/>
      <c r="H27" s="11" t="s">
        <v>727</v>
      </c>
      <c r="I27" s="14">
        <v>1.45</v>
      </c>
      <c r="J27" s="120">
        <f t="shared" si="0"/>
        <v>36.25</v>
      </c>
      <c r="K27" s="126"/>
    </row>
    <row r="28" spans="1:11" ht="24" hidden="1">
      <c r="A28" s="125"/>
      <c r="B28" s="146">
        <v>0</v>
      </c>
      <c r="C28" s="147" t="s">
        <v>726</v>
      </c>
      <c r="D28" s="141" t="s">
        <v>726</v>
      </c>
      <c r="E28" s="141" t="s">
        <v>31</v>
      </c>
      <c r="F28" s="168"/>
      <c r="G28" s="169"/>
      <c r="H28" s="148" t="s">
        <v>727</v>
      </c>
      <c r="I28" s="149">
        <v>1.45</v>
      </c>
      <c r="J28" s="150">
        <f t="shared" si="0"/>
        <v>0</v>
      </c>
      <c r="K28" s="126"/>
    </row>
    <row r="29" spans="1:11" ht="24">
      <c r="A29" s="125"/>
      <c r="B29" s="118">
        <v>20</v>
      </c>
      <c r="C29" s="10" t="s">
        <v>728</v>
      </c>
      <c r="D29" s="129" t="s">
        <v>728</v>
      </c>
      <c r="E29" s="129" t="s">
        <v>30</v>
      </c>
      <c r="F29" s="164"/>
      <c r="G29" s="165"/>
      <c r="H29" s="11" t="s">
        <v>729</v>
      </c>
      <c r="I29" s="14">
        <v>1.62</v>
      </c>
      <c r="J29" s="120">
        <f t="shared" si="0"/>
        <v>32.400000000000006</v>
      </c>
      <c r="K29" s="126"/>
    </row>
    <row r="30" spans="1:11" ht="24">
      <c r="A30" s="125"/>
      <c r="B30" s="118">
        <v>35</v>
      </c>
      <c r="C30" s="10" t="s">
        <v>728</v>
      </c>
      <c r="D30" s="129" t="s">
        <v>728</v>
      </c>
      <c r="E30" s="129" t="s">
        <v>31</v>
      </c>
      <c r="F30" s="164"/>
      <c r="G30" s="165"/>
      <c r="H30" s="11" t="s">
        <v>729</v>
      </c>
      <c r="I30" s="14">
        <v>1.62</v>
      </c>
      <c r="J30" s="120">
        <f t="shared" si="0"/>
        <v>56.7</v>
      </c>
      <c r="K30" s="126"/>
    </row>
    <row r="31" spans="1:11" ht="24">
      <c r="A31" s="125"/>
      <c r="B31" s="118">
        <v>15</v>
      </c>
      <c r="C31" s="10" t="s">
        <v>730</v>
      </c>
      <c r="D31" s="129" t="s">
        <v>730</v>
      </c>
      <c r="E31" s="129" t="s">
        <v>39</v>
      </c>
      <c r="F31" s="164"/>
      <c r="G31" s="165"/>
      <c r="H31" s="11" t="s">
        <v>731</v>
      </c>
      <c r="I31" s="14">
        <v>1.92</v>
      </c>
      <c r="J31" s="120">
        <f t="shared" si="0"/>
        <v>28.799999999999997</v>
      </c>
      <c r="K31" s="126"/>
    </row>
    <row r="32" spans="1:11" ht="24">
      <c r="A32" s="125"/>
      <c r="B32" s="119">
        <v>15</v>
      </c>
      <c r="C32" s="12" t="s">
        <v>730</v>
      </c>
      <c r="D32" s="130" t="s">
        <v>730</v>
      </c>
      <c r="E32" s="130" t="s">
        <v>40</v>
      </c>
      <c r="F32" s="166"/>
      <c r="G32" s="167"/>
      <c r="H32" s="13" t="s">
        <v>731</v>
      </c>
      <c r="I32" s="15">
        <v>1.92</v>
      </c>
      <c r="J32" s="121">
        <f t="shared" si="0"/>
        <v>28.799999999999997</v>
      </c>
      <c r="K32" s="126"/>
    </row>
    <row r="33" spans="1:11">
      <c r="A33" s="125"/>
      <c r="B33" s="137"/>
      <c r="C33" s="137"/>
      <c r="D33" s="137"/>
      <c r="E33" s="137"/>
      <c r="F33" s="137"/>
      <c r="G33" s="137"/>
      <c r="H33" s="137"/>
      <c r="I33" s="138" t="s">
        <v>261</v>
      </c>
      <c r="J33" s="139">
        <f>SUM(J23:J32)</f>
        <v>346.75</v>
      </c>
      <c r="K33" s="126"/>
    </row>
    <row r="34" spans="1:11">
      <c r="A34" s="125"/>
      <c r="B34" s="137"/>
      <c r="C34" s="137"/>
      <c r="D34" s="137"/>
      <c r="E34" s="137"/>
      <c r="F34" s="137"/>
      <c r="G34" s="137"/>
      <c r="H34" s="137"/>
      <c r="I34" s="138" t="s">
        <v>737</v>
      </c>
      <c r="J34" s="139">
        <f>J33*-10%</f>
        <v>-34.675000000000004</v>
      </c>
      <c r="K34" s="126"/>
    </row>
    <row r="35" spans="1:11" outlineLevel="1">
      <c r="A35" s="125"/>
      <c r="B35" s="137"/>
      <c r="C35" s="137"/>
      <c r="D35" s="137"/>
      <c r="E35" s="137"/>
      <c r="F35" s="137"/>
      <c r="G35" s="137"/>
      <c r="H35" s="137"/>
      <c r="I35" s="138" t="s">
        <v>738</v>
      </c>
      <c r="J35" s="139">
        <v>0</v>
      </c>
      <c r="K35" s="126"/>
    </row>
    <row r="36" spans="1:11">
      <c r="A36" s="125"/>
      <c r="B36" s="137"/>
      <c r="C36" s="137"/>
      <c r="D36" s="137"/>
      <c r="E36" s="137"/>
      <c r="F36" s="137"/>
      <c r="G36" s="137"/>
      <c r="H36" s="137"/>
      <c r="I36" s="138" t="s">
        <v>263</v>
      </c>
      <c r="J36" s="139">
        <f>SUM(J33:J35)</f>
        <v>312.07499999999999</v>
      </c>
      <c r="K36" s="126"/>
    </row>
    <row r="37" spans="1:11">
      <c r="A37" s="6"/>
      <c r="B37" s="7"/>
      <c r="C37" s="7"/>
      <c r="D37" s="7"/>
      <c r="E37" s="7"/>
      <c r="F37" s="7"/>
      <c r="G37" s="7"/>
      <c r="H37" s="7" t="s">
        <v>745</v>
      </c>
      <c r="I37" s="7"/>
      <c r="J37" s="7"/>
      <c r="K37" s="8"/>
    </row>
    <row r="39" spans="1:11">
      <c r="H39" s="151" t="s">
        <v>746</v>
      </c>
      <c r="I39" s="152">
        <v>287.08</v>
      </c>
    </row>
    <row r="40" spans="1:11">
      <c r="H40" s="1"/>
    </row>
    <row r="41" spans="1:11">
      <c r="H41" s="153" t="s">
        <v>747</v>
      </c>
      <c r="I41" s="154">
        <v>25</v>
      </c>
    </row>
    <row r="43" spans="1:11">
      <c r="H43" s="1" t="s">
        <v>714</v>
      </c>
      <c r="I43" s="172">
        <f>'Tax Invoice'!E14</f>
        <v>37.869999999999997</v>
      </c>
    </row>
    <row r="44" spans="1:11">
      <c r="H44" s="1" t="s">
        <v>711</v>
      </c>
      <c r="I44" s="102">
        <f>'Tax Invoice'!M11</f>
        <v>35.43</v>
      </c>
    </row>
    <row r="45" spans="1:11">
      <c r="H45" s="1" t="s">
        <v>715</v>
      </c>
      <c r="I45" s="102">
        <f>I47/I44</f>
        <v>333.5723849844764</v>
      </c>
    </row>
    <row r="46" spans="1:11">
      <c r="H46" s="1" t="s">
        <v>716</v>
      </c>
      <c r="I46" s="102">
        <f>I48/I44</f>
        <v>333.5723849844764</v>
      </c>
    </row>
    <row r="47" spans="1:11">
      <c r="H47" s="1" t="s">
        <v>712</v>
      </c>
      <c r="I47" s="102">
        <f>I48</f>
        <v>11818.469599999999</v>
      </c>
    </row>
    <row r="48" spans="1:11">
      <c r="H48" s="1" t="s">
        <v>713</v>
      </c>
      <c r="I48" s="102">
        <f>312.08*I43</f>
        <v>11818.469599999999</v>
      </c>
    </row>
  </sheetData>
  <mergeCells count="14">
    <mergeCell ref="F29:G29"/>
    <mergeCell ref="F30:G30"/>
    <mergeCell ref="F31:G31"/>
    <mergeCell ref="F32:G32"/>
    <mergeCell ref="F24:G24"/>
    <mergeCell ref="F25:G25"/>
    <mergeCell ref="F26:G26"/>
    <mergeCell ref="F27:G27"/>
    <mergeCell ref="F28:G28"/>
    <mergeCell ref="J10:J11"/>
    <mergeCell ref="J15:J16"/>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383</v>
      </c>
      <c r="O2" t="s">
        <v>188</v>
      </c>
    </row>
    <row r="3" spans="1:15" ht="12.75" customHeight="1">
      <c r="A3" s="125"/>
      <c r="B3" s="132" t="s">
        <v>140</v>
      </c>
      <c r="C3" s="131"/>
      <c r="D3" s="131"/>
      <c r="E3" s="131"/>
      <c r="F3" s="131"/>
      <c r="G3" s="131"/>
      <c r="H3" s="131"/>
      <c r="I3" s="131"/>
      <c r="J3" s="131"/>
      <c r="K3" s="131"/>
      <c r="L3" s="126"/>
      <c r="N3">
        <v>383</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6">
        <f>IF(Invoice!J10&lt;&gt;"",Invoice!J10,"")</f>
        <v>51281</v>
      </c>
      <c r="L10" s="126"/>
    </row>
    <row r="11" spans="1:15" ht="12.75" customHeight="1">
      <c r="A11" s="125"/>
      <c r="B11" s="125" t="s">
        <v>718</v>
      </c>
      <c r="C11" s="131"/>
      <c r="D11" s="131"/>
      <c r="E11" s="131"/>
      <c r="F11" s="126"/>
      <c r="G11" s="127"/>
      <c r="H11" s="127" t="s">
        <v>718</v>
      </c>
      <c r="I11" s="131"/>
      <c r="J11" s="131"/>
      <c r="K11" s="157"/>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31"/>
      <c r="L13" s="126"/>
    </row>
    <row r="14" spans="1:15" ht="12.75" customHeight="1">
      <c r="A14" s="125"/>
      <c r="B14" s="125" t="s">
        <v>721</v>
      </c>
      <c r="C14" s="131"/>
      <c r="D14" s="131"/>
      <c r="E14" s="131"/>
      <c r="F14" s="126"/>
      <c r="G14" s="127"/>
      <c r="H14" s="127" t="s">
        <v>721</v>
      </c>
      <c r="I14" s="131"/>
      <c r="J14" s="131"/>
      <c r="K14" s="110" t="s">
        <v>16</v>
      </c>
      <c r="L14" s="126"/>
    </row>
    <row r="15" spans="1:15" ht="15" customHeight="1">
      <c r="A15" s="125"/>
      <c r="B15" s="144" t="s">
        <v>734</v>
      </c>
      <c r="C15" s="131"/>
      <c r="D15" s="131"/>
      <c r="E15" s="131"/>
      <c r="F15" s="126"/>
      <c r="G15" s="127"/>
      <c r="H15" s="109" t="s">
        <v>734</v>
      </c>
      <c r="I15" s="131"/>
      <c r="J15" s="131"/>
      <c r="K15" s="158">
        <f>Invoice!J15</f>
        <v>45172</v>
      </c>
      <c r="L15" s="126"/>
    </row>
    <row r="16" spans="1:15" ht="15" customHeight="1">
      <c r="A16" s="125"/>
      <c r="B16" s="142" t="s">
        <v>735</v>
      </c>
      <c r="C16" s="7"/>
      <c r="D16" s="7"/>
      <c r="E16" s="7"/>
      <c r="F16" s="8"/>
      <c r="G16" s="127"/>
      <c r="H16" s="143" t="s">
        <v>735</v>
      </c>
      <c r="I16" s="131"/>
      <c r="J16" s="131"/>
      <c r="K16" s="159"/>
      <c r="L16" s="126"/>
    </row>
    <row r="17" spans="1:12" ht="15" customHeight="1">
      <c r="A17" s="125"/>
      <c r="B17" s="131"/>
      <c r="C17" s="131"/>
      <c r="D17" s="131"/>
      <c r="E17" s="131"/>
      <c r="F17" s="131"/>
      <c r="G17" s="131"/>
      <c r="H17" s="131"/>
      <c r="I17" s="134" t="s">
        <v>147</v>
      </c>
      <c r="J17" s="134" t="s">
        <v>147</v>
      </c>
      <c r="K17" s="140">
        <v>39838</v>
      </c>
      <c r="L17" s="126"/>
    </row>
    <row r="18" spans="1:12" ht="12.75" customHeight="1">
      <c r="A18" s="125"/>
      <c r="B18" s="131" t="s">
        <v>722</v>
      </c>
      <c r="C18" s="131"/>
      <c r="D18" s="131"/>
      <c r="E18" s="131"/>
      <c r="F18" s="131"/>
      <c r="G18" s="131"/>
      <c r="H18" s="131"/>
      <c r="I18" s="134" t="s">
        <v>148</v>
      </c>
      <c r="J18" s="134" t="s">
        <v>148</v>
      </c>
      <c r="K18" s="140" t="str">
        <f>IF(Invoice!J18&lt;&gt;"",Invoice!J18,"")</f>
        <v>Leo</v>
      </c>
      <c r="L18" s="126"/>
    </row>
    <row r="19" spans="1:12" ht="18" customHeight="1">
      <c r="A19" s="125"/>
      <c r="B19" s="131" t="s">
        <v>736</v>
      </c>
      <c r="C19" s="131"/>
      <c r="D19" s="131"/>
      <c r="E19" s="131"/>
      <c r="F19" s="131"/>
      <c r="G19" s="131"/>
      <c r="H19" s="131"/>
      <c r="I19" s="133" t="s">
        <v>264</v>
      </c>
      <c r="J19" s="133" t="s">
        <v>264</v>
      </c>
      <c r="K19" s="115" t="s">
        <v>138</v>
      </c>
      <c r="L19" s="126"/>
    </row>
    <row r="20" spans="1:12" ht="12.75" customHeight="1">
      <c r="A20" s="125"/>
      <c r="B20" s="131"/>
      <c r="C20" s="131"/>
      <c r="D20" s="131"/>
      <c r="E20" s="131"/>
      <c r="F20" s="131"/>
      <c r="G20" s="131"/>
      <c r="H20" s="131"/>
      <c r="I20" s="131"/>
      <c r="J20" s="131"/>
      <c r="K20" s="131"/>
      <c r="L20" s="126"/>
    </row>
    <row r="21" spans="1:12" ht="12.75" customHeight="1">
      <c r="A21" s="125"/>
      <c r="B21" s="111" t="s">
        <v>204</v>
      </c>
      <c r="C21" s="111" t="s">
        <v>205</v>
      </c>
      <c r="D21" s="111" t="s">
        <v>290</v>
      </c>
      <c r="E21" s="128" t="s">
        <v>206</v>
      </c>
      <c r="F21" s="160" t="s">
        <v>207</v>
      </c>
      <c r="G21" s="161"/>
      <c r="H21" s="111" t="s">
        <v>174</v>
      </c>
      <c r="I21" s="111" t="s">
        <v>208</v>
      </c>
      <c r="J21" s="111" t="s">
        <v>208</v>
      </c>
      <c r="K21" s="111" t="s">
        <v>26</v>
      </c>
      <c r="L21" s="126"/>
    </row>
    <row r="22" spans="1:12" ht="38.25">
      <c r="A22" s="125"/>
      <c r="B22" s="116"/>
      <c r="C22" s="116"/>
      <c r="D22" s="116"/>
      <c r="E22" s="117"/>
      <c r="F22" s="162"/>
      <c r="G22" s="163"/>
      <c r="H22" s="145" t="s">
        <v>744</v>
      </c>
      <c r="I22" s="116"/>
      <c r="J22" s="116"/>
      <c r="K22" s="116"/>
      <c r="L22" s="126"/>
    </row>
    <row r="23" spans="1:12">
      <c r="A23" s="125"/>
      <c r="B23" s="118">
        <f>'Tax Invoice'!D18</f>
        <v>40</v>
      </c>
      <c r="C23" s="10" t="s">
        <v>724</v>
      </c>
      <c r="D23" s="10" t="s">
        <v>724</v>
      </c>
      <c r="E23" s="129" t="s">
        <v>32</v>
      </c>
      <c r="F23" s="164"/>
      <c r="G23" s="165"/>
      <c r="H23" s="11" t="s">
        <v>740</v>
      </c>
      <c r="I23" s="14">
        <f t="shared" ref="I23:I32" si="0">J23*$N$1</f>
        <v>1.82</v>
      </c>
      <c r="J23" s="14">
        <v>1.82</v>
      </c>
      <c r="K23" s="120">
        <f t="shared" ref="K23:K32" si="1">I23*B23</f>
        <v>72.8</v>
      </c>
      <c r="L23" s="126"/>
    </row>
    <row r="24" spans="1:12">
      <c r="A24" s="125"/>
      <c r="B24" s="118">
        <f>'Tax Invoice'!D19</f>
        <v>20</v>
      </c>
      <c r="C24" s="10" t="s">
        <v>724</v>
      </c>
      <c r="D24" s="10" t="s">
        <v>724</v>
      </c>
      <c r="E24" s="129" t="s">
        <v>33</v>
      </c>
      <c r="F24" s="164"/>
      <c r="G24" s="165"/>
      <c r="H24" s="11" t="s">
        <v>740</v>
      </c>
      <c r="I24" s="14">
        <f t="shared" si="0"/>
        <v>1.82</v>
      </c>
      <c r="J24" s="14">
        <v>1.82</v>
      </c>
      <c r="K24" s="120">
        <f t="shared" si="1"/>
        <v>36.4</v>
      </c>
      <c r="L24" s="126"/>
    </row>
    <row r="25" spans="1:12">
      <c r="A25" s="125"/>
      <c r="B25" s="118">
        <f>'Tax Invoice'!D20</f>
        <v>10</v>
      </c>
      <c r="C25" s="10" t="s">
        <v>724</v>
      </c>
      <c r="D25" s="10" t="s">
        <v>724</v>
      </c>
      <c r="E25" s="129" t="s">
        <v>34</v>
      </c>
      <c r="F25" s="164"/>
      <c r="G25" s="165"/>
      <c r="H25" s="11" t="s">
        <v>740</v>
      </c>
      <c r="I25" s="14">
        <f t="shared" si="0"/>
        <v>1.82</v>
      </c>
      <c r="J25" s="14">
        <v>1.82</v>
      </c>
      <c r="K25" s="120">
        <f t="shared" si="1"/>
        <v>18.2</v>
      </c>
      <c r="L25" s="126"/>
    </row>
    <row r="26" spans="1:12">
      <c r="A26" s="125"/>
      <c r="B26" s="118">
        <f>'Tax Invoice'!D21</f>
        <v>20</v>
      </c>
      <c r="C26" s="10" t="s">
        <v>724</v>
      </c>
      <c r="D26" s="10" t="s">
        <v>724</v>
      </c>
      <c r="E26" s="129" t="s">
        <v>52</v>
      </c>
      <c r="F26" s="164"/>
      <c r="G26" s="165"/>
      <c r="H26" s="11" t="s">
        <v>740</v>
      </c>
      <c r="I26" s="14">
        <f t="shared" si="0"/>
        <v>1.82</v>
      </c>
      <c r="J26" s="14">
        <v>1.82</v>
      </c>
      <c r="K26" s="120">
        <f t="shared" si="1"/>
        <v>36.4</v>
      </c>
      <c r="L26" s="126"/>
    </row>
    <row r="27" spans="1:12">
      <c r="A27" s="125"/>
      <c r="B27" s="118">
        <f>'Tax Invoice'!D22</f>
        <v>25</v>
      </c>
      <c r="C27" s="10" t="s">
        <v>726</v>
      </c>
      <c r="D27" s="10" t="s">
        <v>726</v>
      </c>
      <c r="E27" s="129" t="s">
        <v>30</v>
      </c>
      <c r="F27" s="164"/>
      <c r="G27" s="165"/>
      <c r="H27" s="11" t="s">
        <v>741</v>
      </c>
      <c r="I27" s="14">
        <f t="shared" si="0"/>
        <v>1.45</v>
      </c>
      <c r="J27" s="14">
        <v>1.45</v>
      </c>
      <c r="K27" s="120">
        <f t="shared" si="1"/>
        <v>36.25</v>
      </c>
      <c r="L27" s="126"/>
    </row>
    <row r="28" spans="1:12" hidden="1">
      <c r="A28" s="125"/>
      <c r="B28" s="146">
        <f>'Tax Invoice'!D23</f>
        <v>0</v>
      </c>
      <c r="C28" s="147" t="s">
        <v>726</v>
      </c>
      <c r="D28" s="147" t="s">
        <v>726</v>
      </c>
      <c r="E28" s="141" t="s">
        <v>31</v>
      </c>
      <c r="F28" s="168"/>
      <c r="G28" s="169"/>
      <c r="H28" s="148" t="s">
        <v>741</v>
      </c>
      <c r="I28" s="149">
        <f t="shared" si="0"/>
        <v>1.45</v>
      </c>
      <c r="J28" s="149">
        <v>1.45</v>
      </c>
      <c r="K28" s="150">
        <f t="shared" si="1"/>
        <v>0</v>
      </c>
      <c r="L28" s="126"/>
    </row>
    <row r="29" spans="1:12">
      <c r="A29" s="125"/>
      <c r="B29" s="118">
        <f>'Tax Invoice'!D24</f>
        <v>20</v>
      </c>
      <c r="C29" s="10" t="s">
        <v>728</v>
      </c>
      <c r="D29" s="10" t="s">
        <v>728</v>
      </c>
      <c r="E29" s="129" t="s">
        <v>30</v>
      </c>
      <c r="F29" s="164"/>
      <c r="G29" s="165"/>
      <c r="H29" s="11" t="s">
        <v>742</v>
      </c>
      <c r="I29" s="14">
        <f t="shared" si="0"/>
        <v>1.62</v>
      </c>
      <c r="J29" s="14">
        <v>1.62</v>
      </c>
      <c r="K29" s="120">
        <f t="shared" si="1"/>
        <v>32.400000000000006</v>
      </c>
      <c r="L29" s="126"/>
    </row>
    <row r="30" spans="1:12">
      <c r="A30" s="125"/>
      <c r="B30" s="118">
        <f>'Tax Invoice'!D25</f>
        <v>35</v>
      </c>
      <c r="C30" s="10" t="s">
        <v>728</v>
      </c>
      <c r="D30" s="10" t="s">
        <v>728</v>
      </c>
      <c r="E30" s="129" t="s">
        <v>31</v>
      </c>
      <c r="F30" s="164"/>
      <c r="G30" s="165"/>
      <c r="H30" s="11" t="s">
        <v>742</v>
      </c>
      <c r="I30" s="14">
        <f t="shared" si="0"/>
        <v>1.62</v>
      </c>
      <c r="J30" s="14">
        <v>1.62</v>
      </c>
      <c r="K30" s="120">
        <f t="shared" si="1"/>
        <v>56.7</v>
      </c>
      <c r="L30" s="126"/>
    </row>
    <row r="31" spans="1:12" ht="13.5" customHeight="1">
      <c r="A31" s="125"/>
      <c r="B31" s="118">
        <f>'Tax Invoice'!D26</f>
        <v>15</v>
      </c>
      <c r="C31" s="10" t="s">
        <v>730</v>
      </c>
      <c r="D31" s="10" t="s">
        <v>730</v>
      </c>
      <c r="E31" s="129" t="s">
        <v>39</v>
      </c>
      <c r="F31" s="164"/>
      <c r="G31" s="165"/>
      <c r="H31" s="11" t="s">
        <v>743</v>
      </c>
      <c r="I31" s="14">
        <f t="shared" si="0"/>
        <v>1.92</v>
      </c>
      <c r="J31" s="14">
        <v>1.92</v>
      </c>
      <c r="K31" s="120">
        <f t="shared" si="1"/>
        <v>28.799999999999997</v>
      </c>
      <c r="L31" s="126"/>
    </row>
    <row r="32" spans="1:12" ht="13.5" customHeight="1">
      <c r="A32" s="125"/>
      <c r="B32" s="119">
        <f>'Tax Invoice'!D27</f>
        <v>15</v>
      </c>
      <c r="C32" s="12" t="s">
        <v>730</v>
      </c>
      <c r="D32" s="12" t="s">
        <v>730</v>
      </c>
      <c r="E32" s="130" t="s">
        <v>40</v>
      </c>
      <c r="F32" s="166"/>
      <c r="G32" s="167"/>
      <c r="H32" s="13" t="s">
        <v>743</v>
      </c>
      <c r="I32" s="15">
        <f t="shared" si="0"/>
        <v>1.92</v>
      </c>
      <c r="J32" s="15">
        <v>1.92</v>
      </c>
      <c r="K32" s="121">
        <f t="shared" si="1"/>
        <v>28.799999999999997</v>
      </c>
      <c r="L32" s="126"/>
    </row>
    <row r="33" spans="1:12" ht="12.75" customHeight="1">
      <c r="A33" s="125"/>
      <c r="B33" s="137"/>
      <c r="C33" s="137"/>
      <c r="D33" s="137"/>
      <c r="E33" s="137"/>
      <c r="F33" s="137"/>
      <c r="G33" s="137"/>
      <c r="H33" s="137"/>
      <c r="I33" s="138" t="s">
        <v>261</v>
      </c>
      <c r="J33" s="138" t="s">
        <v>261</v>
      </c>
      <c r="K33" s="139">
        <f>SUM(K23:K32)</f>
        <v>346.75</v>
      </c>
      <c r="L33" s="126"/>
    </row>
    <row r="34" spans="1:12" ht="12.75" customHeight="1">
      <c r="A34" s="125"/>
      <c r="B34" s="137"/>
      <c r="C34" s="137"/>
      <c r="D34" s="137"/>
      <c r="E34" s="137"/>
      <c r="F34" s="137"/>
      <c r="G34" s="137"/>
      <c r="H34" s="137"/>
      <c r="I34" s="138" t="s">
        <v>737</v>
      </c>
      <c r="J34" s="138" t="s">
        <v>190</v>
      </c>
      <c r="K34" s="139">
        <f>K33*-10%</f>
        <v>-34.675000000000004</v>
      </c>
      <c r="L34" s="126"/>
    </row>
    <row r="35" spans="1:12" ht="12.75" customHeight="1" outlineLevel="1">
      <c r="A35" s="125"/>
      <c r="B35" s="137"/>
      <c r="C35" s="137"/>
      <c r="D35" s="137"/>
      <c r="E35" s="137"/>
      <c r="F35" s="137"/>
      <c r="G35" s="137"/>
      <c r="H35" s="137"/>
      <c r="I35" s="138" t="s">
        <v>739</v>
      </c>
      <c r="J35" s="138" t="s">
        <v>191</v>
      </c>
      <c r="K35" s="139">
        <v>0</v>
      </c>
      <c r="L35" s="126"/>
    </row>
    <row r="36" spans="1:12" ht="12.75" customHeight="1">
      <c r="A36" s="125"/>
      <c r="B36" s="137"/>
      <c r="C36" s="137"/>
      <c r="D36" s="137"/>
      <c r="E36" s="137"/>
      <c r="F36" s="137"/>
      <c r="G36" s="137"/>
      <c r="H36" s="137"/>
      <c r="I36" s="138" t="s">
        <v>263</v>
      </c>
      <c r="J36" s="138" t="s">
        <v>263</v>
      </c>
      <c r="K36" s="139">
        <f>SUM(K33:K35)</f>
        <v>312.07499999999999</v>
      </c>
      <c r="L36" s="126"/>
    </row>
    <row r="37" spans="1:12" ht="12.75" customHeight="1">
      <c r="A37" s="6"/>
      <c r="B37" s="7"/>
      <c r="C37" s="7"/>
      <c r="D37" s="7"/>
      <c r="E37" s="7"/>
      <c r="F37" s="7"/>
      <c r="G37" s="7"/>
      <c r="H37" s="7" t="s">
        <v>745</v>
      </c>
      <c r="I37" s="7"/>
      <c r="J37" s="7"/>
      <c r="K37" s="7"/>
      <c r="L37" s="8"/>
    </row>
  </sheetData>
  <mergeCells count="14">
    <mergeCell ref="F31:G31"/>
    <mergeCell ref="F32:G32"/>
    <mergeCell ref="F26:G26"/>
    <mergeCell ref="F27:G27"/>
    <mergeCell ref="F28:G28"/>
    <mergeCell ref="F29:G29"/>
    <mergeCell ref="F24:G24"/>
    <mergeCell ref="F25:G25"/>
    <mergeCell ref="K10:K11"/>
    <mergeCell ref="K15:K16"/>
    <mergeCell ref="F30:G3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225</v>
      </c>
      <c r="O1" t="s">
        <v>149</v>
      </c>
      <c r="T1" t="s">
        <v>261</v>
      </c>
      <c r="U1">
        <v>383</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383</v>
      </c>
    </row>
    <row r="5" spans="1:21">
      <c r="A5" s="125"/>
      <c r="B5" s="132" t="s">
        <v>142</v>
      </c>
      <c r="C5" s="131"/>
      <c r="D5" s="131"/>
      <c r="E5" s="131"/>
      <c r="F5" s="131"/>
      <c r="G5" s="131"/>
      <c r="H5" s="131"/>
      <c r="I5" s="131"/>
      <c r="J5" s="126"/>
      <c r="S5" t="s">
        <v>732</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6"/>
      <c r="J10" s="126"/>
    </row>
    <row r="11" spans="1:21">
      <c r="A11" s="125"/>
      <c r="B11" s="125" t="s">
        <v>718</v>
      </c>
      <c r="C11" s="131"/>
      <c r="D11" s="131"/>
      <c r="E11" s="126"/>
      <c r="F11" s="127"/>
      <c r="G11" s="127" t="s">
        <v>718</v>
      </c>
      <c r="H11" s="131"/>
      <c r="I11" s="157"/>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8">
        <v>45171</v>
      </c>
      <c r="J14" s="126"/>
    </row>
    <row r="15" spans="1:21">
      <c r="A15" s="125"/>
      <c r="B15" s="6" t="s">
        <v>11</v>
      </c>
      <c r="C15" s="7"/>
      <c r="D15" s="7"/>
      <c r="E15" s="8"/>
      <c r="F15" s="127"/>
      <c r="G15" s="9" t="s">
        <v>11</v>
      </c>
      <c r="H15" s="131"/>
      <c r="I15" s="159"/>
      <c r="J15" s="126"/>
    </row>
    <row r="16" spans="1:21">
      <c r="A16" s="125"/>
      <c r="B16" s="131"/>
      <c r="C16" s="131"/>
      <c r="D16" s="131"/>
      <c r="E16" s="131"/>
      <c r="F16" s="131"/>
      <c r="G16" s="131"/>
      <c r="H16" s="134" t="s">
        <v>147</v>
      </c>
      <c r="I16" s="140">
        <v>39838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45171</v>
      </c>
    </row>
    <row r="20" spans="1:16">
      <c r="A20" s="125"/>
      <c r="B20" s="111" t="s">
        <v>204</v>
      </c>
      <c r="C20" s="111" t="s">
        <v>205</v>
      </c>
      <c r="D20" s="128" t="s">
        <v>206</v>
      </c>
      <c r="E20" s="160" t="s">
        <v>207</v>
      </c>
      <c r="F20" s="161"/>
      <c r="G20" s="111" t="s">
        <v>174</v>
      </c>
      <c r="H20" s="111" t="s">
        <v>208</v>
      </c>
      <c r="I20" s="111" t="s">
        <v>26</v>
      </c>
      <c r="J20" s="126"/>
    </row>
    <row r="21" spans="1:16">
      <c r="A21" s="125"/>
      <c r="B21" s="116"/>
      <c r="C21" s="116"/>
      <c r="D21" s="117"/>
      <c r="E21" s="162"/>
      <c r="F21" s="163"/>
      <c r="G21" s="116" t="s">
        <v>146</v>
      </c>
      <c r="H21" s="116"/>
      <c r="I21" s="116"/>
      <c r="J21" s="126"/>
    </row>
    <row r="22" spans="1:16" ht="132">
      <c r="A22" s="125"/>
      <c r="B22" s="118">
        <v>40</v>
      </c>
      <c r="C22" s="10" t="s">
        <v>724</v>
      </c>
      <c r="D22" s="129" t="s">
        <v>32</v>
      </c>
      <c r="E22" s="164"/>
      <c r="F22" s="165"/>
      <c r="G22" s="11" t="s">
        <v>725</v>
      </c>
      <c r="H22" s="14">
        <v>1.82</v>
      </c>
      <c r="I22" s="120">
        <f t="shared" ref="I22:I31" si="0">H22*B22</f>
        <v>72.8</v>
      </c>
      <c r="J22" s="126"/>
    </row>
    <row r="23" spans="1:16" ht="132">
      <c r="A23" s="125"/>
      <c r="B23" s="118">
        <v>20</v>
      </c>
      <c r="C23" s="10" t="s">
        <v>724</v>
      </c>
      <c r="D23" s="129" t="s">
        <v>33</v>
      </c>
      <c r="E23" s="164"/>
      <c r="F23" s="165"/>
      <c r="G23" s="11" t="s">
        <v>725</v>
      </c>
      <c r="H23" s="14">
        <v>1.82</v>
      </c>
      <c r="I23" s="120">
        <f t="shared" si="0"/>
        <v>36.4</v>
      </c>
      <c r="J23" s="126"/>
    </row>
    <row r="24" spans="1:16" ht="132">
      <c r="A24" s="125"/>
      <c r="B24" s="118">
        <v>10</v>
      </c>
      <c r="C24" s="10" t="s">
        <v>724</v>
      </c>
      <c r="D24" s="129" t="s">
        <v>34</v>
      </c>
      <c r="E24" s="164"/>
      <c r="F24" s="165"/>
      <c r="G24" s="11" t="s">
        <v>725</v>
      </c>
      <c r="H24" s="14">
        <v>1.82</v>
      </c>
      <c r="I24" s="120">
        <f t="shared" si="0"/>
        <v>18.2</v>
      </c>
      <c r="J24" s="126"/>
    </row>
    <row r="25" spans="1:16" ht="132">
      <c r="A25" s="125"/>
      <c r="B25" s="118">
        <v>20</v>
      </c>
      <c r="C25" s="10" t="s">
        <v>724</v>
      </c>
      <c r="D25" s="129" t="s">
        <v>52</v>
      </c>
      <c r="E25" s="164"/>
      <c r="F25" s="165"/>
      <c r="G25" s="11" t="s">
        <v>725</v>
      </c>
      <c r="H25" s="14">
        <v>1.82</v>
      </c>
      <c r="I25" s="120">
        <f t="shared" si="0"/>
        <v>36.4</v>
      </c>
      <c r="J25" s="126"/>
    </row>
    <row r="26" spans="1:16" ht="144">
      <c r="A26" s="125"/>
      <c r="B26" s="118">
        <v>25</v>
      </c>
      <c r="C26" s="10" t="s">
        <v>726</v>
      </c>
      <c r="D26" s="129" t="s">
        <v>30</v>
      </c>
      <c r="E26" s="164"/>
      <c r="F26" s="165"/>
      <c r="G26" s="11" t="s">
        <v>727</v>
      </c>
      <c r="H26" s="14">
        <v>1.45</v>
      </c>
      <c r="I26" s="120">
        <f t="shared" si="0"/>
        <v>36.25</v>
      </c>
      <c r="J26" s="126"/>
    </row>
    <row r="27" spans="1:16" ht="144">
      <c r="A27" s="125"/>
      <c r="B27" s="118">
        <v>25</v>
      </c>
      <c r="C27" s="10" t="s">
        <v>726</v>
      </c>
      <c r="D27" s="129" t="s">
        <v>31</v>
      </c>
      <c r="E27" s="164"/>
      <c r="F27" s="165"/>
      <c r="G27" s="11" t="s">
        <v>727</v>
      </c>
      <c r="H27" s="14">
        <v>1.45</v>
      </c>
      <c r="I27" s="120">
        <f t="shared" si="0"/>
        <v>36.25</v>
      </c>
      <c r="J27" s="126"/>
    </row>
    <row r="28" spans="1:16" ht="144">
      <c r="A28" s="125"/>
      <c r="B28" s="118">
        <v>20</v>
      </c>
      <c r="C28" s="10" t="s">
        <v>728</v>
      </c>
      <c r="D28" s="129" t="s">
        <v>30</v>
      </c>
      <c r="E28" s="164"/>
      <c r="F28" s="165"/>
      <c r="G28" s="11" t="s">
        <v>729</v>
      </c>
      <c r="H28" s="14">
        <v>1.62</v>
      </c>
      <c r="I28" s="120">
        <f t="shared" si="0"/>
        <v>32.400000000000006</v>
      </c>
      <c r="J28" s="126"/>
    </row>
    <row r="29" spans="1:16" ht="144">
      <c r="A29" s="125"/>
      <c r="B29" s="118">
        <v>35</v>
      </c>
      <c r="C29" s="10" t="s">
        <v>728</v>
      </c>
      <c r="D29" s="129" t="s">
        <v>31</v>
      </c>
      <c r="E29" s="164"/>
      <c r="F29" s="165"/>
      <c r="G29" s="11" t="s">
        <v>729</v>
      </c>
      <c r="H29" s="14">
        <v>1.62</v>
      </c>
      <c r="I29" s="120">
        <f t="shared" si="0"/>
        <v>56.7</v>
      </c>
      <c r="J29" s="126"/>
    </row>
    <row r="30" spans="1:16" ht="156">
      <c r="A30" s="125"/>
      <c r="B30" s="118">
        <v>15</v>
      </c>
      <c r="C30" s="10" t="s">
        <v>730</v>
      </c>
      <c r="D30" s="129" t="s">
        <v>39</v>
      </c>
      <c r="E30" s="164"/>
      <c r="F30" s="165"/>
      <c r="G30" s="11" t="s">
        <v>731</v>
      </c>
      <c r="H30" s="14">
        <v>1.92</v>
      </c>
      <c r="I30" s="120">
        <f t="shared" si="0"/>
        <v>28.799999999999997</v>
      </c>
      <c r="J30" s="126"/>
    </row>
    <row r="31" spans="1:16" ht="156">
      <c r="A31" s="125"/>
      <c r="B31" s="119">
        <v>15</v>
      </c>
      <c r="C31" s="12" t="s">
        <v>730</v>
      </c>
      <c r="D31" s="130" t="s">
        <v>40</v>
      </c>
      <c r="E31" s="166"/>
      <c r="F31" s="167"/>
      <c r="G31" s="13" t="s">
        <v>731</v>
      </c>
      <c r="H31" s="15">
        <v>1.92</v>
      </c>
      <c r="I31" s="121">
        <f t="shared" si="0"/>
        <v>28.799999999999997</v>
      </c>
      <c r="J31" s="126"/>
    </row>
  </sheetData>
  <mergeCells count="14">
    <mergeCell ref="E31:F31"/>
    <mergeCell ref="E29:F29"/>
    <mergeCell ref="E23:F23"/>
    <mergeCell ref="E30:F30"/>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tabSelected="1" topLeftCell="A4" zoomScaleNormal="100" workbookViewId="0">
      <selection activeCell="H1013" sqref="H101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383</v>
      </c>
      <c r="O2" s="21" t="s">
        <v>265</v>
      </c>
    </row>
    <row r="3" spans="1:15" s="21" customFormat="1" ht="15" customHeight="1" thickBot="1">
      <c r="A3" s="22" t="s">
        <v>156</v>
      </c>
      <c r="G3" s="28">
        <v>45176</v>
      </c>
      <c r="H3" s="29"/>
      <c r="N3" s="21">
        <v>383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Macedonia Madness</v>
      </c>
      <c r="B10" s="37"/>
      <c r="C10" s="37"/>
      <c r="D10" s="37"/>
      <c r="F10" s="38" t="str">
        <f>'Copy paste to Here'!B10</f>
        <v>Macedonia Madness</v>
      </c>
      <c r="G10" s="39"/>
      <c r="H10" s="40"/>
      <c r="K10" s="106" t="s">
        <v>282</v>
      </c>
      <c r="L10" s="35" t="s">
        <v>282</v>
      </c>
      <c r="M10" s="21">
        <v>1</v>
      </c>
    </row>
    <row r="11" spans="1:15" s="21" customFormat="1" ht="15.75" thickBot="1">
      <c r="A11" s="41" t="str">
        <f>'Copy paste to Here'!G11</f>
        <v>Stefano Giausa</v>
      </c>
      <c r="B11" s="42"/>
      <c r="C11" s="42"/>
      <c r="D11" s="42"/>
      <c r="F11" s="43" t="str">
        <f>'Copy paste to Here'!B11</f>
        <v>Stefano Giausa</v>
      </c>
      <c r="G11" s="44"/>
      <c r="H11" s="45"/>
      <c r="K11" s="104" t="s">
        <v>163</v>
      </c>
      <c r="L11" s="46" t="s">
        <v>164</v>
      </c>
      <c r="M11" s="21">
        <f>VLOOKUP(G3,[1]Sheet1!$A$9:$I$7290,2,FALSE)</f>
        <v>35.43</v>
      </c>
    </row>
    <row r="12" spans="1:15" s="21" customFormat="1" ht="15.75" thickBot="1">
      <c r="A12" s="41" t="str">
        <f>'Copy paste to Here'!G12</f>
        <v>Via XXV Luglio 14</v>
      </c>
      <c r="B12" s="42"/>
      <c r="C12" s="42"/>
      <c r="D12" s="42"/>
      <c r="E12" s="88"/>
      <c r="F12" s="43" t="str">
        <f>'Copy paste to Here'!B12</f>
        <v>Via XXV Luglio 14</v>
      </c>
      <c r="G12" s="44"/>
      <c r="H12" s="45"/>
      <c r="K12" s="104" t="s">
        <v>165</v>
      </c>
      <c r="L12" s="46" t="s">
        <v>138</v>
      </c>
      <c r="M12" s="170">
        <v>37.869999999999997</v>
      </c>
    </row>
    <row r="13" spans="1:15" s="21" customFormat="1" ht="15.75" thickBot="1">
      <c r="A13" s="41" t="str">
        <f>'Copy paste to Here'!G13</f>
        <v>73100 Lecce, Le</v>
      </c>
      <c r="B13" s="42"/>
      <c r="C13" s="42"/>
      <c r="D13" s="42"/>
      <c r="E13" s="122" t="s">
        <v>138</v>
      </c>
      <c r="F13" s="43" t="str">
        <f>'Copy paste to Here'!B13</f>
        <v>73100 Lecce, Le</v>
      </c>
      <c r="G13" s="44"/>
      <c r="H13" s="45"/>
      <c r="K13" s="104" t="s">
        <v>166</v>
      </c>
      <c r="L13" s="46" t="s">
        <v>167</v>
      </c>
      <c r="M13" s="124">
        <f>VLOOKUP(G3,[1]Sheet1!$A$9:$I$7290,4,FALSE)</f>
        <v>44.03</v>
      </c>
    </row>
    <row r="14" spans="1:15" s="21" customFormat="1" ht="15.75" thickBot="1">
      <c r="A14" s="41" t="str">
        <f>'Copy paste to Here'!G14</f>
        <v>Italy</v>
      </c>
      <c r="B14" s="42"/>
      <c r="C14" s="42"/>
      <c r="D14" s="42"/>
      <c r="E14" s="171">
        <f>VLOOKUP(J9,$L$10:$M$17,2,FALSE)</f>
        <v>37.869999999999997</v>
      </c>
      <c r="F14" s="43" t="str">
        <f>'Copy paste to Here'!B14</f>
        <v>Italy</v>
      </c>
      <c r="G14" s="44"/>
      <c r="H14" s="45"/>
      <c r="K14" s="104"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25.78</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EO gas sterilized piercing: Titanium G23 tongue barbell, 14g (1.6mm) with 5mm balls &amp; Length: 12mm  &amp;  </v>
      </c>
      <c r="B18" s="57" t="str">
        <f>'Copy paste to Here'!C22</f>
        <v>ZUBBBS</v>
      </c>
      <c r="C18" s="57" t="s">
        <v>724</v>
      </c>
      <c r="D18" s="58">
        <f>Invoice!B23</f>
        <v>40</v>
      </c>
      <c r="E18" s="59">
        <f>'Shipping Invoice'!J23*$N$1</f>
        <v>1.82</v>
      </c>
      <c r="F18" s="59">
        <f>D18*E18</f>
        <v>72.8</v>
      </c>
      <c r="G18" s="60">
        <f>E18*$E$14</f>
        <v>68.923400000000001</v>
      </c>
      <c r="H18" s="61">
        <f>D18*G18</f>
        <v>2756.9360000000001</v>
      </c>
    </row>
    <row r="19" spans="1:13" s="62" customFormat="1" ht="24">
      <c r="A19" s="123" t="str">
        <f>IF((LEN('Copy paste to Here'!G23))&gt;5,((CONCATENATE('Copy paste to Here'!G23," &amp; ",'Copy paste to Here'!D23,"  &amp;  ",'Copy paste to Here'!E23))),"Empty Cell")</f>
        <v xml:space="preserve">EO gas sterilized piercing: Titanium G23 tongue barbell, 14g (1.6mm) with 5mm balls &amp; Length: 14mm  &amp;  </v>
      </c>
      <c r="B19" s="57" t="str">
        <f>'Copy paste to Here'!C23</f>
        <v>ZUBBBS</v>
      </c>
      <c r="C19" s="57" t="s">
        <v>724</v>
      </c>
      <c r="D19" s="58">
        <f>Invoice!B24</f>
        <v>20</v>
      </c>
      <c r="E19" s="59">
        <f>'Shipping Invoice'!J24*$N$1</f>
        <v>1.82</v>
      </c>
      <c r="F19" s="59">
        <f t="shared" ref="F19:F82" si="0">D19*E19</f>
        <v>36.4</v>
      </c>
      <c r="G19" s="60">
        <f t="shared" ref="G19:G82" si="1">E19*$E$14</f>
        <v>68.923400000000001</v>
      </c>
      <c r="H19" s="63">
        <f t="shared" ref="H19:H82" si="2">D19*G19</f>
        <v>1378.4680000000001</v>
      </c>
    </row>
    <row r="20" spans="1:13" s="62" customFormat="1" ht="24">
      <c r="A20" s="56" t="str">
        <f>IF((LEN('Copy paste to Here'!G24))&gt;5,((CONCATENATE('Copy paste to Here'!G24," &amp; ",'Copy paste to Here'!D24,"  &amp;  ",'Copy paste to Here'!E24))),"Empty Cell")</f>
        <v xml:space="preserve">EO gas sterilized piercing: Titanium G23 tongue barbell, 14g (1.6mm) with 5mm balls &amp; Length: 16mm  &amp;  </v>
      </c>
      <c r="B20" s="57" t="str">
        <f>'Copy paste to Here'!C24</f>
        <v>ZUBBBS</v>
      </c>
      <c r="C20" s="57" t="s">
        <v>724</v>
      </c>
      <c r="D20" s="58">
        <f>Invoice!B25</f>
        <v>10</v>
      </c>
      <c r="E20" s="59">
        <f>'Shipping Invoice'!J25*$N$1</f>
        <v>1.82</v>
      </c>
      <c r="F20" s="59">
        <f t="shared" si="0"/>
        <v>18.2</v>
      </c>
      <c r="G20" s="60">
        <f t="shared" si="1"/>
        <v>68.923400000000001</v>
      </c>
      <c r="H20" s="63">
        <f t="shared" si="2"/>
        <v>689.23400000000004</v>
      </c>
    </row>
    <row r="21" spans="1:13" s="62" customFormat="1" ht="24">
      <c r="A21" s="56" t="str">
        <f>IF((LEN('Copy paste to Here'!G25))&gt;5,((CONCATENATE('Copy paste to Here'!G25," &amp; ",'Copy paste to Here'!D25,"  &amp;  ",'Copy paste to Here'!E25))),"Empty Cell")</f>
        <v xml:space="preserve">EO gas sterilized piercing: Titanium G23 tongue barbell, 14g (1.6mm) with 5mm balls &amp; Length: 18mm  &amp;  </v>
      </c>
      <c r="B21" s="57" t="str">
        <f>'Copy paste to Here'!C25</f>
        <v>ZUBBBS</v>
      </c>
      <c r="C21" s="57" t="s">
        <v>724</v>
      </c>
      <c r="D21" s="58">
        <f>Invoice!B26</f>
        <v>20</v>
      </c>
      <c r="E21" s="59">
        <f>'Shipping Invoice'!J26*$N$1</f>
        <v>1.82</v>
      </c>
      <c r="F21" s="59">
        <f t="shared" si="0"/>
        <v>36.4</v>
      </c>
      <c r="G21" s="60">
        <f t="shared" si="1"/>
        <v>68.923400000000001</v>
      </c>
      <c r="H21" s="63">
        <f t="shared" si="2"/>
        <v>1378.4680000000001</v>
      </c>
    </row>
    <row r="22" spans="1:13" s="62" customFormat="1" ht="24">
      <c r="A22" s="56" t="str">
        <f>IF((LEN('Copy paste to Here'!G26))&gt;5,((CONCATENATE('Copy paste to Here'!G26," &amp; ",'Copy paste to Here'!D26,"  &amp;  ",'Copy paste to Here'!E26))),"Empty Cell")</f>
        <v xml:space="preserve">EO gas sterilized piercing: Titanium G23 eyebrow banana, 16g (1.2mm) with two 3mm balls &amp; Length: 8mm  &amp;  </v>
      </c>
      <c r="B22" s="57" t="str">
        <f>'Copy paste to Here'!C26</f>
        <v>ZUBNEB</v>
      </c>
      <c r="C22" s="57" t="s">
        <v>726</v>
      </c>
      <c r="D22" s="58">
        <f>Invoice!B27</f>
        <v>25</v>
      </c>
      <c r="E22" s="59">
        <f>'Shipping Invoice'!J27*$N$1</f>
        <v>1.45</v>
      </c>
      <c r="F22" s="59">
        <f t="shared" si="0"/>
        <v>36.25</v>
      </c>
      <c r="G22" s="60">
        <f t="shared" si="1"/>
        <v>54.911499999999997</v>
      </c>
      <c r="H22" s="63">
        <f t="shared" si="2"/>
        <v>1372.7874999999999</v>
      </c>
    </row>
    <row r="23" spans="1:13" s="62" customFormat="1" ht="24" hidden="1">
      <c r="A23" s="56" t="str">
        <f>IF((LEN('Copy paste to Here'!G27))&gt;5,((CONCATENATE('Copy paste to Here'!G27," &amp; ",'Copy paste to Here'!D27,"  &amp;  ",'Copy paste to Here'!E27))),"Empty Cell")</f>
        <v xml:space="preserve">EO gas sterilized piercing: Titanium G23 eyebrow banana, 16g (1.2mm) with two 3mm balls &amp; Length: 10mm  &amp;  </v>
      </c>
      <c r="B23" s="57" t="str">
        <f>'Copy paste to Here'!C27</f>
        <v>ZUBNEB</v>
      </c>
      <c r="C23" s="57" t="s">
        <v>726</v>
      </c>
      <c r="D23" s="58">
        <f>Invoice!B28</f>
        <v>0</v>
      </c>
      <c r="E23" s="59">
        <f>'Shipping Invoice'!J28*$N$1</f>
        <v>1.45</v>
      </c>
      <c r="F23" s="59">
        <f t="shared" si="0"/>
        <v>0</v>
      </c>
      <c r="G23" s="60">
        <f t="shared" si="1"/>
        <v>54.911499999999997</v>
      </c>
      <c r="H23" s="63">
        <f t="shared" si="2"/>
        <v>0</v>
      </c>
    </row>
    <row r="24" spans="1:13" s="62" customFormat="1" ht="24">
      <c r="A24" s="56" t="str">
        <f>IF((LEN('Copy paste to Here'!G28))&gt;5,((CONCATENATE('Copy paste to Here'!G28," &amp; ",'Copy paste to Here'!D28,"  &amp;  ",'Copy paste to Here'!E28))),"Empty Cell")</f>
        <v xml:space="preserve">EO gas sterilized piercing: Titanium G23 circular barbell, 16g (1.2mm) with two 3mm balls &amp; Length: 8mm  &amp;  </v>
      </c>
      <c r="B24" s="57" t="str">
        <f>'Copy paste to Here'!C28</f>
        <v>ZUCBEB</v>
      </c>
      <c r="C24" s="57" t="s">
        <v>728</v>
      </c>
      <c r="D24" s="58">
        <f>Invoice!B29</f>
        <v>20</v>
      </c>
      <c r="E24" s="59">
        <f>'Shipping Invoice'!J29*$N$1</f>
        <v>1.62</v>
      </c>
      <c r="F24" s="59">
        <f t="shared" si="0"/>
        <v>32.400000000000006</v>
      </c>
      <c r="G24" s="60">
        <f t="shared" si="1"/>
        <v>61.349400000000003</v>
      </c>
      <c r="H24" s="63">
        <f t="shared" si="2"/>
        <v>1226.9880000000001</v>
      </c>
    </row>
    <row r="25" spans="1:13" s="62" customFormat="1" ht="24">
      <c r="A25" s="56" t="str">
        <f>IF((LEN('Copy paste to Here'!G29))&gt;5,((CONCATENATE('Copy paste to Here'!G29," &amp; ",'Copy paste to Here'!D29,"  &amp;  ",'Copy paste to Here'!E29))),"Empty Cell")</f>
        <v xml:space="preserve">EO gas sterilized piercing: Titanium G23 circular barbell, 16g (1.2mm) with two 3mm balls &amp; Length: 10mm  &amp;  </v>
      </c>
      <c r="B25" s="57" t="str">
        <f>'Copy paste to Here'!C29</f>
        <v>ZUCBEB</v>
      </c>
      <c r="C25" s="57" t="s">
        <v>728</v>
      </c>
      <c r="D25" s="58">
        <f>Invoice!B30</f>
        <v>35</v>
      </c>
      <c r="E25" s="59">
        <f>'Shipping Invoice'!J30*$N$1</f>
        <v>1.62</v>
      </c>
      <c r="F25" s="59">
        <f t="shared" si="0"/>
        <v>56.7</v>
      </c>
      <c r="G25" s="60">
        <f t="shared" si="1"/>
        <v>61.349400000000003</v>
      </c>
      <c r="H25" s="63">
        <f t="shared" si="2"/>
        <v>2147.2290000000003</v>
      </c>
    </row>
    <row r="26" spans="1:13" s="62" customFormat="1" ht="24">
      <c r="A26" s="56" t="str">
        <f>IF((LEN('Copy paste to Here'!G30))&gt;5,((CONCATENATE('Copy paste to Here'!G30," &amp; ",'Copy paste to Here'!D30,"  &amp;  ",'Copy paste to Here'!E30))),"Empty Cell")</f>
        <v xml:space="preserve">EO gas sterilized high polished titanium G23 industrial barbell, 14g (1.6mm) with two 5mm balls &amp; Length: 32mm  &amp;  </v>
      </c>
      <c r="B26" s="57" t="str">
        <f>'Copy paste to Here'!C30</f>
        <v>ZUINDB</v>
      </c>
      <c r="C26" s="57" t="s">
        <v>730</v>
      </c>
      <c r="D26" s="58">
        <f>Invoice!B31</f>
        <v>15</v>
      </c>
      <c r="E26" s="59">
        <f>'Shipping Invoice'!J31*$N$1</f>
        <v>1.92</v>
      </c>
      <c r="F26" s="59">
        <f t="shared" si="0"/>
        <v>28.799999999999997</v>
      </c>
      <c r="G26" s="60">
        <f t="shared" si="1"/>
        <v>72.710399999999993</v>
      </c>
      <c r="H26" s="63">
        <f t="shared" si="2"/>
        <v>1090.6559999999999</v>
      </c>
    </row>
    <row r="27" spans="1:13" s="62" customFormat="1" ht="24">
      <c r="A27" s="56" t="str">
        <f>IF((LEN('Copy paste to Here'!G31))&gt;5,((CONCATENATE('Copy paste to Here'!G31," &amp; ",'Copy paste to Here'!D31,"  &amp;  ",'Copy paste to Here'!E31))),"Empty Cell")</f>
        <v xml:space="preserve">EO gas sterilized high polished titanium G23 industrial barbell, 14g (1.6mm) with two 5mm balls &amp; Length: 35mm  &amp;  </v>
      </c>
      <c r="B27" s="57" t="str">
        <f>'Copy paste to Here'!C31</f>
        <v>ZUINDB</v>
      </c>
      <c r="C27" s="57" t="s">
        <v>730</v>
      </c>
      <c r="D27" s="58">
        <f>Invoice!B32</f>
        <v>15</v>
      </c>
      <c r="E27" s="59">
        <f>'Shipping Invoice'!J32*$N$1</f>
        <v>1.92</v>
      </c>
      <c r="F27" s="59">
        <f t="shared" si="0"/>
        <v>28.799999999999997</v>
      </c>
      <c r="G27" s="60">
        <f t="shared" si="1"/>
        <v>72.710399999999993</v>
      </c>
      <c r="H27" s="63">
        <f t="shared" si="2"/>
        <v>1090.6559999999999</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346.75</v>
      </c>
      <c r="G1000" s="60"/>
      <c r="H1000" s="61">
        <f t="shared" ref="H1000:H1007" si="49">F1000*$E$14</f>
        <v>13131.422499999999</v>
      </c>
    </row>
    <row r="1001" spans="1:8" s="62" customFormat="1">
      <c r="A1001" s="56" t="str">
        <f>Invoice!I34</f>
        <v>Special Discount (10% Discount):</v>
      </c>
      <c r="B1001" s="75"/>
      <c r="C1001" s="75"/>
      <c r="D1001" s="76"/>
      <c r="E1001" s="67"/>
      <c r="F1001" s="59">
        <f>H1001/E14</f>
        <v>-34.669923422233964</v>
      </c>
      <c r="G1001" s="60"/>
      <c r="H1001" s="61">
        <v>-1312.95</v>
      </c>
    </row>
    <row r="1002" spans="1:8" s="62" customFormat="1" outlineLevel="1">
      <c r="A1002" s="56" t="str">
        <f>Invoice!I35</f>
        <v>Free Shipping to Italy via DHL due to order over 350USD:</v>
      </c>
      <c r="B1002" s="75"/>
      <c r="C1002" s="75"/>
      <c r="D1002" s="76"/>
      <c r="E1002" s="67"/>
      <c r="F1002" s="59">
        <f>Invoice!J35</f>
        <v>0</v>
      </c>
      <c r="G1002" s="60"/>
      <c r="H1002" s="61">
        <f t="shared" si="49"/>
        <v>0</v>
      </c>
    </row>
    <row r="1003" spans="1:8" s="62" customFormat="1">
      <c r="A1003" s="56" t="str">
        <f>Invoice!I36</f>
        <v>Total:</v>
      </c>
      <c r="B1003" s="75"/>
      <c r="C1003" s="75"/>
      <c r="D1003" s="76"/>
      <c r="E1003" s="67"/>
      <c r="F1003" s="59">
        <f>SUM(F1000:F1002)</f>
        <v>312.08007657776602</v>
      </c>
      <c r="G1003" s="60"/>
      <c r="H1003" s="61">
        <f t="shared" si="49"/>
        <v>11818.472499999998</v>
      </c>
    </row>
    <row r="1004" spans="1:8" s="62" customFormat="1" hidden="1">
      <c r="A1004" s="56">
        <f>Invoice!I37</f>
        <v>0</v>
      </c>
      <c r="B1004" s="75"/>
      <c r="C1004" s="75"/>
      <c r="D1004" s="76"/>
      <c r="E1004" s="67"/>
      <c r="F1004" s="59">
        <f>'[2]Copy paste to Here'!U5</f>
        <v>0</v>
      </c>
      <c r="G1004" s="60"/>
      <c r="H1004" s="61">
        <f t="shared" si="49"/>
        <v>0</v>
      </c>
    </row>
    <row r="1005" spans="1:8" s="62" customFormat="1" hidden="1">
      <c r="A1005" s="56">
        <f>Invoice!I38</f>
        <v>0</v>
      </c>
      <c r="B1005" s="75"/>
      <c r="C1005" s="75"/>
      <c r="D1005" s="76"/>
      <c r="E1005" s="67"/>
      <c r="F1005" s="59"/>
      <c r="G1005" s="60"/>
      <c r="H1005" s="61">
        <f t="shared" si="49"/>
        <v>0</v>
      </c>
    </row>
    <row r="1006" spans="1:8" s="62" customFormat="1" hidden="1">
      <c r="A1006" s="56">
        <f>Invoice!I39</f>
        <v>287.08</v>
      </c>
      <c r="B1006" s="75"/>
      <c r="C1006" s="75"/>
      <c r="D1006" s="76"/>
      <c r="E1006" s="67"/>
      <c r="F1006" s="67"/>
      <c r="G1006" s="60"/>
      <c r="H1006" s="61">
        <f t="shared" si="49"/>
        <v>0</v>
      </c>
    </row>
    <row r="1007" spans="1:8" s="62" customFormat="1" hidden="1">
      <c r="A1007" s="56">
        <f>Invoice!I40</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13131.422499999997</v>
      </c>
    </row>
    <row r="1010" spans="1:10" s="21" customFormat="1">
      <c r="A1010" s="22"/>
      <c r="E1010" s="21" t="s">
        <v>182</v>
      </c>
      <c r="H1010" s="84">
        <f>(SUMIF($A$1000:$A$1008,"Total:",$H$1000:$H$1008))</f>
        <v>11818.472499999998</v>
      </c>
    </row>
    <row r="1011" spans="1:10" s="21" customFormat="1">
      <c r="E1011" s="21" t="s">
        <v>183</v>
      </c>
      <c r="H1011" s="85">
        <f>H1013-H1012</f>
        <v>11045.3</v>
      </c>
    </row>
    <row r="1012" spans="1:10" s="21" customFormat="1">
      <c r="E1012" s="21" t="s">
        <v>184</v>
      </c>
      <c r="H1012" s="85">
        <f>ROUND((H1013*7)/107,2)</f>
        <v>773.17</v>
      </c>
    </row>
    <row r="1013" spans="1:10" s="21" customFormat="1">
      <c r="E1013" s="22" t="s">
        <v>185</v>
      </c>
      <c r="H1013" s="86">
        <f>ROUND((SUMIF($A$1000:$A$1008,"Total:",$H$1000:$H$1008)),2)</f>
        <v>11818.47</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726</v>
      </c>
    </row>
    <row r="6" spans="1:1">
      <c r="A6" s="2" t="s">
        <v>726</v>
      </c>
    </row>
    <row r="7" spans="1:1">
      <c r="A7" s="2" t="s">
        <v>728</v>
      </c>
    </row>
    <row r="8" spans="1:1">
      <c r="A8" s="2" t="s">
        <v>728</v>
      </c>
    </row>
    <row r="9" spans="1:1">
      <c r="A9" s="2" t="s">
        <v>730</v>
      </c>
    </row>
    <row r="10" spans="1:1">
      <c r="A10" s="2" t="s">
        <v>730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Shipping Invoice</vt:lpstr>
      <vt:lpstr>Copy paste to Here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2023-09-12T07:48:03Z</cp:lastPrinted>
  <dcterms:created xsi:type="dcterms:W3CDTF">2009-06-02T18:56:54Z</dcterms:created>
  <dcterms:modified xsi:type="dcterms:W3CDTF">2023-09-12T07:48:15Z</dcterms:modified>
</cp:coreProperties>
</file>