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9BBD7A6-B559-4691-B7EB-4DED7E67972B}"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Invoice!$A$1:$K$55</definedName>
    <definedName name="_xlnm.Print_Area" localSheetId="3">'Shipping Invoice'!$A$1:$L$45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3" i="7" l="1"/>
  <c r="K14" i="7"/>
  <c r="K17" i="7"/>
  <c r="K10" i="7"/>
  <c r="I40" i="7"/>
  <c r="I38" i="7"/>
  <c r="I29" i="7"/>
  <c r="I28" i="7"/>
  <c r="I27" i="7"/>
  <c r="I24" i="7"/>
  <c r="N1" i="7"/>
  <c r="I37" i="7" s="1"/>
  <c r="N1" i="6"/>
  <c r="E36" i="6" s="1"/>
  <c r="F1002" i="6"/>
  <c r="F1001" i="6"/>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41" i="5"/>
  <c r="I40" i="5"/>
  <c r="I39" i="5"/>
  <c r="I38" i="5"/>
  <c r="I37" i="5"/>
  <c r="I36" i="5"/>
  <c r="I35" i="5"/>
  <c r="I34" i="5"/>
  <c r="I33" i="5"/>
  <c r="I32" i="5"/>
  <c r="I31" i="5"/>
  <c r="I30" i="5"/>
  <c r="I29" i="5"/>
  <c r="I28" i="5"/>
  <c r="I27" i="5"/>
  <c r="I26" i="5"/>
  <c r="I25" i="5"/>
  <c r="I24" i="5"/>
  <c r="I23" i="5"/>
  <c r="I22" i="5"/>
  <c r="J41" i="2"/>
  <c r="J40" i="2"/>
  <c r="J39" i="2"/>
  <c r="J38" i="2"/>
  <c r="J37" i="2"/>
  <c r="J36" i="2"/>
  <c r="J35" i="2"/>
  <c r="J34" i="2"/>
  <c r="J33" i="2"/>
  <c r="J32" i="2"/>
  <c r="J31" i="2"/>
  <c r="J30" i="2"/>
  <c r="J29" i="2"/>
  <c r="J28" i="2"/>
  <c r="J27" i="2"/>
  <c r="J26" i="2"/>
  <c r="J25" i="2"/>
  <c r="J24" i="2"/>
  <c r="J23" i="2"/>
  <c r="J22" i="2"/>
  <c r="I39" i="7" l="1"/>
  <c r="K39" i="7" s="1"/>
  <c r="K24" i="7"/>
  <c r="I33" i="7"/>
  <c r="I23" i="7"/>
  <c r="K23" i="7" s="1"/>
  <c r="I34" i="7"/>
  <c r="K34" i="7" s="1"/>
  <c r="J42" i="2"/>
  <c r="K37" i="7"/>
  <c r="K38" i="7"/>
  <c r="K27" i="7"/>
  <c r="K33" i="7"/>
  <c r="I25" i="7"/>
  <c r="I30" i="7"/>
  <c r="K30" i="7" s="1"/>
  <c r="I35" i="7"/>
  <c r="K35" i="7" s="1"/>
  <c r="K40" i="7"/>
  <c r="K28" i="7"/>
  <c r="I22" i="7"/>
  <c r="K25" i="7"/>
  <c r="I31" i="7"/>
  <c r="K31" i="7" s="1"/>
  <c r="I36" i="7"/>
  <c r="K36" i="7" s="1"/>
  <c r="I41" i="7"/>
  <c r="K29" i="7"/>
  <c r="K22" i="7"/>
  <c r="I26" i="7"/>
  <c r="K26" i="7" s="1"/>
  <c r="I32" i="7"/>
  <c r="K32" i="7" s="1"/>
  <c r="K41" i="7"/>
  <c r="E19" i="6"/>
  <c r="E25" i="6"/>
  <c r="E31" i="6"/>
  <c r="E37" i="6"/>
  <c r="E32" i="6"/>
  <c r="E26" i="6"/>
  <c r="E21" i="6"/>
  <c r="E27" i="6"/>
  <c r="E33" i="6"/>
  <c r="E22" i="6"/>
  <c r="E28" i="6"/>
  <c r="E34" i="6"/>
  <c r="E20" i="6"/>
  <c r="E23" i="6"/>
  <c r="E29" i="6"/>
  <c r="E35" i="6"/>
  <c r="E18" i="6"/>
  <c r="E24" i="6"/>
  <c r="E30" i="6"/>
  <c r="J44" i="2"/>
  <c r="I48" i="2" s="1"/>
  <c r="B42" i="7"/>
  <c r="A1007" i="6"/>
  <c r="A1006" i="6"/>
  <c r="A1005" i="6"/>
  <c r="F1004" i="6"/>
  <c r="A1004" i="6"/>
  <c r="A1003" i="6"/>
  <c r="A1002" i="6"/>
  <c r="A1001" i="6"/>
  <c r="K42" i="7" l="1"/>
  <c r="K44" i="7" s="1"/>
  <c r="M11" i="6"/>
  <c r="I51"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0" i="2" s="1"/>
  <c r="I55"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53" i="2" l="1"/>
  <c r="I54" i="2"/>
  <c r="I52" i="2" s="1"/>
  <c r="H1013" i="6"/>
  <c r="H1010" i="6"/>
  <c r="H1009" i="6"/>
  <c r="H1012" i="6" l="1"/>
  <c r="H1011" i="6" s="1"/>
</calcChain>
</file>

<file path=xl/sharedStrings.xml><?xml version="1.0" encoding="utf-8"?>
<sst xmlns="http://schemas.openxmlformats.org/spreadsheetml/2006/main" count="2155" uniqueCount="764">
  <si>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</si>
  <si>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</si>
  <si>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</si>
  <si>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</si>
  <si>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</si>
  <si>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</si>
  <si>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</si>
  <si>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</si>
  <si>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</si>
  <si>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</si>
  <si>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</si>
  <si>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</si>
  <si>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</si>
  <si>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</si>
  <si>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</si>
  <si>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</si>
  <si>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</si>
  <si>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</si>
  <si>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</si>
  <si>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</si>
  <si>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</si>
  <si>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</si>
  <si>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</si>
  <si>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</si>
  <si>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</si>
  <si>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</si>
  <si>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</si>
  <si>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</si>
  <si>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</si>
  <si>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</si>
  <si>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</si>
  <si>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</si>
  <si>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</si>
  <si>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</si>
  <si>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</si>
  <si>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</si>
  <si>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</si>
  <si>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</si>
  <si>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</si>
  <si>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</si>
  <si>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</si>
  <si>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</si>
  <si>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</si>
  <si>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</si>
  <si>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</si>
  <si>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</si>
  <si>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</si>
  <si>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</si>
  <si>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</si>
  <si>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</si>
  <si>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</si>
  <si>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</si>
  <si>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</si>
  <si>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</si>
  <si>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</si>
  <si>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</si>
  <si>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</si>
  <si>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</si>
  <si>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</si>
  <si>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</si>
  <si>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</si>
  <si>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</si>
  <si>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</si>
  <si>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</si>
  <si>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</si>
  <si>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</si>
  <si>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</si>
  <si>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</si>
  <si>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</si>
  <si>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</si>
  <si>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</si>
  <si>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</si>
  <si>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</si>
  <si>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</si>
  <si>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</si>
  <si>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</si>
  <si>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</si>
  <si>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</si>
  <si>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</si>
  <si>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</si>
  <si>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</si>
  <si>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</si>
  <si>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</si>
  <si>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</si>
  <si>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</si>
  <si>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</si>
  <si>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</si>
  <si>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</si>
  <si>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</si>
  <si>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</si>
  <si>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</si>
  <si>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</si>
  <si>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</si>
  <si>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</si>
  <si>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</si>
  <si>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</si>
  <si>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</si>
  <si>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</si>
  <si>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</si>
  <si>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</si>
  <si>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</si>
  <si>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</si>
  <si>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</si>
  <si>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</si>
  <si>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</si>
  <si>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</si>
  <si>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</si>
  <si>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</si>
  <si>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</si>
  <si>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</si>
  <si>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</si>
  <si>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</si>
  <si>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</si>
  <si>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</si>
  <si>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</si>
  <si>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</si>
  <si>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</si>
  <si>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</si>
  <si>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</si>
  <si>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</si>
  <si>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</si>
  <si>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</si>
  <si>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</si>
  <si>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</si>
  <si>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</si>
  <si>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</si>
  <si>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</si>
  <si>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</si>
  <si>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</si>
  <si>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</si>
  <si>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</si>
  <si>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</si>
  <si>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</si>
  <si>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</si>
  <si>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</si>
  <si>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</si>
  <si>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</si>
  <si>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</si>
  <si>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</si>
  <si>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</si>
  <si>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</si>
  <si>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</si>
  <si>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</si>
  <si>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</si>
  <si>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</si>
  <si>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</si>
  <si>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</si>
  <si>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</si>
  <si>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</si>
  <si>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</si>
  <si>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</si>
  <si>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</si>
  <si>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</si>
  <si>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</si>
  <si>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</si>
  <si>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</si>
  <si>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</si>
  <si>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</si>
  <si>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</si>
  <si>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</si>
  <si>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</si>
  <si>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</si>
  <si>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</si>
  <si>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</si>
  <si>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</si>
  <si>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</si>
  <si>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</si>
  <si>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</si>
  <si>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</si>
  <si>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</si>
  <si>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</si>
  <si>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</si>
  <si>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</si>
  <si>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</si>
  <si>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</si>
  <si>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</si>
  <si>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</si>
  <si>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</si>
  <si>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</si>
  <si>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</si>
  <si>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</si>
  <si>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</si>
  <si>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</si>
  <si>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</si>
  <si>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</si>
  <si>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</si>
  <si>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</si>
  <si>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</si>
  <si>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</si>
  <si>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</si>
  <si>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</si>
  <si>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</si>
  <si>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</si>
  <si>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</si>
  <si>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</si>
  <si>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</si>
  <si>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</si>
  <si>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</si>
  <si>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</si>
  <si>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</si>
  <si>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</si>
  <si>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</si>
  <si>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</si>
  <si>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</si>
  <si>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</si>
  <si>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</si>
  <si>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</si>
  <si>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</si>
  <si>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</si>
  <si>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</si>
  <si>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</si>
  <si>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</si>
  <si>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</si>
  <si>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</si>
  <si>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</si>
  <si>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</si>
  <si>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</si>
  <si>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</si>
  <si>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</si>
  <si>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</si>
  <si>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</si>
  <si>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</si>
  <si>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</si>
  <si>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</si>
  <si>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</si>
  <si>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</si>
  <si>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</si>
  <si>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</si>
  <si>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</si>
  <si>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</si>
  <si>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</si>
  <si>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</si>
  <si>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</si>
  <si>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</si>
  <si>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</si>
  <si>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</si>
  <si>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</si>
  <si>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</si>
  <si>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</si>
  <si>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</si>
  <si>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</si>
  <si>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</si>
  <si>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</si>
  <si>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</si>
  <si>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</si>
  <si>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</si>
  <si>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</si>
  <si>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</si>
  <si>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</si>
  <si>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</si>
  <si>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</si>
  <si>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</si>
  <si>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</si>
  <si>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</si>
  <si>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</si>
  <si>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</si>
  <si>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</si>
  <si>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</si>
  <si>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</si>
  <si>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</si>
  <si>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</si>
  <si>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</si>
  <si>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</si>
  <si>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</si>
  <si>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</si>
  <si>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</si>
  <si>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</si>
  <si>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</si>
  <si>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</si>
  <si>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</si>
  <si>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</si>
  <si>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</si>
  <si>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</si>
  <si>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</si>
  <si>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</si>
  <si>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</si>
  <si>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</si>
  <si>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</si>
  <si>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</si>
  <si>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</si>
  <si>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</si>
  <si>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</si>
  <si>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</si>
  <si>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</si>
  <si>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</si>
  <si>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</si>
  <si>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</si>
  <si>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</si>
  <si>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</si>
  <si>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</si>
  <si>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</si>
  <si>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</si>
  <si>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</si>
  <si>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</si>
  <si>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</si>
  <si>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</si>
  <si>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</si>
  <si>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</si>
  <si>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</si>
  <si>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</si>
  <si>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</si>
  <si>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</si>
  <si>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</si>
  <si>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</si>
  <si>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</si>
  <si>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</si>
  <si>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</si>
  <si>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</si>
  <si>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</si>
  <si>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</si>
  <si>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</si>
  <si>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</si>
  <si>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</si>
  <si>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</si>
  <si>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</si>
  <si>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</si>
  <si>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</si>
  <si>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</si>
  <si>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</si>
  <si>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</si>
  <si>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</si>
  <si>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</si>
  <si>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</si>
  <si>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</si>
  <si>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</si>
  <si>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</si>
  <si>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</si>
  <si>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</si>
  <si>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</si>
  <si>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</si>
  <si>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</si>
  <si>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</si>
  <si>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</si>
  <si>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</si>
  <si>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</si>
  <si>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</si>
  <si>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</si>
  <si>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</si>
  <si>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</si>
  <si>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</si>
  <si>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</si>
  <si>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</si>
  <si>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</si>
  <si>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</si>
  <si>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</si>
  <si>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</si>
  <si>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</si>
  <si>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</si>
  <si>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</si>
  <si>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</si>
  <si>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</si>
  <si>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</si>
  <si>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</si>
  <si>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</si>
  <si>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</si>
  <si>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</si>
  <si>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</si>
  <si>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</si>
  <si>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</si>
  <si>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</si>
  <si>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</si>
  <si>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</si>
  <si>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</si>
  <si>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</si>
  <si>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</si>
  <si>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</si>
  <si>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</si>
  <si>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</si>
  <si>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</si>
  <si>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</si>
  <si>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</si>
  <si>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</si>
  <si>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</si>
  <si>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</si>
  <si>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</si>
  <si>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</si>
  <si>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</si>
  <si>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</si>
  <si>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</si>
  <si>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</si>
  <si>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</si>
  <si>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</si>
  <si>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</si>
  <si>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</si>
  <si>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</si>
  <si>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</si>
  <si>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</si>
  <si>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</si>
  <si>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</si>
  <si>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</si>
  <si>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</si>
  <si>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</si>
  <si>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</si>
  <si>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</si>
  <si>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</si>
  <si>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</si>
  <si>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</si>
  <si>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</si>
  <si>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</si>
  <si>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</si>
  <si>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</si>
  <si>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</si>
  <si>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</si>
  <si>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</si>
  <si>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</si>
  <si>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</si>
  <si>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</si>
  <si>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</si>
  <si>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</si>
  <si>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</si>
  <si>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</si>
  <si>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</si>
  <si>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</si>
  <si>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</si>
  <si>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</si>
  <si>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</si>
  <si>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</si>
  <si>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</si>
  <si>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</si>
  <si>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</si>
  <si>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</si>
  <si>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</si>
  <si>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</si>
  <si>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</si>
  <si>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</si>
  <si>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</si>
  <si>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</si>
  <si>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</si>
  <si>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</si>
  <si>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</si>
  <si>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</si>
  <si>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</si>
  <si>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</si>
  <si>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</si>
  <si>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</si>
  <si>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</si>
  <si>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</si>
  <si>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</si>
  <si>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</si>
  <si>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</si>
  <si>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</si>
  <si>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</si>
  <si>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</si>
  <si>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</si>
  <si>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</si>
  <si>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</si>
  <si>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</si>
  <si>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</si>
  <si>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</si>
  <si>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</si>
  <si>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</si>
  <si>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</si>
  <si>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</si>
  <si>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</si>
  <si>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</si>
  <si>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</si>
  <si>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</si>
  <si>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</si>
  <si>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</si>
  <si>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</si>
  <si>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</si>
  <si>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</si>
  <si>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</si>
  <si>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</si>
  <si>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</si>
  <si>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</si>
  <si>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</si>
  <si>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</si>
  <si>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</si>
  <si>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</si>
  <si>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</si>
  <si>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</si>
  <si>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</si>
  <si>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</si>
  <si>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</si>
  <si>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</si>
  <si>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</si>
  <si>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</si>
  <si>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</si>
  <si>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</si>
  <si>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</si>
  <si>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</si>
  <si>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</si>
  <si>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</si>
  <si>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</si>
  <si>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</si>
  <si>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</si>
  <si>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</si>
  <si>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</si>
  <si>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</si>
  <si>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</si>
  <si>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</si>
  <si>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</si>
  <si>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</si>
  <si>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</si>
  <si>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</si>
  <si>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</si>
  <si>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</si>
  <si>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</si>
  <si>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</si>
  <si>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</si>
  <si>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</si>
  <si>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</si>
  <si>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</si>
  <si>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</si>
  <si>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</si>
  <si>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</si>
  <si>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</si>
  <si>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</si>
  <si>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</si>
  <si>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</si>
  <si>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</si>
  <si>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</si>
  <si>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</si>
  <si>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</si>
  <si>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</si>
  <si>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</si>
  <si>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</si>
  <si>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</si>
  <si>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</si>
  <si>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</si>
  <si>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</si>
  <si>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</si>
  <si>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</si>
  <si>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</si>
  <si>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</si>
  <si>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</si>
  <si>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</si>
  <si>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</si>
  <si>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</si>
  <si>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</si>
  <si>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</si>
  <si>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</si>
  <si>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</si>
  <si>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</si>
  <si>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</si>
  <si>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</si>
  <si>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</si>
  <si>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</si>
  <si>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</si>
  <si>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</si>
  <si>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</si>
  <si>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</si>
  <si>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</si>
  <si>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</si>
  <si>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</si>
  <si>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</si>
  <si>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</si>
  <si>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</si>
  <si>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</si>
  <si>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</si>
  <si>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</si>
  <si>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</si>
  <si>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</si>
  <si>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</si>
  <si>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</si>
  <si>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</si>
  <si>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</si>
  <si>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</si>
  <si>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</si>
  <si>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</si>
  <si>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</si>
  <si>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</si>
  <si>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</si>
  <si>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</si>
  <si>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</si>
  <si>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</si>
  <si>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</si>
  <si>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</si>
  <si>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</si>
  <si>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</si>
  <si>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</si>
  <si>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</si>
  <si>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</si>
  <si>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</si>
  <si>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</si>
  <si>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</si>
  <si>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</si>
  <si>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</si>
  <si>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</si>
  <si>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</si>
  <si>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</si>
  <si>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</si>
  <si>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</si>
  <si>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</si>
  <si>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</si>
  <si>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</si>
  <si>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</si>
  <si>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</si>
  <si>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</si>
  <si>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</si>
  <si>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</si>
  <si>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</si>
  <si>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</si>
  <si>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</si>
  <si>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</si>
  <si>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</si>
  <si>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</si>
  <si>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</si>
  <si>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</si>
  <si>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</si>
  <si>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</si>
  <si>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</si>
  <si>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</si>
  <si>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</si>
  <si>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</si>
  <si>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</si>
  <si>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</si>
  <si>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</si>
  <si>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</si>
  <si>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</si>
  <si>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</si>
  <si>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</si>
  <si>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</si>
  <si>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</si>
  <si>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</si>
  <si>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</si>
  <si>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</si>
  <si>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</si>
  <si>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</si>
  <si>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</si>
  <si>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</si>
  <si>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</si>
  <si>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</si>
  <si>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</si>
  <si>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</si>
  <si>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</si>
  <si>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</si>
  <si>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</si>
  <si>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</si>
  <si>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</si>
  <si>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</si>
  <si>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</si>
  <si>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</si>
  <si>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</si>
  <si>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</si>
  <si>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</si>
  <si>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</si>
  <si>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</si>
  <si>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</si>
  <si>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</si>
  <si>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</si>
  <si>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</si>
  <si>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</si>
  <si>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</si>
  <si>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</si>
  <si>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</si>
  <si>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</si>
  <si>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</si>
  <si>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</si>
  <si>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</si>
  <si>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</si>
  <si>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</si>
  <si>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</si>
  <si>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</si>
  <si>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</si>
  <si>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</si>
  <si>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</si>
  <si>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</si>
  <si>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</si>
  <si>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</si>
  <si>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</si>
  <si>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</si>
  <si>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</si>
  <si>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</si>
  <si>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</si>
  <si>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</si>
  <si>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</si>
  <si>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</si>
  <si>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</si>
  <si>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</si>
  <si>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</si>
  <si>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</si>
  <si>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</si>
  <si>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</si>
  <si>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</si>
  <si>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</si>
  <si>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</si>
  <si>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</si>
  <si>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</si>
  <si>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</si>
  <si>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</si>
  <si>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</si>
  <si>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</si>
  <si>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</si>
  <si>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</si>
  <si>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</si>
  <si>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</si>
  <si>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</si>
  <si>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</si>
  <si>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</si>
  <si>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</si>
  <si>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</si>
  <si>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</si>
  <si>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</si>
  <si>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</si>
  <si>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</si>
  <si>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</si>
  <si>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</si>
  <si>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</si>
  <si>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</si>
  <si>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</si>
  <si>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</si>
  <si>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</si>
  <si>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</si>
  <si>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</si>
  <si>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</si>
  <si>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</si>
  <si>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</si>
  <si>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</si>
  <si>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</si>
  <si>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</si>
  <si>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</si>
  <si>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</si>
  <si>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</si>
  <si>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</si>
  <si>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</si>
  <si>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TLMD, lda</t>
  </si>
  <si>
    <t>Maria Ribeiro</t>
  </si>
  <si>
    <t>Estrada da Papanata, 180/Rc frente</t>
  </si>
  <si>
    <t>4900-470 Viana do Castelo</t>
  </si>
  <si>
    <t>Portugal</t>
  </si>
  <si>
    <t>Tel: 961847733</t>
  </si>
  <si>
    <t>Email: mariaribeiro1410@hotmail.com</t>
  </si>
  <si>
    <t>UINDB</t>
  </si>
  <si>
    <t>Titanium G23 industrial barbell, 14g (1.6mm) with two 5mm balls</t>
  </si>
  <si>
    <t>Length: 40mm</t>
  </si>
  <si>
    <t>ULBB3</t>
  </si>
  <si>
    <t>Titanium G23 labret, 16g (1.2mm) with a 3mm ball</t>
  </si>
  <si>
    <t>ULBPIBPZ16</t>
  </si>
  <si>
    <t>Length: 8mm with 2mm top part</t>
  </si>
  <si>
    <t>Titanium G23 labret, 1.2mm (16g) with threadless push pin top with 2mm to 4mm prong set round clear Cubic Zirconia (CZ) stone, and 4mm base plate</t>
  </si>
  <si>
    <t>USEGH16</t>
  </si>
  <si>
    <t>Titanium G23 hinged segment ring, 16g (1.2mm)</t>
  </si>
  <si>
    <t>USGSH11</t>
  </si>
  <si>
    <t>High polished titanium G23 hinged segment ring, 1.2mm (16g) with side facing CNC set Cubic Zirconia (CZ) stones at the side, inner diameter from 6mm to 10mm</t>
  </si>
  <si>
    <t>USHZ24IN</t>
  </si>
  <si>
    <t>High polished titanium G23 top with 3mm round bezel set Cubic Zirconia (CZ) stone and three 1.3mm balls cluster design for 1.2mm (16g) internally threaded post</t>
  </si>
  <si>
    <t>ZUBBNPS</t>
  </si>
  <si>
    <t>EO gas sterilized high polished titanium G23 nipple barbell, 1.6mm (14g) with two 4mm balls</t>
  </si>
  <si>
    <t>ZUBN2CG</t>
  </si>
  <si>
    <t>EO gas sterilized piercing: Titanium G23 belly banana, 14g (1.6mm) with an 8mm and 5mm jewel ball</t>
  </si>
  <si>
    <t>ZUBNEBIN</t>
  </si>
  <si>
    <t>EO gas sterilized titanium G23 internally threaded banana, 1.2mm (16g) with two 3mm balls</t>
  </si>
  <si>
    <t>ULBPIBPZ16X2</t>
  </si>
  <si>
    <t>ULBPIBPZ16X3</t>
  </si>
  <si>
    <t>USGSH11A</t>
  </si>
  <si>
    <t>One Hundred Seventy Three and 12 cents EUR</t>
  </si>
  <si>
    <t>Leo</t>
  </si>
  <si>
    <t>Customer Prepaid</t>
  </si>
  <si>
    <t>Refund Amount</t>
  </si>
  <si>
    <t>One Hundred Fifty Three and 44 cents EUR</t>
  </si>
  <si>
    <t>Tel: +351 961847733</t>
  </si>
  <si>
    <t>Industrial barbell, 14g (1.6mm) with two 5mm balls</t>
  </si>
  <si>
    <t>Labret, 16g (1.2mm) with a 3mm ball</t>
  </si>
  <si>
    <t>Belly banana, 14g (1.6mm) with an 8mm and 5mm jewel ball</t>
  </si>
  <si>
    <t>High polished top with 3mm round bezel set cubic zirconia (cz) stone and three 1.3mm balls cluster design for 1.2mm (16g) internally threaded post</t>
  </si>
  <si>
    <t>High polished nipple barbell, 1.6mm (14g) with two 4mm balls</t>
  </si>
  <si>
    <t>High polished hinged segment ring, 1.2mm (16g) with side facing cnc set cubic zirconia (cz) stones at the side, inner diameter from 6mm to 10mm</t>
  </si>
  <si>
    <t>Hinged segment ring, 16g (1.2mm)</t>
  </si>
  <si>
    <t>Internally threaded banana, 1.2mm (16g) with two 3mm balls</t>
  </si>
  <si>
    <t>Labret, 1.2mm (16g) with threadless push pin top with 2mm to 4mm prong set round clear cubic zirconia (cz), and 4mm base plate</t>
  </si>
  <si>
    <t>Imitation jewelry:
Industrial Barbells, Labrets, Hinged Segment Rings and other items as invoice attached</t>
  </si>
  <si>
    <r>
      <t xml:space="preserve">Free Shipping to Portugal via DHL due to </t>
    </r>
    <r>
      <rPr>
        <b/>
        <sz val="10"/>
        <color theme="1"/>
        <rFont val="Arial"/>
        <family val="2"/>
      </rPr>
      <t>PROMONEW</t>
    </r>
    <r>
      <rPr>
        <sz val="10"/>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</si>
</sst>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cellStyleXfs>
  <cellXfs count="15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0" borderId="0" xfId="0" applyFont="1" applyAlignment="1">
      <alignment horizontal="right"/>
    </xf>
    <xf numFmtId="0" fontId="21" fillId="0" borderId="0" xfId="0" applyFont="1"/>
    <xf numFmtId="0" fontId="39" fillId="0" borderId="0" xfId="0" applyFont="1" applyAlignment="1">
      <alignment horizontal="right"/>
    </xf>
    <xf numFmtId="2" fontId="39" fillId="0" borderId="0" xfId="0" applyNumberFormat="1" applyFont="1"/>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57">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7" xr:uid="{D4C735FD-1E42-4676-919F-6A510726813A}"/>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8" xr:uid="{2C6ACCAC-B8E7-49FF-A9BE-92DAAF8AFBB4}"/>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5 2" xfId="5351" xr:uid="{F271B49F-4398-4EB7-97C4-E48639C6F051}"/>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9" xr:uid="{9534B033-8F73-4F86-A5CE-0E08B3F741BF}"/>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3 2" xfId="5344" xr:uid="{945BD544-E206-475B-BE42-1F216C60C3F1}"/>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2 2" xfId="5355" xr:uid="{FD42D850-0691-431E-B06B-D3F05A71AC58}"/>
    <cellStyle name="Normal 21 3 3" xfId="4458" xr:uid="{EC438606-D755-495B-A961-5BAB4955D7D4}"/>
    <cellStyle name="Normal 21 4" xfId="4570" xr:uid="{E377B202-E4C9-4DDF-A95F-133F3BDB9BD8}"/>
    <cellStyle name="Normal 21 4 2" xfId="5354" xr:uid="{8F48667A-E01E-459E-8A58-621720540D16}"/>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6" xr:uid="{F1E6FBD0-AAB7-4888-9F09-1C0F5EC3C1A4}"/>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50" xr:uid="{31D4364F-D6D7-4C10-A272-6050F1FB38E6}"/>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5" xr:uid="{35CACAEC-1CE6-4C5F-AD87-0B26C8D5981C}"/>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6 3" xfId="5352" xr:uid="{A75FADC3-8BBB-40C8-961F-18BCC7D12E3B}"/>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4 3" xfId="5356" xr:uid="{15502E2C-1EBB-4188-81E2-547E0E2D5823}"/>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4 5" xfId="5353" xr:uid="{E9C61D32-2052-4FCC-B8BC-9A645CDC02F9}"/>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6" t="s">
        <v>2</v>
      </c>
      <c r="C8" s="93"/>
      <c r="D8" s="93"/>
      <c r="E8" s="93"/>
      <c r="F8" s="93"/>
      <c r="G8" s="94"/>
    </row>
    <row r="9" spans="2:7" ht="14.25">
      <c r="B9" s="146"/>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5"/>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9">
        <v>51536</v>
      </c>
      <c r="K10" s="126"/>
    </row>
    <row r="11" spans="1:11">
      <c r="A11" s="125"/>
      <c r="B11" s="125" t="s">
        <v>718</v>
      </c>
      <c r="C11" s="131"/>
      <c r="D11" s="131"/>
      <c r="E11" s="131"/>
      <c r="F11" s="126"/>
      <c r="G11" s="127"/>
      <c r="H11" s="127" t="s">
        <v>718</v>
      </c>
      <c r="I11" s="131"/>
      <c r="J11" s="150"/>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51">
        <v>45193</v>
      </c>
      <c r="K14" s="126"/>
    </row>
    <row r="15" spans="1:11" ht="15" customHeight="1">
      <c r="A15" s="125"/>
      <c r="B15" s="6" t="s">
        <v>11</v>
      </c>
      <c r="C15" s="7"/>
      <c r="D15" s="7"/>
      <c r="E15" s="7"/>
      <c r="F15" s="8"/>
      <c r="G15" s="127"/>
      <c r="H15" s="9" t="s">
        <v>11</v>
      </c>
      <c r="I15" s="131"/>
      <c r="J15" s="152"/>
      <c r="K15" s="126"/>
    </row>
    <row r="16" spans="1:11" ht="15" customHeight="1">
      <c r="A16" s="125"/>
      <c r="B16" s="131"/>
      <c r="C16" s="131"/>
      <c r="D16" s="131"/>
      <c r="E16" s="131"/>
      <c r="F16" s="131"/>
      <c r="G16" s="131"/>
      <c r="H16" s="131"/>
      <c r="I16" s="134" t="s">
        <v>147</v>
      </c>
      <c r="J16" s="140">
        <v>40098</v>
      </c>
      <c r="K16" s="126"/>
    </row>
    <row r="17" spans="1:11">
      <c r="A17" s="125"/>
      <c r="B17" s="131" t="s">
        <v>752</v>
      </c>
      <c r="C17" s="131"/>
      <c r="D17" s="131"/>
      <c r="E17" s="131"/>
      <c r="F17" s="131"/>
      <c r="G17" s="131"/>
      <c r="H17" s="131"/>
      <c r="I17" s="134" t="s">
        <v>148</v>
      </c>
      <c r="J17" s="140" t="s">
        <v>748</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3" t="s">
        <v>207</v>
      </c>
      <c r="G20" s="154"/>
      <c r="H20" s="111" t="s">
        <v>174</v>
      </c>
      <c r="I20" s="111" t="s">
        <v>208</v>
      </c>
      <c r="J20" s="111" t="s">
        <v>26</v>
      </c>
      <c r="K20" s="126"/>
    </row>
    <row r="21" spans="1:11">
      <c r="A21" s="125"/>
      <c r="B21" s="116"/>
      <c r="C21" s="116"/>
      <c r="D21" s="117"/>
      <c r="E21" s="117"/>
      <c r="F21" s="155"/>
      <c r="G21" s="156"/>
      <c r="H21" s="116" t="s">
        <v>146</v>
      </c>
      <c r="I21" s="116"/>
      <c r="J21" s="116"/>
      <c r="K21" s="126"/>
    </row>
    <row r="22" spans="1:11" ht="11.25" customHeight="1">
      <c r="A22" s="125"/>
      <c r="B22" s="118">
        <v>1</v>
      </c>
      <c r="C22" s="10" t="s">
        <v>724</v>
      </c>
      <c r="D22" s="129" t="s">
        <v>724</v>
      </c>
      <c r="E22" s="129" t="s">
        <v>40</v>
      </c>
      <c r="F22" s="147"/>
      <c r="G22" s="148"/>
      <c r="H22" s="11" t="s">
        <v>725</v>
      </c>
      <c r="I22" s="14">
        <v>1.45</v>
      </c>
      <c r="J22" s="120">
        <f t="shared" ref="J22:J41" si="0">I22*B22</f>
        <v>1.45</v>
      </c>
      <c r="K22" s="126"/>
    </row>
    <row r="23" spans="1:11" ht="11.25" customHeight="1">
      <c r="A23" s="125"/>
      <c r="B23" s="118">
        <v>1</v>
      </c>
      <c r="C23" s="10" t="s">
        <v>724</v>
      </c>
      <c r="D23" s="129" t="s">
        <v>724</v>
      </c>
      <c r="E23" s="129" t="s">
        <v>42</v>
      </c>
      <c r="F23" s="147"/>
      <c r="G23" s="148"/>
      <c r="H23" s="11" t="s">
        <v>725</v>
      </c>
      <c r="I23" s="14">
        <v>1.45</v>
      </c>
      <c r="J23" s="120">
        <f t="shared" si="0"/>
        <v>1.45</v>
      </c>
      <c r="K23" s="126"/>
    </row>
    <row r="24" spans="1:11" ht="11.25" customHeight="1">
      <c r="A24" s="125"/>
      <c r="B24" s="118">
        <v>1</v>
      </c>
      <c r="C24" s="10" t="s">
        <v>724</v>
      </c>
      <c r="D24" s="129" t="s">
        <v>724</v>
      </c>
      <c r="E24" s="129" t="s">
        <v>726</v>
      </c>
      <c r="F24" s="147"/>
      <c r="G24" s="148"/>
      <c r="H24" s="11" t="s">
        <v>725</v>
      </c>
      <c r="I24" s="14">
        <v>1.45</v>
      </c>
      <c r="J24" s="120">
        <f t="shared" si="0"/>
        <v>1.45</v>
      </c>
      <c r="K24" s="126"/>
    </row>
    <row r="25" spans="1:11">
      <c r="A25" s="125"/>
      <c r="B25" s="118">
        <v>10</v>
      </c>
      <c r="C25" s="10" t="s">
        <v>727</v>
      </c>
      <c r="D25" s="129" t="s">
        <v>727</v>
      </c>
      <c r="E25" s="129" t="s">
        <v>28</v>
      </c>
      <c r="F25" s="147"/>
      <c r="G25" s="148"/>
      <c r="H25" s="11" t="s">
        <v>728</v>
      </c>
      <c r="I25" s="14">
        <v>0.97</v>
      </c>
      <c r="J25" s="120">
        <f t="shared" si="0"/>
        <v>9.6999999999999993</v>
      </c>
      <c r="K25" s="126"/>
    </row>
    <row r="26" spans="1:11">
      <c r="A26" s="125"/>
      <c r="B26" s="118">
        <v>20</v>
      </c>
      <c r="C26" s="10" t="s">
        <v>727</v>
      </c>
      <c r="D26" s="129" t="s">
        <v>727</v>
      </c>
      <c r="E26" s="129" t="s">
        <v>30</v>
      </c>
      <c r="F26" s="147"/>
      <c r="G26" s="148"/>
      <c r="H26" s="11" t="s">
        <v>728</v>
      </c>
      <c r="I26" s="14">
        <v>0.97</v>
      </c>
      <c r="J26" s="120">
        <f t="shared" si="0"/>
        <v>19.399999999999999</v>
      </c>
      <c r="K26" s="126"/>
    </row>
    <row r="27" spans="1:11" ht="36">
      <c r="A27" s="125"/>
      <c r="B27" s="118">
        <v>5</v>
      </c>
      <c r="C27" s="10" t="s">
        <v>729</v>
      </c>
      <c r="D27" s="129" t="s">
        <v>744</v>
      </c>
      <c r="E27" s="129" t="s">
        <v>245</v>
      </c>
      <c r="F27" s="147" t="s">
        <v>730</v>
      </c>
      <c r="G27" s="148"/>
      <c r="H27" s="11" t="s">
        <v>731</v>
      </c>
      <c r="I27" s="14">
        <v>3.15</v>
      </c>
      <c r="J27" s="120">
        <f t="shared" si="0"/>
        <v>15.75</v>
      </c>
      <c r="K27" s="126"/>
    </row>
    <row r="28" spans="1:11" ht="36">
      <c r="A28" s="125"/>
      <c r="B28" s="118">
        <v>10</v>
      </c>
      <c r="C28" s="10" t="s">
        <v>729</v>
      </c>
      <c r="D28" s="129" t="s">
        <v>745</v>
      </c>
      <c r="E28" s="129" t="s">
        <v>245</v>
      </c>
      <c r="F28" s="147" t="s">
        <v>237</v>
      </c>
      <c r="G28" s="148"/>
      <c r="H28" s="11" t="s">
        <v>731</v>
      </c>
      <c r="I28" s="14">
        <v>3.15</v>
      </c>
      <c r="J28" s="120">
        <f t="shared" si="0"/>
        <v>31.5</v>
      </c>
      <c r="K28" s="126"/>
    </row>
    <row r="29" spans="1:11">
      <c r="A29" s="125"/>
      <c r="B29" s="118">
        <v>5</v>
      </c>
      <c r="C29" s="10" t="s">
        <v>732</v>
      </c>
      <c r="D29" s="129" t="s">
        <v>732</v>
      </c>
      <c r="E29" s="129" t="s">
        <v>28</v>
      </c>
      <c r="F29" s="147"/>
      <c r="G29" s="148"/>
      <c r="H29" s="11" t="s">
        <v>733</v>
      </c>
      <c r="I29" s="14">
        <v>2.35</v>
      </c>
      <c r="J29" s="120">
        <f t="shared" si="0"/>
        <v>11.75</v>
      </c>
      <c r="K29" s="126"/>
    </row>
    <row r="30" spans="1:11">
      <c r="A30" s="125"/>
      <c r="B30" s="118">
        <v>5</v>
      </c>
      <c r="C30" s="10" t="s">
        <v>732</v>
      </c>
      <c r="D30" s="129" t="s">
        <v>732</v>
      </c>
      <c r="E30" s="129" t="s">
        <v>30</v>
      </c>
      <c r="F30" s="147"/>
      <c r="G30" s="148"/>
      <c r="H30" s="11" t="s">
        <v>733</v>
      </c>
      <c r="I30" s="14">
        <v>2.35</v>
      </c>
      <c r="J30" s="120">
        <f t="shared" si="0"/>
        <v>11.75</v>
      </c>
      <c r="K30" s="126"/>
    </row>
    <row r="31" spans="1:11" ht="36">
      <c r="A31" s="125"/>
      <c r="B31" s="118">
        <v>1</v>
      </c>
      <c r="C31" s="10" t="s">
        <v>734</v>
      </c>
      <c r="D31" s="129" t="s">
        <v>746</v>
      </c>
      <c r="E31" s="129" t="s">
        <v>30</v>
      </c>
      <c r="F31" s="147"/>
      <c r="G31" s="148"/>
      <c r="H31" s="11" t="s">
        <v>735</v>
      </c>
      <c r="I31" s="14">
        <v>7.22</v>
      </c>
      <c r="J31" s="120">
        <f t="shared" si="0"/>
        <v>7.22</v>
      </c>
      <c r="K31" s="126"/>
    </row>
    <row r="32" spans="1:11" ht="36">
      <c r="A32" s="125"/>
      <c r="B32" s="118">
        <v>2</v>
      </c>
      <c r="C32" s="10" t="s">
        <v>736</v>
      </c>
      <c r="D32" s="129" t="s">
        <v>736</v>
      </c>
      <c r="E32" s="129" t="s">
        <v>245</v>
      </c>
      <c r="F32" s="147"/>
      <c r="G32" s="148"/>
      <c r="H32" s="11" t="s">
        <v>737</v>
      </c>
      <c r="I32" s="14">
        <v>1.7</v>
      </c>
      <c r="J32" s="120">
        <f t="shared" si="0"/>
        <v>3.4</v>
      </c>
      <c r="K32" s="126"/>
    </row>
    <row r="33" spans="1:11" ht="24">
      <c r="A33" s="125"/>
      <c r="B33" s="118">
        <v>2</v>
      </c>
      <c r="C33" s="10" t="s">
        <v>738</v>
      </c>
      <c r="D33" s="129" t="s">
        <v>738</v>
      </c>
      <c r="E33" s="129" t="s">
        <v>55</v>
      </c>
      <c r="F33" s="147"/>
      <c r="G33" s="148"/>
      <c r="H33" s="11" t="s">
        <v>739</v>
      </c>
      <c r="I33" s="14">
        <v>1.76</v>
      </c>
      <c r="J33" s="120">
        <f t="shared" si="0"/>
        <v>3.52</v>
      </c>
      <c r="K33" s="126"/>
    </row>
    <row r="34" spans="1:11" ht="24">
      <c r="A34" s="125"/>
      <c r="B34" s="118">
        <v>2</v>
      </c>
      <c r="C34" s="10" t="s">
        <v>738</v>
      </c>
      <c r="D34" s="129" t="s">
        <v>738</v>
      </c>
      <c r="E34" s="129" t="s">
        <v>52</v>
      </c>
      <c r="F34" s="147"/>
      <c r="G34" s="148"/>
      <c r="H34" s="11" t="s">
        <v>739</v>
      </c>
      <c r="I34" s="14">
        <v>1.76</v>
      </c>
      <c r="J34" s="120">
        <f t="shared" si="0"/>
        <v>3.52</v>
      </c>
      <c r="K34" s="126"/>
    </row>
    <row r="35" spans="1:11" ht="24">
      <c r="A35" s="125"/>
      <c r="B35" s="118">
        <v>2</v>
      </c>
      <c r="C35" s="10" t="s">
        <v>738</v>
      </c>
      <c r="D35" s="129" t="s">
        <v>738</v>
      </c>
      <c r="E35" s="129" t="s">
        <v>54</v>
      </c>
      <c r="F35" s="147"/>
      <c r="G35" s="148"/>
      <c r="H35" s="11" t="s">
        <v>739</v>
      </c>
      <c r="I35" s="14">
        <v>1.76</v>
      </c>
      <c r="J35" s="120">
        <f t="shared" si="0"/>
        <v>3.52</v>
      </c>
      <c r="K35" s="126"/>
    </row>
    <row r="36" spans="1:11" ht="24">
      <c r="A36" s="125"/>
      <c r="B36" s="118">
        <v>5</v>
      </c>
      <c r="C36" s="10" t="s">
        <v>740</v>
      </c>
      <c r="D36" s="129" t="s">
        <v>740</v>
      </c>
      <c r="E36" s="129" t="s">
        <v>112</v>
      </c>
      <c r="F36" s="147" t="s">
        <v>31</v>
      </c>
      <c r="G36" s="148"/>
      <c r="H36" s="11" t="s">
        <v>741</v>
      </c>
      <c r="I36" s="14">
        <v>2.6</v>
      </c>
      <c r="J36" s="120">
        <f t="shared" si="0"/>
        <v>13</v>
      </c>
      <c r="K36" s="126"/>
    </row>
    <row r="37" spans="1:11" ht="24">
      <c r="A37" s="125"/>
      <c r="B37" s="118">
        <v>1</v>
      </c>
      <c r="C37" s="10" t="s">
        <v>740</v>
      </c>
      <c r="D37" s="129" t="s">
        <v>740</v>
      </c>
      <c r="E37" s="129" t="s">
        <v>218</v>
      </c>
      <c r="F37" s="147" t="s">
        <v>31</v>
      </c>
      <c r="G37" s="148"/>
      <c r="H37" s="11" t="s">
        <v>741</v>
      </c>
      <c r="I37" s="14">
        <v>2.6</v>
      </c>
      <c r="J37" s="120">
        <f t="shared" si="0"/>
        <v>2.6</v>
      </c>
      <c r="K37" s="126"/>
    </row>
    <row r="38" spans="1:11" ht="24">
      <c r="A38" s="125"/>
      <c r="B38" s="118">
        <v>1</v>
      </c>
      <c r="C38" s="10" t="s">
        <v>740</v>
      </c>
      <c r="D38" s="129" t="s">
        <v>740</v>
      </c>
      <c r="E38" s="129" t="s">
        <v>219</v>
      </c>
      <c r="F38" s="147" t="s">
        <v>31</v>
      </c>
      <c r="G38" s="148"/>
      <c r="H38" s="11" t="s">
        <v>741</v>
      </c>
      <c r="I38" s="14">
        <v>2.6</v>
      </c>
      <c r="J38" s="120">
        <f t="shared" si="0"/>
        <v>2.6</v>
      </c>
      <c r="K38" s="126"/>
    </row>
    <row r="39" spans="1:11" ht="24">
      <c r="A39" s="125"/>
      <c r="B39" s="118">
        <v>1</v>
      </c>
      <c r="C39" s="10" t="s">
        <v>740</v>
      </c>
      <c r="D39" s="129" t="s">
        <v>740</v>
      </c>
      <c r="E39" s="129" t="s">
        <v>269</v>
      </c>
      <c r="F39" s="147" t="s">
        <v>31</v>
      </c>
      <c r="G39" s="148"/>
      <c r="H39" s="11" t="s">
        <v>741</v>
      </c>
      <c r="I39" s="14">
        <v>2.6</v>
      </c>
      <c r="J39" s="120">
        <f t="shared" si="0"/>
        <v>2.6</v>
      </c>
      <c r="K39" s="126"/>
    </row>
    <row r="40" spans="1:11" ht="24">
      <c r="A40" s="125"/>
      <c r="B40" s="118">
        <v>1</v>
      </c>
      <c r="C40" s="10" t="s">
        <v>740</v>
      </c>
      <c r="D40" s="129" t="s">
        <v>740</v>
      </c>
      <c r="E40" s="129" t="s">
        <v>316</v>
      </c>
      <c r="F40" s="147" t="s">
        <v>31</v>
      </c>
      <c r="G40" s="148"/>
      <c r="H40" s="11" t="s">
        <v>741</v>
      </c>
      <c r="I40" s="14">
        <v>2.6</v>
      </c>
      <c r="J40" s="120">
        <f t="shared" si="0"/>
        <v>2.6</v>
      </c>
      <c r="K40" s="126"/>
    </row>
    <row r="41" spans="1:11" ht="24">
      <c r="A41" s="125"/>
      <c r="B41" s="119">
        <v>2</v>
      </c>
      <c r="C41" s="12" t="s">
        <v>742</v>
      </c>
      <c r="D41" s="130" t="s">
        <v>742</v>
      </c>
      <c r="E41" s="130" t="s">
        <v>30</v>
      </c>
      <c r="F41" s="157"/>
      <c r="G41" s="158"/>
      <c r="H41" s="13" t="s">
        <v>743</v>
      </c>
      <c r="I41" s="15">
        <v>2.33</v>
      </c>
      <c r="J41" s="121">
        <f t="shared" si="0"/>
        <v>4.66</v>
      </c>
      <c r="K41" s="126"/>
    </row>
    <row r="42" spans="1:11">
      <c r="A42" s="125"/>
      <c r="B42" s="137"/>
      <c r="C42" s="137"/>
      <c r="D42" s="137"/>
      <c r="E42" s="137"/>
      <c r="F42" s="137"/>
      <c r="G42" s="137"/>
      <c r="H42" s="137"/>
      <c r="I42" s="138" t="s">
        <v>261</v>
      </c>
      <c r="J42" s="139">
        <f>SUM(J22:J41)</f>
        <v>153.43999999999997</v>
      </c>
      <c r="K42" s="126"/>
    </row>
    <row r="43" spans="1:11">
      <c r="A43" s="125"/>
      <c r="B43" s="137"/>
      <c r="C43" s="137"/>
      <c r="D43" s="137"/>
      <c r="E43" s="137"/>
      <c r="F43" s="137"/>
      <c r="G43" s="137"/>
      <c r="H43" s="137"/>
      <c r="I43" s="138" t="s">
        <v>763</v>
      </c>
      <c r="J43" s="139">
        <v>0</v>
      </c>
      <c r="K43" s="126"/>
    </row>
    <row r="44" spans="1:11">
      <c r="A44" s="125"/>
      <c r="B44" s="137"/>
      <c r="C44" s="137"/>
      <c r="D44" s="137"/>
      <c r="E44" s="137"/>
      <c r="F44" s="137"/>
      <c r="G44" s="137"/>
      <c r="H44" s="137"/>
      <c r="I44" s="138" t="s">
        <v>263</v>
      </c>
      <c r="J44" s="139">
        <f>SUM(J42:J43)</f>
        <v>153.43999999999997</v>
      </c>
      <c r="K44" s="126"/>
    </row>
    <row r="45" spans="1:11">
      <c r="A45" s="6"/>
      <c r="B45" s="7"/>
      <c r="C45" s="7"/>
      <c r="D45" s="7"/>
      <c r="E45" s="7"/>
      <c r="F45" s="7"/>
      <c r="G45" s="7"/>
      <c r="H45" s="7" t="s">
        <v>751</v>
      </c>
      <c r="I45" s="7"/>
      <c r="J45" s="7"/>
      <c r="K45" s="8"/>
    </row>
    <row r="47" spans="1:11">
      <c r="H47" s="141" t="s">
        <v>749</v>
      </c>
      <c r="I47" s="142">
        <v>173.12</v>
      </c>
    </row>
    <row r="48" spans="1:11">
      <c r="H48" s="143" t="s">
        <v>750</v>
      </c>
      <c r="I48" s="144">
        <f>I47-J44</f>
        <v>19.680000000000035</v>
      </c>
    </row>
    <row r="50" spans="8:9">
      <c r="H50" s="1" t="s">
        <v>714</v>
      </c>
      <c r="I50" s="102">
        <f>'Tax Invoice'!E14</f>
        <v>37.99</v>
      </c>
    </row>
    <row r="51" spans="8:9">
      <c r="H51" s="1" t="s">
        <v>711</v>
      </c>
      <c r="I51" s="102">
        <f>'Tax Invoice'!M11</f>
        <v>35.869999999999997</v>
      </c>
    </row>
    <row r="52" spans="8:9">
      <c r="H52" s="1" t="s">
        <v>715</v>
      </c>
      <c r="I52" s="102">
        <f>I54/I51</f>
        <v>162.508659046557</v>
      </c>
    </row>
    <row r="53" spans="8:9">
      <c r="H53" s="1" t="s">
        <v>716</v>
      </c>
      <c r="I53" s="102">
        <f>I55/I51</f>
        <v>162.508659046557</v>
      </c>
    </row>
    <row r="54" spans="8:9">
      <c r="H54" s="1" t="s">
        <v>712</v>
      </c>
      <c r="I54" s="102">
        <f>I55</f>
        <v>5829.1855999999989</v>
      </c>
    </row>
    <row r="55" spans="8:9">
      <c r="H55" s="1" t="s">
        <v>713</v>
      </c>
      <c r="I55" s="102">
        <f>J44*I50</f>
        <v>5829.1855999999989</v>
      </c>
    </row>
  </sheetData>
  <mergeCells count="24">
    <mergeCell ref="F41:G41"/>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78</v>
      </c>
      <c r="O1" t="s">
        <v>149</v>
      </c>
      <c r="T1" t="s">
        <v>261</v>
      </c>
      <c r="U1">
        <v>153.43999999999997</v>
      </c>
    </row>
    <row r="2" spans="1:21" ht="15.75">
      <c r="A2" s="125"/>
      <c r="B2" s="135" t="s">
        <v>139</v>
      </c>
      <c r="C2" s="131"/>
      <c r="D2" s="131"/>
      <c r="E2" s="131"/>
      <c r="F2" s="131"/>
      <c r="G2" s="131"/>
      <c r="H2" s="131"/>
      <c r="I2" s="136" t="s">
        <v>145</v>
      </c>
      <c r="J2" s="126"/>
      <c r="T2" t="s">
        <v>190</v>
      </c>
      <c r="U2">
        <v>19.68</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173.11999999999998</v>
      </c>
    </row>
    <row r="5" spans="1:21">
      <c r="A5" s="125"/>
      <c r="B5" s="132" t="s">
        <v>142</v>
      </c>
      <c r="C5" s="131"/>
      <c r="D5" s="131"/>
      <c r="E5" s="131"/>
      <c r="F5" s="131"/>
      <c r="G5" s="131"/>
      <c r="H5" s="131"/>
      <c r="I5" s="131"/>
      <c r="J5" s="126"/>
      <c r="S5" t="s">
        <v>747</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9"/>
      <c r="J10" s="126"/>
    </row>
    <row r="11" spans="1:21">
      <c r="A11" s="125"/>
      <c r="B11" s="125" t="s">
        <v>718</v>
      </c>
      <c r="C11" s="131"/>
      <c r="D11" s="131"/>
      <c r="E11" s="126"/>
      <c r="F11" s="127"/>
      <c r="G11" s="127" t="s">
        <v>718</v>
      </c>
      <c r="H11" s="131"/>
      <c r="I11" s="150"/>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1">
        <v>45192</v>
      </c>
      <c r="J14" s="126"/>
    </row>
    <row r="15" spans="1:21">
      <c r="A15" s="125"/>
      <c r="B15" s="6" t="s">
        <v>11</v>
      </c>
      <c r="C15" s="7"/>
      <c r="D15" s="7"/>
      <c r="E15" s="8"/>
      <c r="F15" s="127"/>
      <c r="G15" s="9" t="s">
        <v>11</v>
      </c>
      <c r="H15" s="131"/>
      <c r="I15" s="152"/>
      <c r="J15" s="126"/>
    </row>
    <row r="16" spans="1:21">
      <c r="A16" s="125"/>
      <c r="B16" s="131"/>
      <c r="C16" s="131"/>
      <c r="D16" s="131"/>
      <c r="E16" s="131"/>
      <c r="F16" s="131"/>
      <c r="G16" s="131"/>
      <c r="H16" s="134" t="s">
        <v>147</v>
      </c>
      <c r="I16" s="140">
        <v>40098</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45192</v>
      </c>
    </row>
    <row r="20" spans="1:16">
      <c r="A20" s="125"/>
      <c r="B20" s="111" t="s">
        <v>204</v>
      </c>
      <c r="C20" s="111" t="s">
        <v>205</v>
      </c>
      <c r="D20" s="128" t="s">
        <v>206</v>
      </c>
      <c r="E20" s="153" t="s">
        <v>207</v>
      </c>
      <c r="F20" s="154"/>
      <c r="G20" s="111" t="s">
        <v>174</v>
      </c>
      <c r="H20" s="111" t="s">
        <v>208</v>
      </c>
      <c r="I20" s="111" t="s">
        <v>26</v>
      </c>
      <c r="J20" s="126"/>
    </row>
    <row r="21" spans="1:16">
      <c r="A21" s="125"/>
      <c r="B21" s="116"/>
      <c r="C21" s="116"/>
      <c r="D21" s="117"/>
      <c r="E21" s="155"/>
      <c r="F21" s="156"/>
      <c r="G21" s="116" t="s">
        <v>146</v>
      </c>
      <c r="H21" s="116"/>
      <c r="I21" s="116"/>
      <c r="J21" s="126"/>
    </row>
    <row r="22" spans="1:16" ht="108">
      <c r="A22" s="125"/>
      <c r="B22" s="118">
        <v>1</v>
      </c>
      <c r="C22" s="10" t="s">
        <v>724</v>
      </c>
      <c r="D22" s="129" t="s">
        <v>40</v>
      </c>
      <c r="E22" s="147"/>
      <c r="F22" s="148"/>
      <c r="G22" s="11" t="s">
        <v>725</v>
      </c>
      <c r="H22" s="14">
        <v>1.45</v>
      </c>
      <c r="I22" s="120">
        <f t="shared" ref="I22:I41" si="0">H22*B22</f>
        <v>1.45</v>
      </c>
      <c r="J22" s="126"/>
    </row>
    <row r="23" spans="1:16" ht="108">
      <c r="A23" s="125"/>
      <c r="B23" s="118">
        <v>1</v>
      </c>
      <c r="C23" s="10" t="s">
        <v>724</v>
      </c>
      <c r="D23" s="129" t="s">
        <v>42</v>
      </c>
      <c r="E23" s="147"/>
      <c r="F23" s="148"/>
      <c r="G23" s="11" t="s">
        <v>725</v>
      </c>
      <c r="H23" s="14">
        <v>1.45</v>
      </c>
      <c r="I23" s="120">
        <f t="shared" si="0"/>
        <v>1.45</v>
      </c>
      <c r="J23" s="126"/>
    </row>
    <row r="24" spans="1:16" ht="108">
      <c r="A24" s="125"/>
      <c r="B24" s="118">
        <v>1</v>
      </c>
      <c r="C24" s="10" t="s">
        <v>724</v>
      </c>
      <c r="D24" s="129" t="s">
        <v>726</v>
      </c>
      <c r="E24" s="147"/>
      <c r="F24" s="148"/>
      <c r="G24" s="11" t="s">
        <v>725</v>
      </c>
      <c r="H24" s="14">
        <v>1.45</v>
      </c>
      <c r="I24" s="120">
        <f t="shared" si="0"/>
        <v>1.45</v>
      </c>
      <c r="J24" s="126"/>
    </row>
    <row r="25" spans="1:16" ht="84">
      <c r="A25" s="125"/>
      <c r="B25" s="118">
        <v>10</v>
      </c>
      <c r="C25" s="10" t="s">
        <v>727</v>
      </c>
      <c r="D25" s="129" t="s">
        <v>28</v>
      </c>
      <c r="E25" s="147"/>
      <c r="F25" s="148"/>
      <c r="G25" s="11" t="s">
        <v>728</v>
      </c>
      <c r="H25" s="14">
        <v>0.97</v>
      </c>
      <c r="I25" s="120">
        <f t="shared" si="0"/>
        <v>9.6999999999999993</v>
      </c>
      <c r="J25" s="126"/>
    </row>
    <row r="26" spans="1:16" ht="84">
      <c r="A26" s="125"/>
      <c r="B26" s="118">
        <v>20</v>
      </c>
      <c r="C26" s="10" t="s">
        <v>727</v>
      </c>
      <c r="D26" s="129" t="s">
        <v>30</v>
      </c>
      <c r="E26" s="147"/>
      <c r="F26" s="148"/>
      <c r="G26" s="11" t="s">
        <v>728</v>
      </c>
      <c r="H26" s="14">
        <v>0.97</v>
      </c>
      <c r="I26" s="120">
        <f t="shared" si="0"/>
        <v>19.399999999999999</v>
      </c>
      <c r="J26" s="126"/>
    </row>
    <row r="27" spans="1:16" ht="240">
      <c r="A27" s="125"/>
      <c r="B27" s="118">
        <v>5</v>
      </c>
      <c r="C27" s="10" t="s">
        <v>729</v>
      </c>
      <c r="D27" s="129" t="s">
        <v>245</v>
      </c>
      <c r="E27" s="147" t="s">
        <v>730</v>
      </c>
      <c r="F27" s="148"/>
      <c r="G27" s="11" t="s">
        <v>731</v>
      </c>
      <c r="H27" s="14">
        <v>3.15</v>
      </c>
      <c r="I27" s="120">
        <f t="shared" si="0"/>
        <v>15.75</v>
      </c>
      <c r="J27" s="126"/>
    </row>
    <row r="28" spans="1:16" ht="240">
      <c r="A28" s="125"/>
      <c r="B28" s="118">
        <v>10</v>
      </c>
      <c r="C28" s="10" t="s">
        <v>729</v>
      </c>
      <c r="D28" s="129" t="s">
        <v>245</v>
      </c>
      <c r="E28" s="147" t="s">
        <v>237</v>
      </c>
      <c r="F28" s="148"/>
      <c r="G28" s="11" t="s">
        <v>731</v>
      </c>
      <c r="H28" s="14">
        <v>3.15</v>
      </c>
      <c r="I28" s="120">
        <f t="shared" si="0"/>
        <v>31.5</v>
      </c>
      <c r="J28" s="126"/>
    </row>
    <row r="29" spans="1:16" ht="72">
      <c r="A29" s="125"/>
      <c r="B29" s="118">
        <v>5</v>
      </c>
      <c r="C29" s="10" t="s">
        <v>732</v>
      </c>
      <c r="D29" s="129" t="s">
        <v>28</v>
      </c>
      <c r="E29" s="147"/>
      <c r="F29" s="148"/>
      <c r="G29" s="11" t="s">
        <v>733</v>
      </c>
      <c r="H29" s="14">
        <v>2.35</v>
      </c>
      <c r="I29" s="120">
        <f t="shared" si="0"/>
        <v>11.75</v>
      </c>
      <c r="J29" s="126"/>
    </row>
    <row r="30" spans="1:16" ht="72">
      <c r="A30" s="125"/>
      <c r="B30" s="118">
        <v>5</v>
      </c>
      <c r="C30" s="10" t="s">
        <v>732</v>
      </c>
      <c r="D30" s="129" t="s">
        <v>30</v>
      </c>
      <c r="E30" s="147"/>
      <c r="F30" s="148"/>
      <c r="G30" s="11" t="s">
        <v>733</v>
      </c>
      <c r="H30" s="14">
        <v>2.35</v>
      </c>
      <c r="I30" s="120">
        <f t="shared" si="0"/>
        <v>11.75</v>
      </c>
      <c r="J30" s="126"/>
    </row>
    <row r="31" spans="1:16" ht="252">
      <c r="A31" s="125"/>
      <c r="B31" s="118">
        <v>1</v>
      </c>
      <c r="C31" s="10" t="s">
        <v>734</v>
      </c>
      <c r="D31" s="129" t="s">
        <v>30</v>
      </c>
      <c r="E31" s="147"/>
      <c r="F31" s="148"/>
      <c r="G31" s="11" t="s">
        <v>735</v>
      </c>
      <c r="H31" s="14">
        <v>7.22</v>
      </c>
      <c r="I31" s="120">
        <f t="shared" si="0"/>
        <v>7.22</v>
      </c>
      <c r="J31" s="126"/>
    </row>
    <row r="32" spans="1:16" ht="252">
      <c r="A32" s="125"/>
      <c r="B32" s="118">
        <v>2</v>
      </c>
      <c r="C32" s="10" t="s">
        <v>736</v>
      </c>
      <c r="D32" s="129" t="s">
        <v>245</v>
      </c>
      <c r="E32" s="147"/>
      <c r="F32" s="148"/>
      <c r="G32" s="11" t="s">
        <v>737</v>
      </c>
      <c r="H32" s="14">
        <v>1.7</v>
      </c>
      <c r="I32" s="120">
        <f t="shared" si="0"/>
        <v>3.4</v>
      </c>
      <c r="J32" s="126"/>
    </row>
    <row r="33" spans="1:10" ht="144">
      <c r="A33" s="125"/>
      <c r="B33" s="118">
        <v>2</v>
      </c>
      <c r="C33" s="10" t="s">
        <v>738</v>
      </c>
      <c r="D33" s="129" t="s">
        <v>55</v>
      </c>
      <c r="E33" s="147"/>
      <c r="F33" s="148"/>
      <c r="G33" s="11" t="s">
        <v>739</v>
      </c>
      <c r="H33" s="14">
        <v>1.76</v>
      </c>
      <c r="I33" s="120">
        <f t="shared" si="0"/>
        <v>3.52</v>
      </c>
      <c r="J33" s="126"/>
    </row>
    <row r="34" spans="1:10" ht="144">
      <c r="A34" s="125"/>
      <c r="B34" s="118">
        <v>2</v>
      </c>
      <c r="C34" s="10" t="s">
        <v>738</v>
      </c>
      <c r="D34" s="129" t="s">
        <v>52</v>
      </c>
      <c r="E34" s="147"/>
      <c r="F34" s="148"/>
      <c r="G34" s="11" t="s">
        <v>739</v>
      </c>
      <c r="H34" s="14">
        <v>1.76</v>
      </c>
      <c r="I34" s="120">
        <f t="shared" si="0"/>
        <v>3.52</v>
      </c>
      <c r="J34" s="126"/>
    </row>
    <row r="35" spans="1:10" ht="144">
      <c r="A35" s="125"/>
      <c r="B35" s="118">
        <v>2</v>
      </c>
      <c r="C35" s="10" t="s">
        <v>738</v>
      </c>
      <c r="D35" s="129" t="s">
        <v>54</v>
      </c>
      <c r="E35" s="147"/>
      <c r="F35" s="148"/>
      <c r="G35" s="11" t="s">
        <v>739</v>
      </c>
      <c r="H35" s="14">
        <v>1.76</v>
      </c>
      <c r="I35" s="120">
        <f t="shared" si="0"/>
        <v>3.52</v>
      </c>
      <c r="J35" s="126"/>
    </row>
    <row r="36" spans="1:10" ht="144">
      <c r="A36" s="125"/>
      <c r="B36" s="118">
        <v>5</v>
      </c>
      <c r="C36" s="10" t="s">
        <v>740</v>
      </c>
      <c r="D36" s="129" t="s">
        <v>112</v>
      </c>
      <c r="E36" s="147" t="s">
        <v>31</v>
      </c>
      <c r="F36" s="148"/>
      <c r="G36" s="11" t="s">
        <v>741</v>
      </c>
      <c r="H36" s="14">
        <v>2.6</v>
      </c>
      <c r="I36" s="120">
        <f t="shared" si="0"/>
        <v>13</v>
      </c>
      <c r="J36" s="126"/>
    </row>
    <row r="37" spans="1:10" ht="144">
      <c r="A37" s="125"/>
      <c r="B37" s="118">
        <v>1</v>
      </c>
      <c r="C37" s="10" t="s">
        <v>740</v>
      </c>
      <c r="D37" s="129" t="s">
        <v>218</v>
      </c>
      <c r="E37" s="147" t="s">
        <v>31</v>
      </c>
      <c r="F37" s="148"/>
      <c r="G37" s="11" t="s">
        <v>741</v>
      </c>
      <c r="H37" s="14">
        <v>2.6</v>
      </c>
      <c r="I37" s="120">
        <f t="shared" si="0"/>
        <v>2.6</v>
      </c>
      <c r="J37" s="126"/>
    </row>
    <row r="38" spans="1:10" ht="144">
      <c r="A38" s="125"/>
      <c r="B38" s="118">
        <v>1</v>
      </c>
      <c r="C38" s="10" t="s">
        <v>740</v>
      </c>
      <c r="D38" s="129" t="s">
        <v>219</v>
      </c>
      <c r="E38" s="147" t="s">
        <v>31</v>
      </c>
      <c r="F38" s="148"/>
      <c r="G38" s="11" t="s">
        <v>741</v>
      </c>
      <c r="H38" s="14">
        <v>2.6</v>
      </c>
      <c r="I38" s="120">
        <f t="shared" si="0"/>
        <v>2.6</v>
      </c>
      <c r="J38" s="126"/>
    </row>
    <row r="39" spans="1:10" ht="144">
      <c r="A39" s="125"/>
      <c r="B39" s="118">
        <v>1</v>
      </c>
      <c r="C39" s="10" t="s">
        <v>740</v>
      </c>
      <c r="D39" s="129" t="s">
        <v>269</v>
      </c>
      <c r="E39" s="147" t="s">
        <v>31</v>
      </c>
      <c r="F39" s="148"/>
      <c r="G39" s="11" t="s">
        <v>741</v>
      </c>
      <c r="H39" s="14">
        <v>2.6</v>
      </c>
      <c r="I39" s="120">
        <f t="shared" si="0"/>
        <v>2.6</v>
      </c>
      <c r="J39" s="126"/>
    </row>
    <row r="40" spans="1:10" ht="144">
      <c r="A40" s="125"/>
      <c r="B40" s="118">
        <v>1</v>
      </c>
      <c r="C40" s="10" t="s">
        <v>740</v>
      </c>
      <c r="D40" s="129" t="s">
        <v>316</v>
      </c>
      <c r="E40" s="147" t="s">
        <v>31</v>
      </c>
      <c r="F40" s="148"/>
      <c r="G40" s="11" t="s">
        <v>741</v>
      </c>
      <c r="H40" s="14">
        <v>2.6</v>
      </c>
      <c r="I40" s="120">
        <f t="shared" si="0"/>
        <v>2.6</v>
      </c>
      <c r="J40" s="126"/>
    </row>
    <row r="41" spans="1:10" ht="132">
      <c r="A41" s="125"/>
      <c r="B41" s="119">
        <v>2</v>
      </c>
      <c r="C41" s="12" t="s">
        <v>742</v>
      </c>
      <c r="D41" s="130" t="s">
        <v>30</v>
      </c>
      <c r="E41" s="157"/>
      <c r="F41" s="158"/>
      <c r="G41" s="13" t="s">
        <v>743</v>
      </c>
      <c r="H41" s="15">
        <v>2.33</v>
      </c>
      <c r="I41" s="121">
        <f t="shared" si="0"/>
        <v>4.66</v>
      </c>
      <c r="J41" s="126"/>
    </row>
  </sheetData>
  <mergeCells count="24">
    <mergeCell ref="E41:F41"/>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5"/>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153.43999999999997</v>
      </c>
      <c r="O2" t="s">
        <v>188</v>
      </c>
    </row>
    <row r="3" spans="1:15" ht="12.75" customHeight="1">
      <c r="A3" s="125"/>
      <c r="B3" s="132" t="s">
        <v>140</v>
      </c>
      <c r="C3" s="131"/>
      <c r="D3" s="131"/>
      <c r="E3" s="131"/>
      <c r="F3" s="131"/>
      <c r="G3" s="131"/>
      <c r="H3" s="131"/>
      <c r="I3" s="131"/>
      <c r="J3" s="131"/>
      <c r="K3" s="131"/>
      <c r="L3" s="126"/>
      <c r="N3">
        <v>153.43999999999997</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9">
        <f>IF(Invoice!J10&lt;&gt;"",Invoice!J10,"")</f>
        <v>51536</v>
      </c>
      <c r="L10" s="126"/>
    </row>
    <row r="11" spans="1:15" ht="12.75" customHeight="1">
      <c r="A11" s="125"/>
      <c r="B11" s="125" t="s">
        <v>718</v>
      </c>
      <c r="C11" s="131"/>
      <c r="D11" s="131"/>
      <c r="E11" s="131"/>
      <c r="F11" s="126"/>
      <c r="G11" s="127"/>
      <c r="H11" s="127" t="s">
        <v>718</v>
      </c>
      <c r="I11" s="131"/>
      <c r="J11" s="131"/>
      <c r="K11" s="150"/>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1">
        <f>Invoice!J14</f>
        <v>45193</v>
      </c>
      <c r="L14" s="126"/>
    </row>
    <row r="15" spans="1:15" ht="15" customHeight="1">
      <c r="A15" s="125"/>
      <c r="B15" s="6" t="s">
        <v>11</v>
      </c>
      <c r="C15" s="7"/>
      <c r="D15" s="7"/>
      <c r="E15" s="7"/>
      <c r="F15" s="8"/>
      <c r="G15" s="127"/>
      <c r="H15" s="9" t="s">
        <v>11</v>
      </c>
      <c r="I15" s="131"/>
      <c r="J15" s="131"/>
      <c r="K15" s="152"/>
      <c r="L15" s="126"/>
    </row>
    <row r="16" spans="1:15" ht="15" customHeight="1">
      <c r="A16" s="125"/>
      <c r="B16" s="131"/>
      <c r="C16" s="131"/>
      <c r="D16" s="131"/>
      <c r="E16" s="131"/>
      <c r="F16" s="131"/>
      <c r="G16" s="131"/>
      <c r="H16" s="131"/>
      <c r="I16" s="134" t="s">
        <v>147</v>
      </c>
      <c r="J16" s="134" t="s">
        <v>147</v>
      </c>
      <c r="K16" s="140">
        <v>40098</v>
      </c>
      <c r="L16" s="126"/>
    </row>
    <row r="17" spans="1:12" ht="12.75" customHeight="1">
      <c r="A17" s="125"/>
      <c r="B17" s="131" t="s">
        <v>752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3" t="s">
        <v>207</v>
      </c>
      <c r="G20" s="154"/>
      <c r="H20" s="111" t="s">
        <v>174</v>
      </c>
      <c r="I20" s="111" t="s">
        <v>208</v>
      </c>
      <c r="J20" s="111" t="s">
        <v>208</v>
      </c>
      <c r="K20" s="111" t="s">
        <v>26</v>
      </c>
      <c r="L20" s="126"/>
    </row>
    <row r="21" spans="1:12" ht="38.25">
      <c r="A21" s="125"/>
      <c r="B21" s="116"/>
      <c r="C21" s="116"/>
      <c r="D21" s="116"/>
      <c r="E21" s="117"/>
      <c r="F21" s="155"/>
      <c r="G21" s="156"/>
      <c r="H21" s="145" t="s">
        <v>762</v>
      </c>
      <c r="I21" s="116"/>
      <c r="J21" s="116"/>
      <c r="K21" s="116"/>
      <c r="L21" s="126"/>
    </row>
    <row r="22" spans="1:12">
      <c r="A22" s="125"/>
      <c r="B22" s="118">
        <f>'Tax Invoice'!D18</f>
        <v>1</v>
      </c>
      <c r="C22" s="10" t="s">
        <v>724</v>
      </c>
      <c r="D22" s="10" t="s">
        <v>724</v>
      </c>
      <c r="E22" s="129" t="s">
        <v>40</v>
      </c>
      <c r="F22" s="147"/>
      <c r="G22" s="148"/>
      <c r="H22" s="11" t="s">
        <v>753</v>
      </c>
      <c r="I22" s="14">
        <f t="shared" ref="I22:I41" si="0">J22*$N$1</f>
        <v>1.45</v>
      </c>
      <c r="J22" s="14">
        <v>1.45</v>
      </c>
      <c r="K22" s="120">
        <f t="shared" ref="K22:K41" si="1">I22*B22</f>
        <v>1.45</v>
      </c>
      <c r="L22" s="126"/>
    </row>
    <row r="23" spans="1:12">
      <c r="A23" s="125"/>
      <c r="B23" s="118">
        <f>'Tax Invoice'!D19</f>
        <v>1</v>
      </c>
      <c r="C23" s="10" t="s">
        <v>724</v>
      </c>
      <c r="D23" s="10" t="s">
        <v>724</v>
      </c>
      <c r="E23" s="129" t="s">
        <v>42</v>
      </c>
      <c r="F23" s="147"/>
      <c r="G23" s="148"/>
      <c r="H23" s="11" t="s">
        <v>753</v>
      </c>
      <c r="I23" s="14">
        <f t="shared" si="0"/>
        <v>1.45</v>
      </c>
      <c r="J23" s="14">
        <v>1.45</v>
      </c>
      <c r="K23" s="120">
        <f t="shared" si="1"/>
        <v>1.45</v>
      </c>
      <c r="L23" s="126"/>
    </row>
    <row r="24" spans="1:12">
      <c r="A24" s="125"/>
      <c r="B24" s="118">
        <f>'Tax Invoice'!D20</f>
        <v>1</v>
      </c>
      <c r="C24" s="10" t="s">
        <v>724</v>
      </c>
      <c r="D24" s="10" t="s">
        <v>724</v>
      </c>
      <c r="E24" s="129" t="s">
        <v>726</v>
      </c>
      <c r="F24" s="147"/>
      <c r="G24" s="148"/>
      <c r="H24" s="11" t="s">
        <v>753</v>
      </c>
      <c r="I24" s="14">
        <f t="shared" si="0"/>
        <v>1.45</v>
      </c>
      <c r="J24" s="14">
        <v>1.45</v>
      </c>
      <c r="K24" s="120">
        <f t="shared" si="1"/>
        <v>1.45</v>
      </c>
      <c r="L24" s="126"/>
    </row>
    <row r="25" spans="1:12" ht="12.75" customHeight="1">
      <c r="A25" s="125"/>
      <c r="B25" s="118">
        <f>'Tax Invoice'!D21</f>
        <v>10</v>
      </c>
      <c r="C25" s="10" t="s">
        <v>727</v>
      </c>
      <c r="D25" s="10" t="s">
        <v>727</v>
      </c>
      <c r="E25" s="129" t="s">
        <v>28</v>
      </c>
      <c r="F25" s="147"/>
      <c r="G25" s="148"/>
      <c r="H25" s="11" t="s">
        <v>754</v>
      </c>
      <c r="I25" s="14">
        <f t="shared" si="0"/>
        <v>0.97</v>
      </c>
      <c r="J25" s="14">
        <v>0.97</v>
      </c>
      <c r="K25" s="120">
        <f t="shared" si="1"/>
        <v>9.6999999999999993</v>
      </c>
      <c r="L25" s="126"/>
    </row>
    <row r="26" spans="1:12" ht="12.75" customHeight="1">
      <c r="A26" s="125"/>
      <c r="B26" s="118">
        <f>'Tax Invoice'!D22</f>
        <v>20</v>
      </c>
      <c r="C26" s="10" t="s">
        <v>727</v>
      </c>
      <c r="D26" s="10" t="s">
        <v>727</v>
      </c>
      <c r="E26" s="129" t="s">
        <v>30</v>
      </c>
      <c r="F26" s="147"/>
      <c r="G26" s="148"/>
      <c r="H26" s="11" t="s">
        <v>754</v>
      </c>
      <c r="I26" s="14">
        <f t="shared" si="0"/>
        <v>0.97</v>
      </c>
      <c r="J26" s="14">
        <v>0.97</v>
      </c>
      <c r="K26" s="120">
        <f t="shared" si="1"/>
        <v>19.399999999999999</v>
      </c>
      <c r="L26" s="126"/>
    </row>
    <row r="27" spans="1:12" ht="36" customHeight="1">
      <c r="A27" s="125"/>
      <c r="B27" s="118">
        <f>'Tax Invoice'!D23</f>
        <v>5</v>
      </c>
      <c r="C27" s="10" t="s">
        <v>729</v>
      </c>
      <c r="D27" s="10" t="s">
        <v>744</v>
      </c>
      <c r="E27" s="129" t="s">
        <v>245</v>
      </c>
      <c r="F27" s="147" t="s">
        <v>730</v>
      </c>
      <c r="G27" s="148"/>
      <c r="H27" s="11" t="s">
        <v>761</v>
      </c>
      <c r="I27" s="14">
        <f t="shared" si="0"/>
        <v>3.15</v>
      </c>
      <c r="J27" s="14">
        <v>3.15</v>
      </c>
      <c r="K27" s="120">
        <f t="shared" si="1"/>
        <v>15.75</v>
      </c>
      <c r="L27" s="126"/>
    </row>
    <row r="28" spans="1:12" ht="36" customHeight="1">
      <c r="A28" s="125"/>
      <c r="B28" s="118">
        <f>'Tax Invoice'!D24</f>
        <v>10</v>
      </c>
      <c r="C28" s="10" t="s">
        <v>729</v>
      </c>
      <c r="D28" s="10" t="s">
        <v>745</v>
      </c>
      <c r="E28" s="129" t="s">
        <v>245</v>
      </c>
      <c r="F28" s="147" t="s">
        <v>237</v>
      </c>
      <c r="G28" s="148"/>
      <c r="H28" s="11" t="s">
        <v>761</v>
      </c>
      <c r="I28" s="14">
        <f t="shared" si="0"/>
        <v>3.15</v>
      </c>
      <c r="J28" s="14">
        <v>3.15</v>
      </c>
      <c r="K28" s="120">
        <f t="shared" si="1"/>
        <v>31.5</v>
      </c>
      <c r="L28" s="126"/>
    </row>
    <row r="29" spans="1:12" ht="12.75" customHeight="1">
      <c r="A29" s="125"/>
      <c r="B29" s="118">
        <f>'Tax Invoice'!D25</f>
        <v>5</v>
      </c>
      <c r="C29" s="10" t="s">
        <v>732</v>
      </c>
      <c r="D29" s="10" t="s">
        <v>732</v>
      </c>
      <c r="E29" s="129" t="s">
        <v>28</v>
      </c>
      <c r="F29" s="147"/>
      <c r="G29" s="148"/>
      <c r="H29" s="11" t="s">
        <v>759</v>
      </c>
      <c r="I29" s="14">
        <f t="shared" si="0"/>
        <v>2.35</v>
      </c>
      <c r="J29" s="14">
        <v>2.35</v>
      </c>
      <c r="K29" s="120">
        <f t="shared" si="1"/>
        <v>11.75</v>
      </c>
      <c r="L29" s="126"/>
    </row>
    <row r="30" spans="1:12" ht="12.75" customHeight="1">
      <c r="A30" s="125"/>
      <c r="B30" s="118">
        <f>'Tax Invoice'!D26</f>
        <v>5</v>
      </c>
      <c r="C30" s="10" t="s">
        <v>732</v>
      </c>
      <c r="D30" s="10" t="s">
        <v>732</v>
      </c>
      <c r="E30" s="129" t="s">
        <v>30</v>
      </c>
      <c r="F30" s="147"/>
      <c r="G30" s="148"/>
      <c r="H30" s="11" t="s">
        <v>759</v>
      </c>
      <c r="I30" s="14">
        <f t="shared" si="0"/>
        <v>2.35</v>
      </c>
      <c r="J30" s="14">
        <v>2.35</v>
      </c>
      <c r="K30" s="120">
        <f t="shared" si="1"/>
        <v>11.75</v>
      </c>
      <c r="L30" s="126"/>
    </row>
    <row r="31" spans="1:12" ht="36" customHeight="1">
      <c r="A31" s="125"/>
      <c r="B31" s="118">
        <f>'Tax Invoice'!D27</f>
        <v>1</v>
      </c>
      <c r="C31" s="10" t="s">
        <v>734</v>
      </c>
      <c r="D31" s="10" t="s">
        <v>746</v>
      </c>
      <c r="E31" s="129" t="s">
        <v>30</v>
      </c>
      <c r="F31" s="147"/>
      <c r="G31" s="148"/>
      <c r="H31" s="11" t="s">
        <v>758</v>
      </c>
      <c r="I31" s="14">
        <f t="shared" si="0"/>
        <v>7.22</v>
      </c>
      <c r="J31" s="14">
        <v>7.22</v>
      </c>
      <c r="K31" s="120">
        <f t="shared" si="1"/>
        <v>7.22</v>
      </c>
      <c r="L31" s="126"/>
    </row>
    <row r="32" spans="1:12" ht="36" customHeight="1">
      <c r="A32" s="125"/>
      <c r="B32" s="118">
        <f>'Tax Invoice'!D28</f>
        <v>2</v>
      </c>
      <c r="C32" s="10" t="s">
        <v>736</v>
      </c>
      <c r="D32" s="10" t="s">
        <v>736</v>
      </c>
      <c r="E32" s="129" t="s">
        <v>245</v>
      </c>
      <c r="F32" s="147"/>
      <c r="G32" s="148"/>
      <c r="H32" s="11" t="s">
        <v>756</v>
      </c>
      <c r="I32" s="14">
        <f t="shared" si="0"/>
        <v>1.7</v>
      </c>
      <c r="J32" s="14">
        <v>1.7</v>
      </c>
      <c r="K32" s="120">
        <f t="shared" si="1"/>
        <v>3.4</v>
      </c>
      <c r="L32" s="126"/>
    </row>
    <row r="33" spans="1:12">
      <c r="A33" s="125"/>
      <c r="B33" s="118">
        <f>'Tax Invoice'!D29</f>
        <v>2</v>
      </c>
      <c r="C33" s="10" t="s">
        <v>738</v>
      </c>
      <c r="D33" s="10" t="s">
        <v>738</v>
      </c>
      <c r="E33" s="129" t="s">
        <v>55</v>
      </c>
      <c r="F33" s="147"/>
      <c r="G33" s="148"/>
      <c r="H33" s="11" t="s">
        <v>757</v>
      </c>
      <c r="I33" s="14">
        <f t="shared" si="0"/>
        <v>1.76</v>
      </c>
      <c r="J33" s="14">
        <v>1.76</v>
      </c>
      <c r="K33" s="120">
        <f t="shared" si="1"/>
        <v>3.52</v>
      </c>
      <c r="L33" s="126"/>
    </row>
    <row r="34" spans="1:12">
      <c r="A34" s="125"/>
      <c r="B34" s="118">
        <f>'Tax Invoice'!D30</f>
        <v>2</v>
      </c>
      <c r="C34" s="10" t="s">
        <v>738</v>
      </c>
      <c r="D34" s="10" t="s">
        <v>738</v>
      </c>
      <c r="E34" s="129" t="s">
        <v>52</v>
      </c>
      <c r="F34" s="147"/>
      <c r="G34" s="148"/>
      <c r="H34" s="11" t="s">
        <v>757</v>
      </c>
      <c r="I34" s="14">
        <f t="shared" si="0"/>
        <v>1.76</v>
      </c>
      <c r="J34" s="14">
        <v>1.76</v>
      </c>
      <c r="K34" s="120">
        <f t="shared" si="1"/>
        <v>3.52</v>
      </c>
      <c r="L34" s="126"/>
    </row>
    <row r="35" spans="1:12">
      <c r="A35" s="125"/>
      <c r="B35" s="118">
        <f>'Tax Invoice'!D31</f>
        <v>2</v>
      </c>
      <c r="C35" s="10" t="s">
        <v>738</v>
      </c>
      <c r="D35" s="10" t="s">
        <v>738</v>
      </c>
      <c r="E35" s="129" t="s">
        <v>54</v>
      </c>
      <c r="F35" s="147"/>
      <c r="G35" s="148"/>
      <c r="H35" s="11" t="s">
        <v>757</v>
      </c>
      <c r="I35" s="14">
        <f t="shared" si="0"/>
        <v>1.76</v>
      </c>
      <c r="J35" s="14">
        <v>1.76</v>
      </c>
      <c r="K35" s="120">
        <f t="shared" si="1"/>
        <v>3.52</v>
      </c>
      <c r="L35" s="126"/>
    </row>
    <row r="36" spans="1:12">
      <c r="A36" s="125"/>
      <c r="B36" s="118">
        <f>'Tax Invoice'!D32</f>
        <v>5</v>
      </c>
      <c r="C36" s="10" t="s">
        <v>740</v>
      </c>
      <c r="D36" s="10" t="s">
        <v>740</v>
      </c>
      <c r="E36" s="129" t="s">
        <v>112</v>
      </c>
      <c r="F36" s="147" t="s">
        <v>31</v>
      </c>
      <c r="G36" s="148"/>
      <c r="H36" s="11" t="s">
        <v>755</v>
      </c>
      <c r="I36" s="14">
        <f t="shared" si="0"/>
        <v>2.6</v>
      </c>
      <c r="J36" s="14">
        <v>2.6</v>
      </c>
      <c r="K36" s="120">
        <f t="shared" si="1"/>
        <v>13</v>
      </c>
      <c r="L36" s="126"/>
    </row>
    <row r="37" spans="1:12">
      <c r="A37" s="125"/>
      <c r="B37" s="118">
        <f>'Tax Invoice'!D33</f>
        <v>1</v>
      </c>
      <c r="C37" s="10" t="s">
        <v>740</v>
      </c>
      <c r="D37" s="10" t="s">
        <v>740</v>
      </c>
      <c r="E37" s="129" t="s">
        <v>218</v>
      </c>
      <c r="F37" s="147" t="s">
        <v>31</v>
      </c>
      <c r="G37" s="148"/>
      <c r="H37" s="11" t="s">
        <v>755</v>
      </c>
      <c r="I37" s="14">
        <f t="shared" si="0"/>
        <v>2.6</v>
      </c>
      <c r="J37" s="14">
        <v>2.6</v>
      </c>
      <c r="K37" s="120">
        <f t="shared" si="1"/>
        <v>2.6</v>
      </c>
      <c r="L37" s="126"/>
    </row>
    <row r="38" spans="1:12" ht="24" customHeight="1">
      <c r="A38" s="125"/>
      <c r="B38" s="118">
        <f>'Tax Invoice'!D34</f>
        <v>1</v>
      </c>
      <c r="C38" s="10" t="s">
        <v>740</v>
      </c>
      <c r="D38" s="10" t="s">
        <v>740</v>
      </c>
      <c r="E38" s="129" t="s">
        <v>219</v>
      </c>
      <c r="F38" s="147" t="s">
        <v>31</v>
      </c>
      <c r="G38" s="148"/>
      <c r="H38" s="11" t="s">
        <v>755</v>
      </c>
      <c r="I38" s="14">
        <f t="shared" si="0"/>
        <v>2.6</v>
      </c>
      <c r="J38" s="14">
        <v>2.6</v>
      </c>
      <c r="K38" s="120">
        <f t="shared" si="1"/>
        <v>2.6</v>
      </c>
      <c r="L38" s="126"/>
    </row>
    <row r="39" spans="1:12" ht="24" customHeight="1">
      <c r="A39" s="125"/>
      <c r="B39" s="118">
        <f>'Tax Invoice'!D35</f>
        <v>1</v>
      </c>
      <c r="C39" s="10" t="s">
        <v>740</v>
      </c>
      <c r="D39" s="10" t="s">
        <v>740</v>
      </c>
      <c r="E39" s="129" t="s">
        <v>269</v>
      </c>
      <c r="F39" s="147" t="s">
        <v>31</v>
      </c>
      <c r="G39" s="148"/>
      <c r="H39" s="11" t="s">
        <v>755</v>
      </c>
      <c r="I39" s="14">
        <f t="shared" si="0"/>
        <v>2.6</v>
      </c>
      <c r="J39" s="14">
        <v>2.6</v>
      </c>
      <c r="K39" s="120">
        <f t="shared" si="1"/>
        <v>2.6</v>
      </c>
      <c r="L39" s="126"/>
    </row>
    <row r="40" spans="1:12" ht="24" customHeight="1">
      <c r="A40" s="125"/>
      <c r="B40" s="118">
        <f>'Tax Invoice'!D36</f>
        <v>1</v>
      </c>
      <c r="C40" s="10" t="s">
        <v>740</v>
      </c>
      <c r="D40" s="10" t="s">
        <v>740</v>
      </c>
      <c r="E40" s="129" t="s">
        <v>316</v>
      </c>
      <c r="F40" s="147" t="s">
        <v>31</v>
      </c>
      <c r="G40" s="148"/>
      <c r="H40" s="11" t="s">
        <v>755</v>
      </c>
      <c r="I40" s="14">
        <f t="shared" si="0"/>
        <v>2.6</v>
      </c>
      <c r="J40" s="14">
        <v>2.6</v>
      </c>
      <c r="K40" s="120">
        <f t="shared" si="1"/>
        <v>2.6</v>
      </c>
      <c r="L40" s="126"/>
    </row>
    <row r="41" spans="1:12">
      <c r="A41" s="125"/>
      <c r="B41" s="119">
        <f>'Tax Invoice'!D37</f>
        <v>2</v>
      </c>
      <c r="C41" s="12" t="s">
        <v>742</v>
      </c>
      <c r="D41" s="12" t="s">
        <v>742</v>
      </c>
      <c r="E41" s="130" t="s">
        <v>30</v>
      </c>
      <c r="F41" s="157"/>
      <c r="G41" s="158"/>
      <c r="H41" s="13" t="s">
        <v>760</v>
      </c>
      <c r="I41" s="15">
        <f t="shared" si="0"/>
        <v>2.33</v>
      </c>
      <c r="J41" s="15">
        <v>2.33</v>
      </c>
      <c r="K41" s="121">
        <f t="shared" si="1"/>
        <v>4.66</v>
      </c>
      <c r="L41" s="126"/>
    </row>
    <row r="42" spans="1:12" ht="12.75" customHeight="1">
      <c r="A42" s="125"/>
      <c r="B42" s="137">
        <f>SUM(B22:B41)</f>
        <v>78</v>
      </c>
      <c r="C42" s="137" t="s">
        <v>149</v>
      </c>
      <c r="D42" s="137"/>
      <c r="E42" s="137"/>
      <c r="F42" s="137"/>
      <c r="G42" s="137"/>
      <c r="H42" s="137"/>
      <c r="I42" s="138" t="s">
        <v>261</v>
      </c>
      <c r="J42" s="138" t="s">
        <v>261</v>
      </c>
      <c r="K42" s="139">
        <f>SUM(K22:K41)</f>
        <v>153.43999999999997</v>
      </c>
      <c r="L42" s="126"/>
    </row>
    <row r="43" spans="1:12" ht="12.75" customHeight="1">
      <c r="A43" s="125"/>
      <c r="B43" s="137"/>
      <c r="C43" s="137"/>
      <c r="D43" s="137"/>
      <c r="E43" s="137"/>
      <c r="F43" s="137"/>
      <c r="G43" s="137"/>
      <c r="H43" s="137"/>
      <c r="I43" s="138" t="s">
        <v>763</v>
      </c>
      <c r="J43" s="138" t="s">
        <v>190</v>
      </c>
      <c r="K43" s="139">
        <f>Invoice!J43</f>
        <v>0</v>
      </c>
      <c r="L43" s="126"/>
    </row>
    <row r="44" spans="1:12" ht="12.75" customHeight="1">
      <c r="A44" s="125"/>
      <c r="B44" s="137"/>
      <c r="C44" s="137"/>
      <c r="D44" s="137"/>
      <c r="E44" s="137"/>
      <c r="F44" s="137"/>
      <c r="G44" s="137"/>
      <c r="H44" s="137"/>
      <c r="I44" s="138" t="s">
        <v>263</v>
      </c>
      <c r="J44" s="138" t="s">
        <v>263</v>
      </c>
      <c r="K44" s="139">
        <f>SUM(K42:K43)</f>
        <v>153.43999999999997</v>
      </c>
      <c r="L44" s="126"/>
    </row>
    <row r="45" spans="1:12" ht="12.75" customHeight="1">
      <c r="A45" s="6"/>
      <c r="B45" s="7"/>
      <c r="C45" s="7"/>
      <c r="D45" s="7"/>
      <c r="E45" s="7"/>
      <c r="F45" s="7"/>
      <c r="G45" s="7"/>
      <c r="H45" s="7" t="s">
        <v>751</v>
      </c>
      <c r="I45" s="7"/>
      <c r="J45" s="7"/>
      <c r="K45" s="7"/>
      <c r="L45" s="8"/>
    </row>
  </sheetData>
  <mergeCells count="24">
    <mergeCell ref="F37:G37"/>
    <mergeCell ref="F38:G38"/>
    <mergeCell ref="F39:G39"/>
    <mergeCell ref="F40:G40"/>
    <mergeCell ref="F41:G41"/>
    <mergeCell ref="F25:G25"/>
    <mergeCell ref="F26:G26"/>
    <mergeCell ref="F27:G27"/>
    <mergeCell ref="F28:G28"/>
    <mergeCell ref="F32:G32"/>
    <mergeCell ref="F36:G36"/>
    <mergeCell ref="F33:G33"/>
    <mergeCell ref="F34:G34"/>
    <mergeCell ref="F35:G35"/>
    <mergeCell ref="F29:G29"/>
    <mergeCell ref="F30:G30"/>
    <mergeCell ref="F31:G31"/>
    <mergeCell ref="F22:G22"/>
    <mergeCell ref="F23:G23"/>
    <mergeCell ref="F24:G24"/>
    <mergeCell ref="K10:K11"/>
    <mergeCell ref="K14:K15"/>
    <mergeCell ref="F20:G20"/>
    <mergeCell ref="F21:G2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153.43999999999997</v>
      </c>
      <c r="O2" s="21" t="s">
        <v>265</v>
      </c>
    </row>
    <row r="3" spans="1:15" s="21" customFormat="1" ht="15" customHeight="1" thickBot="1">
      <c r="A3" s="22" t="s">
        <v>156</v>
      </c>
      <c r="G3" s="28">
        <v>45192</v>
      </c>
      <c r="H3" s="29"/>
      <c r="N3" s="21">
        <v>153.43999999999997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TLMD, lda</v>
      </c>
      <c r="B10" s="37"/>
      <c r="C10" s="37"/>
      <c r="D10" s="37"/>
      <c r="F10" s="38" t="str">
        <f>'Copy paste to Here'!B10</f>
        <v>TLMD, lda</v>
      </c>
      <c r="G10" s="39"/>
      <c r="H10" s="40"/>
      <c r="K10" s="106" t="s">
        <v>282</v>
      </c>
      <c r="L10" s="35" t="s">
        <v>282</v>
      </c>
      <c r="M10" s="21">
        <v>1</v>
      </c>
    </row>
    <row r="11" spans="1:15" s="21" customFormat="1" ht="15.75" thickBot="1">
      <c r="A11" s="41" t="str">
        <f>'Copy paste to Here'!G11</f>
        <v>Maria Ribeiro</v>
      </c>
      <c r="B11" s="42"/>
      <c r="C11" s="42"/>
      <c r="D11" s="42"/>
      <c r="F11" s="43" t="str">
        <f>'Copy paste to Here'!B11</f>
        <v>Maria Ribeiro</v>
      </c>
      <c r="G11" s="44"/>
      <c r="H11" s="45"/>
      <c r="K11" s="104" t="s">
        <v>163</v>
      </c>
      <c r="L11" s="46" t="s">
        <v>164</v>
      </c>
      <c r="M11" s="21">
        <f>VLOOKUP(G3,[1]Sheet1!$A$9:$I$7290,2,FALSE)</f>
        <v>35.869999999999997</v>
      </c>
    </row>
    <row r="12" spans="1:15" s="21" customFormat="1" ht="15.75" thickBot="1">
      <c r="A12" s="41" t="str">
        <f>'Copy paste to Here'!G12</f>
        <v>Estrada da Papanata, 180/Rc frente</v>
      </c>
      <c r="B12" s="42"/>
      <c r="C12" s="42"/>
      <c r="D12" s="42"/>
      <c r="E12" s="88"/>
      <c r="F12" s="43" t="str">
        <f>'Copy paste to Here'!B12</f>
        <v>Estrada da Papanata, 180/Rc frente</v>
      </c>
      <c r="G12" s="44"/>
      <c r="H12" s="45"/>
      <c r="K12" s="104" t="s">
        <v>165</v>
      </c>
      <c r="L12" s="46" t="s">
        <v>138</v>
      </c>
      <c r="M12" s="21">
        <f>VLOOKUP(G3,[1]Sheet1!$A$9:$I$7290,3,FALSE)</f>
        <v>37.99</v>
      </c>
    </row>
    <row r="13" spans="1:15" s="21" customFormat="1" ht="15.75" thickBot="1">
      <c r="A13" s="41" t="str">
        <f>'Copy paste to Here'!G13</f>
        <v>4900-470 Viana do Castelo</v>
      </c>
      <c r="B13" s="42"/>
      <c r="C13" s="42"/>
      <c r="D13" s="42"/>
      <c r="E13" s="122" t="s">
        <v>138</v>
      </c>
      <c r="F13" s="43" t="str">
        <f>'Copy paste to Here'!B13</f>
        <v>4900-470 Viana do Castelo</v>
      </c>
      <c r="G13" s="44"/>
      <c r="H13" s="45"/>
      <c r="K13" s="104" t="s">
        <v>166</v>
      </c>
      <c r="L13" s="46" t="s">
        <v>167</v>
      </c>
      <c r="M13" s="124">
        <f>VLOOKUP(G3,[1]Sheet1!$A$9:$I$7290,4,FALSE)</f>
        <v>43.72</v>
      </c>
    </row>
    <row r="14" spans="1:15" s="21" customFormat="1" ht="15.75" thickBot="1">
      <c r="A14" s="41" t="str">
        <f>'Copy paste to Here'!G14</f>
        <v>Portugal</v>
      </c>
      <c r="B14" s="42"/>
      <c r="C14" s="42"/>
      <c r="D14" s="42"/>
      <c r="E14" s="122">
        <f>VLOOKUP(J9,$L$10:$M$17,2,FALSE)</f>
        <v>37.99</v>
      </c>
      <c r="F14" s="43" t="str">
        <f>'Copy paste to Here'!B14</f>
        <v>Portugal</v>
      </c>
      <c r="G14" s="44"/>
      <c r="H14" s="45"/>
      <c r="K14" s="104" t="s">
        <v>168</v>
      </c>
      <c r="L14" s="46" t="s">
        <v>169</v>
      </c>
      <c r="M14" s="21">
        <f>VLOOKUP(G3,[1]Sheet1!$A$9:$I$7290,5,FALSE)</f>
        <v>22.68</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26.43</v>
      </c>
    </row>
    <row r="16" spans="1:15" s="21" customFormat="1" ht="13.7" customHeight="1" thickBot="1">
      <c r="A16" s="52"/>
      <c r="K16" s="105" t="s">
        <v>172</v>
      </c>
      <c r="L16" s="51" t="s">
        <v>173</v>
      </c>
      <c r="M16" s="21">
        <f>VLOOKUP(G3,[1]Sheet1!$A$9:$I$7290,7,FALSE)</f>
        <v>21.07</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Titanium G23 industrial barbell, 14g (1.6mm) with two 5mm balls &amp; Length: 35mm  &amp;  </v>
      </c>
      <c r="B18" s="57" t="str">
        <f>'Copy paste to Here'!C22</f>
        <v>UINDB</v>
      </c>
      <c r="C18" s="57" t="s">
        <v>724</v>
      </c>
      <c r="D18" s="58">
        <f>Invoice!B22</f>
        <v>1</v>
      </c>
      <c r="E18" s="59">
        <f>'Shipping Invoice'!J22*$N$1</f>
        <v>1.45</v>
      </c>
      <c r="F18" s="59">
        <f>D18*E18</f>
        <v>1.45</v>
      </c>
      <c r="G18" s="60">
        <f>E18*$E$14</f>
        <v>55.085500000000003</v>
      </c>
      <c r="H18" s="61">
        <f>D18*G18</f>
        <v>55.085500000000003</v>
      </c>
    </row>
    <row r="19" spans="1:13" s="62" customFormat="1" ht="24">
      <c r="A19" s="123" t="str">
        <f>IF((LEN('Copy paste to Here'!G23))&gt;5,((CONCATENATE('Copy paste to Here'!G23," &amp; ",'Copy paste to Here'!D23,"  &amp;  ",'Copy paste to Here'!E23))),"Empty Cell")</f>
        <v xml:space="preserve">Titanium G23 industrial barbell, 14g (1.6mm) with two 5mm balls &amp; Length: 38mm  &amp;  </v>
      </c>
      <c r="B19" s="57" t="str">
        <f>'Copy paste to Here'!C23</f>
        <v>UINDB</v>
      </c>
      <c r="C19" s="57" t="s">
        <v>724</v>
      </c>
      <c r="D19" s="58">
        <f>Invoice!B23</f>
        <v>1</v>
      </c>
      <c r="E19" s="59">
        <f>'Shipping Invoice'!J23*$N$1</f>
        <v>1.45</v>
      </c>
      <c r="F19" s="59">
        <f t="shared" ref="F19:F82" si="0">D19*E19</f>
        <v>1.45</v>
      </c>
      <c r="G19" s="60">
        <f t="shared" ref="G19:G82" si="1">E19*$E$14</f>
        <v>55.085500000000003</v>
      </c>
      <c r="H19" s="63">
        <f t="shared" ref="H19:H82" si="2">D19*G19</f>
        <v>55.085500000000003</v>
      </c>
    </row>
    <row r="20" spans="1:13" s="62" customFormat="1" ht="24">
      <c r="A20" s="56" t="str">
        <f>IF((LEN('Copy paste to Here'!G24))&gt;5,((CONCATENATE('Copy paste to Here'!G24," &amp; ",'Copy paste to Here'!D24,"  &amp;  ",'Copy paste to Here'!E24))),"Empty Cell")</f>
        <v xml:space="preserve">Titanium G23 industrial barbell, 14g (1.6mm) with two 5mm balls &amp; Length: 40mm  &amp;  </v>
      </c>
      <c r="B20" s="57" t="str">
        <f>'Copy paste to Here'!C24</f>
        <v>UINDB</v>
      </c>
      <c r="C20" s="57" t="s">
        <v>724</v>
      </c>
      <c r="D20" s="58">
        <f>Invoice!B24</f>
        <v>1</v>
      </c>
      <c r="E20" s="59">
        <f>'Shipping Invoice'!J24*$N$1</f>
        <v>1.45</v>
      </c>
      <c r="F20" s="59">
        <f t="shared" si="0"/>
        <v>1.45</v>
      </c>
      <c r="G20" s="60">
        <f t="shared" si="1"/>
        <v>55.085500000000003</v>
      </c>
      <c r="H20" s="63">
        <f t="shared" si="2"/>
        <v>55.085500000000003</v>
      </c>
    </row>
    <row r="21" spans="1:13" s="62" customFormat="1" ht="24">
      <c r="A21" s="56" t="str">
        <f>IF((LEN('Copy paste to Here'!G25))&gt;5,((CONCATENATE('Copy paste to Here'!G25," &amp; ",'Copy paste to Here'!D25,"  &amp;  ",'Copy paste to Here'!E25))),"Empty Cell")</f>
        <v xml:space="preserve">Titanium G23 labret, 16g (1.2mm) with a 3mm ball &amp; Length: 6mm  &amp;  </v>
      </c>
      <c r="B21" s="57" t="str">
        <f>'Copy paste to Here'!C25</f>
        <v>ULBB3</v>
      </c>
      <c r="C21" s="57" t="s">
        <v>727</v>
      </c>
      <c r="D21" s="58">
        <f>Invoice!B25</f>
        <v>10</v>
      </c>
      <c r="E21" s="59">
        <f>'Shipping Invoice'!J25*$N$1</f>
        <v>0.97</v>
      </c>
      <c r="F21" s="59">
        <f t="shared" si="0"/>
        <v>9.6999999999999993</v>
      </c>
      <c r="G21" s="60">
        <f t="shared" si="1"/>
        <v>36.850300000000004</v>
      </c>
      <c r="H21" s="63">
        <f t="shared" si="2"/>
        <v>368.50300000000004</v>
      </c>
    </row>
    <row r="22" spans="1:13" s="62" customFormat="1" ht="24">
      <c r="A22" s="56" t="str">
        <f>IF((LEN('Copy paste to Here'!G26))&gt;5,((CONCATENATE('Copy paste to Here'!G26," &amp; ",'Copy paste to Here'!D26,"  &amp;  ",'Copy paste to Here'!E26))),"Empty Cell")</f>
        <v xml:space="preserve">Titanium G23 labret, 16g (1.2mm) with a 3mm ball &amp; Length: 8mm  &amp;  </v>
      </c>
      <c r="B22" s="57" t="str">
        <f>'Copy paste to Here'!C26</f>
        <v>ULBB3</v>
      </c>
      <c r="C22" s="57" t="s">
        <v>727</v>
      </c>
      <c r="D22" s="58">
        <f>Invoice!B26</f>
        <v>20</v>
      </c>
      <c r="E22" s="59">
        <f>'Shipping Invoice'!J26*$N$1</f>
        <v>0.97</v>
      </c>
      <c r="F22" s="59">
        <f t="shared" si="0"/>
        <v>19.399999999999999</v>
      </c>
      <c r="G22" s="60">
        <f t="shared" si="1"/>
        <v>36.850300000000004</v>
      </c>
      <c r="H22" s="63">
        <f t="shared" si="2"/>
        <v>737.00600000000009</v>
      </c>
    </row>
    <row r="23" spans="1:13" s="62" customFormat="1" ht="48">
      <c r="A23" s="56" t="str">
        <f>IF((LEN('Copy paste to Here'!G27))&gt;5,((CONCATENATE('Copy paste to Here'!G27," &amp; ",'Copy paste to Here'!D27,"  &amp;  ",'Copy paste to Here'!E27))),"Empty Cell")</f>
        <v>Titanium G23 labret, 1.2mm (16g) with threadless push pin top with 2mm to 4mm prong set round clear Cubic Zirconia (CZ) stone, and 4mm base plate &amp; Cz Color: Clear  &amp;  Length: 8mm with 2mm top part</v>
      </c>
      <c r="B23" s="57" t="str">
        <f>'Copy paste to Here'!C27</f>
        <v>ULBPIBPZ16</v>
      </c>
      <c r="C23" s="57" t="s">
        <v>744</v>
      </c>
      <c r="D23" s="58">
        <f>Invoice!B27</f>
        <v>5</v>
      </c>
      <c r="E23" s="59">
        <f>'Shipping Invoice'!J27*$N$1</f>
        <v>3.15</v>
      </c>
      <c r="F23" s="59">
        <f t="shared" si="0"/>
        <v>15.75</v>
      </c>
      <c r="G23" s="60">
        <f t="shared" si="1"/>
        <v>119.66850000000001</v>
      </c>
      <c r="H23" s="63">
        <f t="shared" si="2"/>
        <v>598.34250000000009</v>
      </c>
    </row>
    <row r="24" spans="1:13" s="62" customFormat="1" ht="48">
      <c r="A24" s="56" t="str">
        <f>IF((LEN('Copy paste to Here'!G28))&gt;5,((CONCATENATE('Copy paste to Here'!G28," &amp; ",'Copy paste to Here'!D28,"  &amp;  ",'Copy paste to Here'!E28))),"Empty Cell")</f>
        <v>Titanium G23 labret, 1.2mm (16g) with threadless push pin top with 2mm to 4mm prong set round clear Cubic Zirconia (CZ) stone, and 4mm base plate &amp; Cz Color: Clear  &amp;  Length: 8mm with 3mm top part</v>
      </c>
      <c r="B24" s="57" t="str">
        <f>'Copy paste to Here'!C28</f>
        <v>ULBPIBPZ16</v>
      </c>
      <c r="C24" s="57" t="s">
        <v>745</v>
      </c>
      <c r="D24" s="58">
        <f>Invoice!B28</f>
        <v>10</v>
      </c>
      <c r="E24" s="59">
        <f>'Shipping Invoice'!J28*$N$1</f>
        <v>3.15</v>
      </c>
      <c r="F24" s="59">
        <f t="shared" si="0"/>
        <v>31.5</v>
      </c>
      <c r="G24" s="60">
        <f t="shared" si="1"/>
        <v>119.66850000000001</v>
      </c>
      <c r="H24" s="63">
        <f t="shared" si="2"/>
        <v>1196.6850000000002</v>
      </c>
    </row>
    <row r="25" spans="1:13" s="62" customFormat="1" ht="25.5">
      <c r="A25" s="56" t="str">
        <f>IF((LEN('Copy paste to Here'!G29))&gt;5,((CONCATENATE('Copy paste to Here'!G29," &amp; ",'Copy paste to Here'!D29,"  &amp;  ",'Copy paste to Here'!E29))),"Empty Cell")</f>
        <v xml:space="preserve">Titanium G23 hinged segment ring, 16g (1.2mm) &amp; Length: 6mm  &amp;  </v>
      </c>
      <c r="B25" s="57" t="str">
        <f>'Copy paste to Here'!C29</f>
        <v>USEGH16</v>
      </c>
      <c r="C25" s="57" t="s">
        <v>732</v>
      </c>
      <c r="D25" s="58">
        <f>Invoice!B29</f>
        <v>5</v>
      </c>
      <c r="E25" s="59">
        <f>'Shipping Invoice'!J29*$N$1</f>
        <v>2.35</v>
      </c>
      <c r="F25" s="59">
        <f t="shared" si="0"/>
        <v>11.75</v>
      </c>
      <c r="G25" s="60">
        <f t="shared" si="1"/>
        <v>89.276500000000013</v>
      </c>
      <c r="H25" s="63">
        <f t="shared" si="2"/>
        <v>446.38250000000005</v>
      </c>
    </row>
    <row r="26" spans="1:13" s="62" customFormat="1" ht="25.5">
      <c r="A26" s="56" t="str">
        <f>IF((LEN('Copy paste to Here'!G30))&gt;5,((CONCATENATE('Copy paste to Here'!G30," &amp; ",'Copy paste to Here'!D30,"  &amp;  ",'Copy paste to Here'!E30))),"Empty Cell")</f>
        <v xml:space="preserve">Titanium G23 hinged segment ring, 16g (1.2mm) &amp; Length: 8mm  &amp;  </v>
      </c>
      <c r="B26" s="57" t="str">
        <f>'Copy paste to Here'!C30</f>
        <v>USEGH16</v>
      </c>
      <c r="C26" s="57" t="s">
        <v>732</v>
      </c>
      <c r="D26" s="58">
        <f>Invoice!B30</f>
        <v>5</v>
      </c>
      <c r="E26" s="59">
        <f>'Shipping Invoice'!J30*$N$1</f>
        <v>2.35</v>
      </c>
      <c r="F26" s="59">
        <f t="shared" si="0"/>
        <v>11.75</v>
      </c>
      <c r="G26" s="60">
        <f t="shared" si="1"/>
        <v>89.276500000000013</v>
      </c>
      <c r="H26" s="63">
        <f t="shared" si="2"/>
        <v>446.38250000000005</v>
      </c>
    </row>
    <row r="27" spans="1:13" s="62" customFormat="1" ht="36">
      <c r="A27" s="56" t="str">
        <f>IF((LEN('Copy paste to Here'!G31))&gt;5,((CONCATENATE('Copy paste to Here'!G31," &amp; ",'Copy paste to Here'!D31,"  &amp;  ",'Copy paste to Here'!E31))),"Empty Cell")</f>
        <v xml:space="preserve">High polished titanium G23 hinged segment ring, 1.2mm (16g) with side facing CNC set Cubic Zirconia (CZ) stones at the side, inner diameter from 6mm to 10mm &amp; Length: 8mm  &amp;  </v>
      </c>
      <c r="B27" s="57" t="str">
        <f>'Copy paste to Here'!C31</f>
        <v>USGSH11</v>
      </c>
      <c r="C27" s="57" t="s">
        <v>746</v>
      </c>
      <c r="D27" s="58">
        <f>Invoice!B31</f>
        <v>1</v>
      </c>
      <c r="E27" s="59">
        <f>'Shipping Invoice'!J31*$N$1</f>
        <v>7.22</v>
      </c>
      <c r="F27" s="59">
        <f t="shared" si="0"/>
        <v>7.22</v>
      </c>
      <c r="G27" s="60">
        <f t="shared" si="1"/>
        <v>274.2878</v>
      </c>
      <c r="H27" s="63">
        <f t="shared" si="2"/>
        <v>274.2878</v>
      </c>
    </row>
    <row r="28" spans="1:13" s="62" customFormat="1" ht="36">
      <c r="A28" s="56" t="str">
        <f>IF((LEN('Copy paste to Here'!G32))&gt;5,((CONCATENATE('Copy paste to Here'!G32," &amp; ",'Copy paste to Here'!D32,"  &amp;  ",'Copy paste to Here'!E32))),"Empty Cell")</f>
        <v xml:space="preserve">High polished titanium G23 top with 3mm round bezel set Cubic Zirconia (CZ) stone and three 1.3mm balls cluster design for 1.2mm (16g) internally threaded post &amp; Cz Color: Clear  &amp;  </v>
      </c>
      <c r="B28" s="57" t="str">
        <f>'Copy paste to Here'!C32</f>
        <v>USHZ24IN</v>
      </c>
      <c r="C28" s="57" t="s">
        <v>736</v>
      </c>
      <c r="D28" s="58">
        <f>Invoice!B32</f>
        <v>2</v>
      </c>
      <c r="E28" s="59">
        <f>'Shipping Invoice'!J32*$N$1</f>
        <v>1.7</v>
      </c>
      <c r="F28" s="59">
        <f t="shared" si="0"/>
        <v>3.4</v>
      </c>
      <c r="G28" s="60">
        <f t="shared" si="1"/>
        <v>64.582999999999998</v>
      </c>
      <c r="H28" s="63">
        <f t="shared" si="2"/>
        <v>129.166</v>
      </c>
    </row>
    <row r="29" spans="1:13" s="62" customFormat="1" ht="25.5">
      <c r="A29" s="56" t="str">
        <f>IF((LEN('Copy paste to Here'!G33))&gt;5,((CONCATENATE('Copy paste to Here'!G33," &amp; ",'Copy paste to Here'!D33,"  &amp;  ",'Copy paste to Here'!E33))),"Empty Cell")</f>
        <v xml:space="preserve">EO gas sterilized high polished titanium G23 nipple barbell, 1.6mm (14g) with two 4mm balls &amp; Length: 22mm  &amp;  </v>
      </c>
      <c r="B29" s="57" t="str">
        <f>'Copy paste to Here'!C33</f>
        <v>ZUBBNPS</v>
      </c>
      <c r="C29" s="57" t="s">
        <v>738</v>
      </c>
      <c r="D29" s="58">
        <f>Invoice!B33</f>
        <v>2</v>
      </c>
      <c r="E29" s="59">
        <f>'Shipping Invoice'!J33*$N$1</f>
        <v>1.76</v>
      </c>
      <c r="F29" s="59">
        <f t="shared" si="0"/>
        <v>3.52</v>
      </c>
      <c r="G29" s="60">
        <f t="shared" si="1"/>
        <v>66.862400000000008</v>
      </c>
      <c r="H29" s="63">
        <f t="shared" si="2"/>
        <v>133.72480000000002</v>
      </c>
    </row>
    <row r="30" spans="1:13" s="62" customFormat="1" ht="25.5">
      <c r="A30" s="56" t="str">
        <f>IF((LEN('Copy paste to Here'!G34))&gt;5,((CONCATENATE('Copy paste to Here'!G34," &amp; ",'Copy paste to Here'!D34,"  &amp;  ",'Copy paste to Here'!E34))),"Empty Cell")</f>
        <v xml:space="preserve">EO gas sterilized high polished titanium G23 nipple barbell, 1.6mm (14g) with two 4mm balls &amp; Length: 18mm  &amp;  </v>
      </c>
      <c r="B30" s="57" t="str">
        <f>'Copy paste to Here'!C34</f>
        <v>ZUBBNPS</v>
      </c>
      <c r="C30" s="57" t="s">
        <v>738</v>
      </c>
      <c r="D30" s="58">
        <f>Invoice!B34</f>
        <v>2</v>
      </c>
      <c r="E30" s="59">
        <f>'Shipping Invoice'!J34*$N$1</f>
        <v>1.76</v>
      </c>
      <c r="F30" s="59">
        <f t="shared" si="0"/>
        <v>3.52</v>
      </c>
      <c r="G30" s="60">
        <f t="shared" si="1"/>
        <v>66.862400000000008</v>
      </c>
      <c r="H30" s="63">
        <f t="shared" si="2"/>
        <v>133.72480000000002</v>
      </c>
    </row>
    <row r="31" spans="1:13" s="62" customFormat="1" ht="25.5">
      <c r="A31" s="56" t="str">
        <f>IF((LEN('Copy paste to Here'!G35))&gt;5,((CONCATENATE('Copy paste to Here'!G35," &amp; ",'Copy paste to Here'!D35,"  &amp;  ",'Copy paste to Here'!E35))),"Empty Cell")</f>
        <v xml:space="preserve">EO gas sterilized high polished titanium G23 nipple barbell, 1.6mm (14g) with two 4mm balls &amp; Length: 20mm  &amp;  </v>
      </c>
      <c r="B31" s="57" t="str">
        <f>'Copy paste to Here'!C35</f>
        <v>ZUBBNPS</v>
      </c>
      <c r="C31" s="57" t="s">
        <v>738</v>
      </c>
      <c r="D31" s="58">
        <f>Invoice!B35</f>
        <v>2</v>
      </c>
      <c r="E31" s="59">
        <f>'Shipping Invoice'!J35*$N$1</f>
        <v>1.76</v>
      </c>
      <c r="F31" s="59">
        <f t="shared" si="0"/>
        <v>3.52</v>
      </c>
      <c r="G31" s="60">
        <f t="shared" si="1"/>
        <v>66.862400000000008</v>
      </c>
      <c r="H31" s="63">
        <f t="shared" si="2"/>
        <v>133.72480000000002</v>
      </c>
    </row>
    <row r="32" spans="1:13" s="62" customFormat="1" ht="36">
      <c r="A32" s="56" t="str">
        <f>IF((LEN('Copy paste to Here'!G36))&gt;5,((CONCATENATE('Copy paste to Here'!G36," &amp; ",'Copy paste to Here'!D36,"  &amp;  ",'Copy paste to Here'!E36))),"Empty Cell")</f>
        <v>EO gas sterilized piercing: Titanium G23 belly banana, 14g (1.6mm) with an 8mm and 5mm jewel ball &amp; Crystal Color: Clear  &amp;  Length: 10mm</v>
      </c>
      <c r="B32" s="57" t="str">
        <f>'Copy paste to Here'!C36</f>
        <v>ZUBN2CG</v>
      </c>
      <c r="C32" s="57" t="s">
        <v>740</v>
      </c>
      <c r="D32" s="58">
        <f>Invoice!B36</f>
        <v>5</v>
      </c>
      <c r="E32" s="59">
        <f>'Shipping Invoice'!J36*$N$1</f>
        <v>2.6</v>
      </c>
      <c r="F32" s="59">
        <f t="shared" si="0"/>
        <v>13</v>
      </c>
      <c r="G32" s="60">
        <f t="shared" si="1"/>
        <v>98.774000000000015</v>
      </c>
      <c r="H32" s="63">
        <f t="shared" si="2"/>
        <v>493.87000000000006</v>
      </c>
    </row>
    <row r="33" spans="1:8" s="62" customFormat="1" ht="36">
      <c r="A33" s="56" t="str">
        <f>IF((LEN('Copy paste to Here'!G37))&gt;5,((CONCATENATE('Copy paste to Here'!G37," &amp; ",'Copy paste to Here'!D37,"  &amp;  ",'Copy paste to Here'!E37))),"Empty Cell")</f>
        <v>EO gas sterilized piercing: Titanium G23 belly banana, 14g (1.6mm) with an 8mm and 5mm jewel ball &amp; Crystal Color: Rose  &amp;  Length: 10mm</v>
      </c>
      <c r="B33" s="57" t="str">
        <f>'Copy paste to Here'!C37</f>
        <v>ZUBN2CG</v>
      </c>
      <c r="C33" s="57" t="s">
        <v>740</v>
      </c>
      <c r="D33" s="58">
        <f>Invoice!B37</f>
        <v>1</v>
      </c>
      <c r="E33" s="59">
        <f>'Shipping Invoice'!J37*$N$1</f>
        <v>2.6</v>
      </c>
      <c r="F33" s="59">
        <f t="shared" si="0"/>
        <v>2.6</v>
      </c>
      <c r="G33" s="60">
        <f t="shared" si="1"/>
        <v>98.774000000000015</v>
      </c>
      <c r="H33" s="63">
        <f t="shared" si="2"/>
        <v>98.774000000000015</v>
      </c>
    </row>
    <row r="34" spans="1:8" s="62" customFormat="1" ht="36">
      <c r="A34" s="56" t="str">
        <f>IF((LEN('Copy paste to Here'!G38))&gt;5,((CONCATENATE('Copy paste to Here'!G38," &amp; ",'Copy paste to Here'!D38,"  &amp;  ",'Copy paste to Here'!E38))),"Empty Cell")</f>
        <v>EO gas sterilized piercing: Titanium G23 belly banana, 14g (1.6mm) with an 8mm and 5mm jewel ball &amp; Crystal Color: Light Sapphire  &amp;  Length: 10mm</v>
      </c>
      <c r="B34" s="57" t="str">
        <f>'Copy paste to Here'!C38</f>
        <v>ZUBN2CG</v>
      </c>
      <c r="C34" s="57" t="s">
        <v>740</v>
      </c>
      <c r="D34" s="58">
        <f>Invoice!B38</f>
        <v>1</v>
      </c>
      <c r="E34" s="59">
        <f>'Shipping Invoice'!J38*$N$1</f>
        <v>2.6</v>
      </c>
      <c r="F34" s="59">
        <f t="shared" si="0"/>
        <v>2.6</v>
      </c>
      <c r="G34" s="60">
        <f t="shared" si="1"/>
        <v>98.774000000000015</v>
      </c>
      <c r="H34" s="63">
        <f t="shared" si="2"/>
        <v>98.774000000000015</v>
      </c>
    </row>
    <row r="35" spans="1:8" s="62" customFormat="1" ht="36">
      <c r="A35" s="56" t="str">
        <f>IF((LEN('Copy paste to Here'!G39))&gt;5,((CONCATENATE('Copy paste to Here'!G39," &amp; ",'Copy paste to Here'!D39,"  &amp;  ",'Copy paste to Here'!E39))),"Empty Cell")</f>
        <v>EO gas sterilized piercing: Titanium G23 belly banana, 14g (1.6mm) with an 8mm and 5mm jewel ball &amp; Crystal Color: Sapphire  &amp;  Length: 10mm</v>
      </c>
      <c r="B35" s="57" t="str">
        <f>'Copy paste to Here'!C39</f>
        <v>ZUBN2CG</v>
      </c>
      <c r="C35" s="57" t="s">
        <v>740</v>
      </c>
      <c r="D35" s="58">
        <f>Invoice!B39</f>
        <v>1</v>
      </c>
      <c r="E35" s="59">
        <f>'Shipping Invoice'!J39*$N$1</f>
        <v>2.6</v>
      </c>
      <c r="F35" s="59">
        <f t="shared" si="0"/>
        <v>2.6</v>
      </c>
      <c r="G35" s="60">
        <f t="shared" si="1"/>
        <v>98.774000000000015</v>
      </c>
      <c r="H35" s="63">
        <f t="shared" si="2"/>
        <v>98.774000000000015</v>
      </c>
    </row>
    <row r="36" spans="1:8" s="62" customFormat="1" ht="36">
      <c r="A36" s="56" t="str">
        <f>IF((LEN('Copy paste to Here'!G40))&gt;5,((CONCATENATE('Copy paste to Here'!G40," &amp; ",'Copy paste to Here'!D40,"  &amp;  ",'Copy paste to Here'!E40))),"Empty Cell")</f>
        <v>EO gas sterilized piercing: Titanium G23 belly banana, 14g (1.6mm) with an 8mm and 5mm jewel ball &amp; Crystal Color: Fuchsia  &amp;  Length: 10mm</v>
      </c>
      <c r="B36" s="57" t="str">
        <f>'Copy paste to Here'!C40</f>
        <v>ZUBN2CG</v>
      </c>
      <c r="C36" s="57" t="s">
        <v>740</v>
      </c>
      <c r="D36" s="58">
        <f>Invoice!B40</f>
        <v>1</v>
      </c>
      <c r="E36" s="59">
        <f>'Shipping Invoice'!J40*$N$1</f>
        <v>2.6</v>
      </c>
      <c r="F36" s="59">
        <f t="shared" si="0"/>
        <v>2.6</v>
      </c>
      <c r="G36" s="60">
        <f t="shared" si="1"/>
        <v>98.774000000000015</v>
      </c>
      <c r="H36" s="63">
        <f t="shared" si="2"/>
        <v>98.774000000000015</v>
      </c>
    </row>
    <row r="37" spans="1:8" s="62" customFormat="1" ht="25.5">
      <c r="A37" s="56" t="str">
        <f>IF((LEN('Copy paste to Here'!G41))&gt;5,((CONCATENATE('Copy paste to Here'!G41," &amp; ",'Copy paste to Here'!D41,"  &amp;  ",'Copy paste to Here'!E41))),"Empty Cell")</f>
        <v xml:space="preserve">EO gas sterilized titanium G23 internally threaded banana, 1.2mm (16g) with two 3mm balls &amp; Length: 8mm  &amp;  </v>
      </c>
      <c r="B37" s="57" t="str">
        <f>'Copy paste to Here'!C41</f>
        <v>ZUBNEBIN</v>
      </c>
      <c r="C37" s="57" t="s">
        <v>742</v>
      </c>
      <c r="D37" s="58">
        <f>Invoice!B41</f>
        <v>2</v>
      </c>
      <c r="E37" s="59">
        <f>'Shipping Invoice'!J41*$N$1</f>
        <v>2.33</v>
      </c>
      <c r="F37" s="59">
        <f t="shared" si="0"/>
        <v>4.66</v>
      </c>
      <c r="G37" s="60">
        <f t="shared" si="1"/>
        <v>88.516700000000014</v>
      </c>
      <c r="H37" s="63">
        <f t="shared" si="2"/>
        <v>177.03340000000003</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153.43999999999997</v>
      </c>
      <c r="G1000" s="60"/>
      <c r="H1000" s="61">
        <f t="shared" ref="H1000:H1007" si="49">F1000*$E$14</f>
        <v>5829.1855999999989</v>
      </c>
    </row>
    <row r="1001" spans="1:8" s="62" customFormat="1">
      <c r="A1001" s="56" t="str">
        <f>'[2]Copy paste to Here'!T2</f>
        <v>SHIPPING HANDLING</v>
      </c>
      <c r="B1001" s="75"/>
      <c r="C1001" s="75"/>
      <c r="D1001" s="76"/>
      <c r="E1001" s="67"/>
      <c r="F1001" s="59">
        <f>Invoice!J43</f>
        <v>0</v>
      </c>
      <c r="G1001" s="60"/>
      <c r="H1001" s="61">
        <f t="shared" si="49"/>
        <v>0</v>
      </c>
    </row>
    <row r="1002" spans="1:8" s="62" customFormat="1" outlineLevel="1">
      <c r="A1002" s="56" t="str">
        <f>'[2]Copy paste to Here'!T3</f>
        <v>DISCOUNT</v>
      </c>
      <c r="B1002" s="75"/>
      <c r="C1002" s="75"/>
      <c r="D1002" s="76"/>
      <c r="E1002" s="67"/>
      <c r="F1002" s="59" t="e">
        <f>Invoice!#REF!</f>
        <v>#REF!</v>
      </c>
      <c r="G1002" s="60"/>
      <c r="H1002" s="61" t="e">
        <f t="shared" si="49"/>
        <v>#REF!</v>
      </c>
    </row>
    <row r="1003" spans="1:8" s="62" customFormat="1">
      <c r="A1003" s="56" t="str">
        <f>'[2]Copy paste to Here'!T4</f>
        <v>Total:</v>
      </c>
      <c r="B1003" s="75"/>
      <c r="C1003" s="75"/>
      <c r="D1003" s="76"/>
      <c r="E1003" s="67"/>
      <c r="F1003" s="59" t="e">
        <f>SUM(F1000:F1002)</f>
        <v>#REF!</v>
      </c>
      <c r="G1003" s="60"/>
      <c r="H1003" s="61" t="e">
        <f t="shared" si="49"/>
        <v>#REF!</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5829.1856000000025</v>
      </c>
    </row>
    <row r="1010" spans="1:8" s="21" customFormat="1">
      <c r="A1010" s="22"/>
      <c r="E1010" s="21" t="s">
        <v>182</v>
      </c>
      <c r="H1010" s="84" t="e">
        <f>(SUMIF($A$1000:$A$1008,"Total:",$H$1000:$H$1008))</f>
        <v>#REF!</v>
      </c>
    </row>
    <row r="1011" spans="1:8" s="21" customFormat="1">
      <c r="E1011" s="21" t="s">
        <v>183</v>
      </c>
      <c r="H1011" s="85" t="e">
        <f>H1013-H1012</f>
        <v>#REF!</v>
      </c>
    </row>
    <row r="1012" spans="1:8" s="21" customFormat="1">
      <c r="E1012" s="21" t="s">
        <v>184</v>
      </c>
      <c r="H1012" s="85" t="e">
        <f>ROUND((H1013*7)/107,2)</f>
        <v>#REF!</v>
      </c>
    </row>
    <row r="1013" spans="1:8" s="21" customFormat="1">
      <c r="E1013" s="22" t="s">
        <v>185</v>
      </c>
      <c r="H1013" s="86" t="e">
        <f>ROUND((SUMIF($A$1000:$A$1008,"Total:",$H$1000:$H$1008)),2)</f>
        <v>#REF!</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0"/>
  <sheetViews>
    <sheetView workbookViewId="0">
      <selection activeCell="A5" sqref="A5"/>
    </sheetView>
  </sheetViews>
  <sheetFormatPr defaultRowHeight="15"/>
  <sheetData>
    <row r="1" spans="1:1">
      <c r="A1" s="2" t="s">
        <v>724</v>
      </c>
    </row>
    <row r="2" spans="1:1">
      <c r="A2" s="2" t="s">
        <v>724</v>
      </c>
    </row>
    <row r="3" spans="1:1">
      <c r="A3" s="2" t="s">
        <v>724</v>
      </c>
    </row>
    <row r="4" spans="1:1">
      <c r="A4" s="2" t="s">
        <v>727</v>
      </c>
    </row>
    <row r="5" spans="1:1">
      <c r="A5" s="2" t="s">
        <v>727</v>
      </c>
    </row>
    <row r="6" spans="1:1">
      <c r="A6" s="2" t="s">
        <v>744</v>
      </c>
    </row>
    <row r="7" spans="1:1">
      <c r="A7" s="2" t="s">
        <v>745</v>
      </c>
    </row>
    <row r="8" spans="1:1">
      <c r="A8" s="2" t="s">
        <v>732</v>
      </c>
    </row>
    <row r="9" spans="1:1">
      <c r="A9" s="2" t="s">
        <v>732</v>
      </c>
    </row>
    <row r="10" spans="1:1">
      <c r="A10" s="2" t="s">
        <v>746</v>
      </c>
    </row>
    <row r="11" spans="1:1">
      <c r="A11" s="2" t="s">
        <v>736</v>
      </c>
    </row>
    <row r="12" spans="1:1">
      <c r="A12" s="2" t="s">
        <v>738</v>
      </c>
    </row>
    <row r="13" spans="1:1">
      <c r="A13" s="2" t="s">
        <v>738</v>
      </c>
    </row>
    <row r="14" spans="1:1">
      <c r="A14" s="2" t="s">
        <v>738</v>
      </c>
    </row>
    <row r="15" spans="1:1">
      <c r="A15" s="2" t="s">
        <v>740</v>
      </c>
    </row>
    <row r="16" spans="1:1">
      <c r="A16" s="2" t="s">
        <v>740</v>
      </c>
    </row>
    <row r="17" spans="1:1">
      <c r="A17" s="2" t="s">
        <v>740</v>
      </c>
    </row>
    <row r="18" spans="1:1">
      <c r="A18" s="2" t="s">
        <v>740</v>
      </c>
    </row>
    <row r="19" spans="1:1">
      <c r="A19" s="2" t="s">
        <v>740</v>
      </c>
    </row>
    <row r="20" spans="1:1">
      <c r="A20" s="2" t="s">
        <v>742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2023-09-25T03:19:15Z</cp:lastPrinted>
  <dcterms:created xsi:type="dcterms:W3CDTF">2009-06-02T18:56:54Z</dcterms:created>
  <dcterms:modified xsi:type="dcterms:W3CDTF">2023-09-25T03:19:16Z</dcterms:modified>
</cp:coreProperties>
</file>