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9B8262A-809C-4716-B853-3DF586BF5BFC}"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Invoice!$A$1:$K$44</definedName>
    <definedName name="_xlnm.Print_Area" localSheetId="2">'Shipping Invoice'!$A$1:$L$35</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 i="2" l="1"/>
  <c r="K33" i="7" l="1"/>
  <c r="E25" i="6"/>
  <c r="E23" i="6"/>
  <c r="E19" i="6"/>
  <c r="K14" i="7"/>
  <c r="K17" i="7"/>
  <c r="K10" i="7"/>
  <c r="I29" i="7"/>
  <c r="I28" i="7"/>
  <c r="N1" i="6"/>
  <c r="E24" i="6" s="1"/>
  <c r="F1002" i="6"/>
  <c r="F1001" i="6"/>
  <c r="D25" i="6"/>
  <c r="B30" i="7" s="1"/>
  <c r="D24" i="6"/>
  <c r="B29" i="7" s="1"/>
  <c r="D23" i="6"/>
  <c r="B28" i="7" s="1"/>
  <c r="D22" i="6"/>
  <c r="B27" i="7" s="1"/>
  <c r="D21" i="6"/>
  <c r="B26" i="7" s="1"/>
  <c r="D20" i="6"/>
  <c r="B25" i="7" s="1"/>
  <c r="D19" i="6"/>
  <c r="B24" i="7" s="1"/>
  <c r="D18" i="6"/>
  <c r="B23" i="7" s="1"/>
  <c r="I29" i="5"/>
  <c r="I28" i="5"/>
  <c r="I27" i="5"/>
  <c r="I26" i="5"/>
  <c r="I25" i="5"/>
  <c r="I24" i="5"/>
  <c r="I23" i="5"/>
  <c r="I22" i="5"/>
  <c r="J29" i="2"/>
  <c r="J28" i="2"/>
  <c r="J27" i="2"/>
  <c r="J26" i="2"/>
  <c r="J25" i="2"/>
  <c r="J24" i="2"/>
  <c r="J23" i="2"/>
  <c r="J22" i="2"/>
  <c r="A1007" i="6"/>
  <c r="A1006" i="6"/>
  <c r="A1005" i="6"/>
  <c r="F1004" i="6"/>
  <c r="A1004" i="6"/>
  <c r="A1003" i="6"/>
  <c r="J30" i="2" l="1"/>
  <c r="J33" i="2" s="1"/>
  <c r="I23" i="7"/>
  <c r="K23" i="7" s="1"/>
  <c r="I24" i="7"/>
  <c r="K24" i="7" s="1"/>
  <c r="K28" i="7"/>
  <c r="I25" i="7"/>
  <c r="K25" i="7" s="1"/>
  <c r="I26" i="7"/>
  <c r="K26" i="7" s="1"/>
  <c r="I27" i="7"/>
  <c r="K27" i="7" s="1"/>
  <c r="I30" i="7"/>
  <c r="K30" i="7" s="1"/>
  <c r="K29" i="7"/>
  <c r="E18" i="6"/>
  <c r="E20" i="6"/>
  <c r="E21" i="6"/>
  <c r="E22" i="6"/>
  <c r="M11" i="6"/>
  <c r="I40" i="2" s="1"/>
  <c r="K31" i="7" l="1"/>
  <c r="K34"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9" i="2" s="1"/>
  <c r="I43" i="2" l="1"/>
  <c r="I41" i="2" s="1"/>
  <c r="I44" i="2"/>
  <c r="I4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<sst xmlns="http://schemas.openxmlformats.org/spreadsheetml/2006/main" count="1991" uniqueCount="749">
  <si>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</si>
  <si>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</si>
  <si>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</si>
  <si>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</si>
  <si>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</si>
  <si>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</si>
  <si>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</si>
  <si>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</si>
  <si>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</si>
  <si>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</si>
  <si>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</si>
  <si>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</si>
  <si>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</si>
  <si>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</si>
  <si>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</si>
  <si>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</si>
  <si>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</si>
  <si>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</si>
  <si>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</si>
  <si>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</si>
  <si>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</si>
  <si>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</si>
  <si>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</si>
  <si>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</si>
  <si>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</si>
  <si>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</si>
  <si>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</si>
  <si>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</si>
  <si>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</si>
  <si>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</si>
  <si>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</si>
  <si>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</si>
  <si>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</si>
  <si>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</si>
  <si>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</si>
  <si>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</si>
  <si>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</si>
  <si>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</si>
  <si>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</si>
  <si>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</si>
  <si>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</si>
  <si>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</si>
  <si>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</si>
  <si>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</si>
  <si>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</si>
  <si>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</si>
  <si>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</si>
  <si>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</si>
  <si>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</si>
  <si>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</si>
  <si>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</si>
  <si>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</si>
  <si>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</si>
  <si>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</si>
  <si>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</si>
  <si>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</si>
  <si>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</si>
  <si>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</si>
  <si>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</si>
  <si>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</si>
  <si>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</si>
  <si>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</si>
  <si>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</si>
  <si>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</si>
  <si>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</si>
  <si>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</si>
  <si>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</si>
  <si>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</si>
  <si>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</si>
  <si>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</si>
  <si>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</si>
  <si>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</si>
  <si>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</si>
  <si>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</si>
  <si>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</si>
  <si>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</si>
  <si>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</si>
  <si>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</si>
  <si>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</si>
  <si>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</si>
  <si>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</si>
  <si>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</si>
  <si>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</si>
  <si>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</si>
  <si>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</si>
  <si>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</si>
  <si>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</si>
  <si>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</si>
  <si>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</si>
  <si>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</si>
  <si>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</si>
  <si>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</si>
  <si>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</si>
  <si>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</si>
  <si>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</si>
  <si>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</si>
  <si>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</si>
  <si>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</si>
  <si>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</si>
  <si>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</si>
  <si>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</si>
  <si>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</si>
  <si>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</si>
  <si>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</si>
  <si>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</si>
  <si>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</si>
  <si>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</si>
  <si>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</si>
  <si>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</si>
  <si>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</si>
  <si>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</si>
  <si>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</si>
  <si>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</si>
  <si>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</si>
  <si>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</si>
  <si>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</si>
  <si>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</si>
  <si>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</si>
  <si>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</si>
  <si>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</si>
  <si>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</si>
  <si>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</si>
  <si>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</si>
  <si>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</si>
  <si>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</si>
  <si>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</si>
  <si>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</si>
  <si>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</si>
  <si>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</si>
  <si>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</si>
  <si>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</si>
  <si>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</si>
  <si>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</si>
  <si>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</si>
  <si>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</si>
  <si>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</si>
  <si>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</si>
  <si>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</si>
  <si>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</si>
  <si>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</si>
  <si>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</si>
  <si>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</si>
  <si>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</si>
  <si>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</si>
  <si>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</si>
  <si>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</si>
  <si>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</si>
  <si>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</si>
  <si>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</si>
  <si>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</si>
  <si>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</si>
  <si>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</si>
  <si>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</si>
  <si>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</si>
  <si>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</si>
  <si>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</si>
  <si>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</si>
  <si>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</si>
  <si>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</si>
  <si>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</si>
  <si>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</si>
  <si>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</si>
  <si>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</si>
  <si>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</si>
  <si>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</si>
  <si>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</si>
  <si>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</si>
  <si>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</si>
  <si>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</si>
  <si>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</si>
  <si>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</si>
  <si>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</si>
  <si>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</si>
  <si>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</si>
  <si>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</si>
  <si>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</si>
  <si>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</si>
  <si>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</si>
  <si>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</si>
  <si>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</si>
  <si>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</si>
  <si>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</si>
  <si>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</si>
  <si>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</si>
  <si>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</si>
  <si>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</si>
  <si>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</si>
  <si>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</si>
  <si>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</si>
  <si>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</si>
  <si>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</si>
  <si>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</si>
  <si>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</si>
  <si>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</si>
  <si>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</si>
  <si>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</si>
  <si>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</si>
  <si>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</si>
  <si>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</si>
  <si>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</si>
  <si>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</si>
  <si>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</si>
  <si>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</si>
  <si>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</si>
  <si>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</si>
  <si>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</si>
  <si>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</si>
  <si>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</si>
  <si>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</si>
  <si>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</si>
  <si>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</si>
  <si>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</si>
  <si>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</si>
  <si>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</si>
  <si>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</si>
  <si>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</si>
  <si>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</si>
  <si>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</si>
  <si>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</si>
  <si>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</si>
  <si>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</si>
  <si>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</si>
  <si>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</si>
  <si>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</si>
  <si>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</si>
  <si>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</si>
  <si>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</si>
  <si>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</si>
  <si>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</si>
  <si>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</si>
  <si>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</si>
  <si>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</si>
  <si>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</si>
  <si>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</si>
  <si>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</si>
  <si>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</si>
  <si>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</si>
  <si>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</si>
  <si>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</si>
  <si>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</si>
  <si>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</si>
  <si>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</si>
  <si>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</si>
  <si>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</si>
  <si>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</si>
  <si>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</si>
  <si>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</si>
  <si>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</si>
  <si>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</si>
  <si>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</si>
  <si>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</si>
  <si>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</si>
  <si>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</si>
  <si>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</si>
  <si>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</si>
  <si>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</si>
  <si>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</si>
  <si>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</si>
  <si>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</si>
  <si>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</si>
  <si>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</si>
  <si>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</si>
  <si>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</si>
  <si>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</si>
  <si>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</si>
  <si>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</si>
  <si>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</si>
  <si>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</si>
  <si>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</si>
  <si>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</si>
  <si>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</si>
  <si>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</si>
  <si>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</si>
  <si>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</si>
  <si>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</si>
  <si>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</si>
  <si>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</si>
  <si>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</si>
  <si>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</si>
  <si>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</si>
  <si>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</si>
  <si>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</si>
  <si>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</si>
  <si>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</si>
  <si>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</si>
  <si>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</si>
  <si>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</si>
  <si>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</si>
  <si>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</si>
  <si>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</si>
  <si>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</si>
  <si>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</si>
  <si>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</si>
  <si>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</si>
  <si>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</si>
  <si>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</si>
  <si>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</si>
  <si>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</si>
  <si>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</si>
  <si>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</si>
  <si>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</si>
  <si>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</si>
  <si>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</si>
  <si>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</si>
  <si>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</si>
  <si>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</si>
  <si>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</si>
  <si>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</si>
  <si>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</si>
  <si>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</si>
  <si>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</si>
  <si>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</si>
  <si>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</si>
  <si>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</si>
  <si>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</si>
  <si>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</si>
  <si>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</si>
  <si>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</si>
  <si>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</si>
  <si>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</si>
  <si>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</si>
  <si>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</si>
  <si>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</si>
  <si>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</si>
  <si>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</si>
  <si>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</si>
  <si>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</si>
  <si>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</si>
  <si>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</si>
  <si>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</si>
  <si>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</si>
  <si>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</si>
  <si>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</si>
  <si>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</si>
  <si>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</si>
  <si>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</si>
  <si>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</si>
  <si>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</si>
  <si>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</si>
  <si>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</si>
  <si>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</si>
  <si>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</si>
  <si>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</si>
  <si>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</si>
  <si>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</si>
  <si>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</si>
  <si>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</si>
  <si>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</si>
  <si>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</si>
  <si>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</si>
  <si>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</si>
  <si>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</si>
  <si>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</si>
  <si>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</si>
  <si>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</si>
  <si>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</si>
  <si>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</si>
  <si>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</si>
  <si>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</si>
  <si>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</si>
  <si>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</si>
  <si>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</si>
  <si>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</si>
  <si>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</si>
  <si>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</si>
  <si>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</si>
  <si>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</si>
  <si>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</si>
  <si>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</si>
  <si>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</si>
  <si>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</si>
  <si>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</si>
  <si>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</si>
  <si>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</si>
  <si>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</si>
  <si>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</si>
  <si>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</si>
  <si>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</si>
  <si>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</si>
  <si>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</si>
  <si>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</si>
  <si>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</si>
  <si>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</si>
  <si>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</si>
  <si>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</si>
  <si>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</si>
  <si>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</si>
  <si>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</si>
  <si>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</si>
  <si>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</si>
  <si>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</si>
  <si>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</si>
  <si>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</si>
  <si>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</si>
  <si>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</si>
  <si>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</si>
  <si>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</si>
  <si>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</si>
  <si>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</si>
  <si>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</si>
  <si>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</si>
  <si>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</si>
  <si>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</si>
  <si>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</si>
  <si>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</si>
  <si>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</si>
  <si>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</si>
  <si>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</si>
  <si>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</si>
  <si>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</si>
  <si>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</si>
  <si>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</si>
  <si>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</si>
  <si>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</si>
  <si>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</si>
  <si>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</si>
  <si>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</si>
  <si>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</si>
  <si>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</si>
  <si>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</si>
  <si>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</si>
  <si>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</si>
  <si>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</si>
  <si>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</si>
  <si>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</si>
  <si>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</si>
  <si>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</si>
  <si>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</si>
  <si>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</si>
  <si>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</si>
  <si>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</si>
  <si>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</si>
  <si>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</si>
  <si>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</si>
  <si>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</si>
  <si>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</si>
  <si>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</si>
  <si>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</si>
  <si>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</si>
  <si>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</si>
  <si>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</si>
  <si>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</si>
  <si>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</si>
  <si>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</si>
  <si>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</si>
  <si>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</si>
  <si>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</si>
  <si>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</si>
  <si>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</si>
  <si>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</si>
  <si>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</si>
  <si>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</si>
  <si>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</si>
  <si>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</si>
  <si>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</si>
  <si>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</si>
  <si>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</si>
  <si>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</si>
  <si>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</si>
  <si>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</si>
  <si>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</si>
  <si>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</si>
  <si>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</si>
  <si>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</si>
  <si>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</si>
  <si>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</si>
  <si>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</si>
  <si>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</si>
  <si>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</si>
  <si>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</si>
  <si>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</si>
  <si>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</si>
  <si>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</si>
  <si>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</si>
  <si>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</si>
  <si>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</si>
  <si>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</si>
  <si>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</si>
  <si>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</si>
  <si>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</si>
  <si>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</si>
  <si>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</si>
  <si>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</si>
  <si>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</si>
  <si>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</si>
  <si>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</si>
  <si>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</si>
  <si>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</si>
  <si>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</si>
  <si>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</si>
  <si>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</si>
  <si>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</si>
  <si>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</si>
  <si>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</si>
  <si>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</si>
  <si>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</si>
  <si>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</si>
  <si>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</si>
  <si>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</si>
  <si>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</si>
  <si>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</si>
  <si>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</si>
  <si>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</si>
  <si>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</si>
  <si>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</si>
  <si>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</si>
  <si>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</si>
  <si>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</si>
  <si>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</si>
  <si>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</si>
  <si>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</si>
  <si>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</si>
  <si>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</si>
  <si>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</si>
  <si>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</si>
  <si>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</si>
  <si>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</si>
  <si>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</si>
  <si>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</si>
  <si>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</si>
  <si>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</si>
  <si>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</si>
  <si>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</si>
  <si>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</si>
  <si>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</si>
  <si>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</si>
  <si>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</si>
  <si>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</si>
  <si>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</si>
  <si>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</si>
  <si>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</si>
  <si>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</si>
  <si>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</si>
  <si>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</si>
  <si>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</si>
  <si>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</si>
  <si>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</si>
  <si>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</si>
  <si>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</si>
  <si>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</si>
  <si>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</si>
  <si>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</si>
  <si>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</si>
  <si>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</si>
  <si>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</si>
  <si>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</si>
  <si>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</si>
  <si>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</si>
  <si>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</si>
  <si>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</si>
  <si>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</si>
  <si>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</si>
  <si>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</si>
  <si>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</si>
  <si>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</si>
  <si>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</si>
  <si>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</si>
  <si>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</si>
  <si>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</si>
  <si>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</si>
  <si>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</si>
  <si>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</si>
  <si>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</si>
  <si>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</si>
  <si>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</si>
  <si>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</si>
  <si>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</si>
  <si>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</si>
  <si>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</si>
  <si>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</si>
  <si>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</si>
  <si>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</si>
  <si>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</si>
  <si>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</si>
  <si>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</si>
  <si>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</si>
  <si>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</si>
  <si>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</si>
  <si>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</si>
  <si>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</si>
  <si>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</si>
  <si>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</si>
  <si>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</si>
  <si>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</si>
  <si>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</si>
  <si>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</si>
  <si>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</si>
  <si>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</si>
  <si>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</si>
  <si>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</si>
  <si>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</si>
  <si>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</si>
  <si>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</si>
  <si>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</si>
  <si>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</si>
  <si>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</si>
  <si>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</si>
  <si>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</si>
  <si>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</si>
  <si>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</si>
  <si>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</si>
  <si>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</si>
  <si>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</si>
  <si>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</si>
  <si>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</si>
  <si>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</si>
  <si>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</si>
  <si>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</si>
  <si>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</si>
  <si>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</si>
  <si>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</si>
  <si>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</si>
  <si>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</si>
  <si>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</si>
  <si>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</si>
  <si>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</si>
  <si>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</si>
  <si>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</si>
  <si>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</si>
  <si>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</si>
  <si>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</si>
  <si>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</si>
  <si>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</si>
  <si>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</si>
  <si>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</si>
  <si>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</si>
  <si>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</si>
  <si>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</si>
  <si>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</si>
  <si>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</si>
  <si>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</si>
  <si>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</si>
  <si>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</si>
  <si>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</si>
  <si>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</si>
  <si>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</si>
  <si>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</si>
  <si>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</si>
  <si>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</si>
  <si>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</si>
  <si>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</si>
  <si>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</si>
  <si>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</si>
  <si>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</si>
  <si>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</si>
  <si>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</si>
  <si>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</si>
  <si>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</si>
  <si>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</si>
  <si>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</si>
  <si>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</si>
  <si>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</si>
  <si>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</si>
  <si>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</si>
  <si>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</si>
  <si>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</si>
  <si>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</si>
  <si>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</si>
  <si>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</si>
  <si>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</si>
  <si>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</si>
  <si>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</si>
  <si>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</si>
  <si>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</si>
  <si>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</si>
  <si>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</si>
  <si>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</si>
  <si>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</si>
  <si>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</si>
  <si>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</si>
  <si>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</si>
  <si>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</si>
  <si>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</si>
  <si>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</si>
  <si>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</si>
  <si>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</si>
  <si>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</si>
  <si>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</si>
  <si>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</si>
  <si>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</si>
  <si>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</si>
  <si>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</si>
  <si>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</si>
  <si>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</si>
  <si>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</si>
  <si>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</si>
  <si>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</si>
  <si>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</si>
  <si>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</si>
  <si>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</si>
  <si>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</si>
  <si>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</si>
  <si>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</si>
  <si>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</si>
  <si>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</si>
  <si>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</si>
  <si>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</si>
  <si>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</si>
  <si>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</si>
  <si>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</si>
  <si>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</si>
  <si>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</si>
  <si>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</si>
  <si>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</si>
  <si>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</si>
  <si>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</si>
  <si>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</si>
  <si>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</si>
  <si>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Color: Gold 8mm</t>
  </si>
  <si>
    <t>Thirteen Ink</t>
  </si>
  <si>
    <t>Gabriela Simon</t>
  </si>
  <si>
    <t>21, Dorset street lower 21, Dorset street lower</t>
  </si>
  <si>
    <t>D01 RD35 dublin</t>
  </si>
  <si>
    <t>Ireland</t>
  </si>
  <si>
    <t>Tel: 0834059213</t>
  </si>
  <si>
    <t>Email: thirteenink13@gmail.com</t>
  </si>
  <si>
    <t>BNRDZ8JB</t>
  </si>
  <si>
    <t>Surgical steel casting belly banana, 14g (1.6mm) with 8mm prong set cubic zirconia (CZ) stone and upper 5mm bezel set jewel ball</t>
  </si>
  <si>
    <t>ULBIN12</t>
  </si>
  <si>
    <t>Length: 8mm with 2mm top part</t>
  </si>
  <si>
    <t>Titanium G23 internally threaded labret, 16g (1.2mm) with 2mm to 5mm round color Cubic Zirconia (CZ) stone in prong set top</t>
  </si>
  <si>
    <t>USEGHT</t>
  </si>
  <si>
    <t>Gauge: 1.2mm - 6mm length</t>
  </si>
  <si>
    <t>Anodized titanium G23 hinged segment ring, 1.2mm (16g), 1mm (18g), and 0.8mm (20g)</t>
  </si>
  <si>
    <t>USGSH11</t>
  </si>
  <si>
    <t>High polished titanium G23 hinged segment ring, 1.2mm (16g) with side facing CNC set Cubic Zirconia (CZ) stones at the side, inner diameter from 6mm to 10mm</t>
  </si>
  <si>
    <t>USGSH40</t>
  </si>
  <si>
    <t>High polished titanium G23 hinged segment ring, 1.2mm (16g) with outward facing pyramid patterns, inner diameter from 6mm to 12mm</t>
  </si>
  <si>
    <t>USGTSH26</t>
  </si>
  <si>
    <t>PVD plated titanium G23 hinged segment ring, 1.2mm (16g) with double lines side facing CNC set Cubic Zirconia (CZ) stones at the side</t>
  </si>
  <si>
    <t>UTLBIN12</t>
  </si>
  <si>
    <t>PVD plated titanium G23 internally threaded labret, 1.2mm (16g) with prong set 3mm round Cubic Zirconia (CZ) stone</t>
  </si>
  <si>
    <t>ULBIN12D</t>
  </si>
  <si>
    <t>USEGHT16</t>
  </si>
  <si>
    <t>USGSH11A</t>
  </si>
  <si>
    <t>USGSH40X16S8</t>
  </si>
  <si>
    <t>USGTSH26GA</t>
  </si>
  <si>
    <t>UTLBIN12A</t>
  </si>
  <si>
    <t>One Hundred Sixty Nine and 14 cents EUR</t>
  </si>
  <si>
    <t>Exchange Rate EUR-THB</t>
  </si>
  <si>
    <t>Total Order USD</t>
  </si>
  <si>
    <t>Total Invoice USD</t>
  </si>
  <si>
    <t>Didi</t>
  </si>
  <si>
    <t>D01 RD35 dublin, CO DUBLIN</t>
  </si>
  <si>
    <t>Shipping cost to Ireland via DHL:</t>
  </si>
  <si>
    <t>Thirty Seven and 59 cents EUR</t>
  </si>
  <si>
    <t>Belly Bananas, Hinged Segment Rings, Labrets and other items as invoice attached</t>
  </si>
  <si>
    <t>Customer Paid</t>
  </si>
  <si>
    <t>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</si>
</sst>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cellStyleXfs>
  <cellXfs count="14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31" fillId="0" borderId="0" xfId="0" applyNumberFormat="1" applyFont="1"/>
    <xf numFmtId="0" fontId="31" fillId="0" borderId="0" xfId="0" applyFont="1" applyAlignment="1">
      <alignment horizontal="right"/>
    </xf>
    <xf numFmtId="0" fontId="18" fillId="3" borderId="17" xfId="0" applyFont="1" applyFill="1" applyBorder="1" applyAlignment="1">
      <alignment horizontal="center"/>
    </xf>
    <xf numFmtId="0" fontId="18" fillId="3" borderId="19" xfId="0" applyFont="1" applyFill="1" applyBorder="1" applyAlignment="1">
      <alignment horizontal="center"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3">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3" xfId="4458" xr:uid="{DB25EAFC-B168-401C-AEAD-394DCC4E175B}"/>
    <cellStyle name="Normal 21 4" xfId="4570" xr:uid="{6C49ED50-5EF3-493B-806E-E442A856E859}"/>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4"/>
  <sheetViews>
    <sheetView tabSelected="1" topLeftCell="A25" zoomScale="90" zoomScaleNormal="90" workbookViewId="0">
      <selection activeCell="I54" sqref="I5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709</v>
      </c>
      <c r="C10" s="120"/>
      <c r="D10" s="120"/>
      <c r="E10" s="120"/>
      <c r="F10" s="115"/>
      <c r="G10" s="116"/>
      <c r="H10" s="116" t="s">
        <v>709</v>
      </c>
      <c r="I10" s="120"/>
      <c r="J10" s="134">
        <v>51571</v>
      </c>
      <c r="K10" s="115"/>
    </row>
    <row r="11" spans="1:11">
      <c r="A11" s="114"/>
      <c r="B11" s="114" t="s">
        <v>710</v>
      </c>
      <c r="C11" s="120"/>
      <c r="D11" s="120"/>
      <c r="E11" s="120"/>
      <c r="F11" s="115"/>
      <c r="G11" s="116"/>
      <c r="H11" s="116" t="s">
        <v>710</v>
      </c>
      <c r="I11" s="120"/>
      <c r="J11" s="135"/>
      <c r="K11" s="115"/>
    </row>
    <row r="12" spans="1:11">
      <c r="A12" s="114"/>
      <c r="B12" s="114" t="s">
        <v>711</v>
      </c>
      <c r="C12" s="120"/>
      <c r="D12" s="120"/>
      <c r="E12" s="120"/>
      <c r="F12" s="115"/>
      <c r="G12" s="116"/>
      <c r="H12" s="116" t="s">
        <v>711</v>
      </c>
      <c r="I12" s="120"/>
      <c r="J12" s="120"/>
      <c r="K12" s="115"/>
    </row>
    <row r="13" spans="1:11">
      <c r="A13" s="114"/>
      <c r="B13" s="114" t="s">
        <v>743</v>
      </c>
      <c r="C13" s="120"/>
      <c r="D13" s="120"/>
      <c r="E13" s="120"/>
      <c r="F13" s="115"/>
      <c r="G13" s="116"/>
      <c r="H13" s="116" t="s">
        <v>743</v>
      </c>
      <c r="I13" s="120"/>
      <c r="J13" s="99" t="s">
        <v>11</v>
      </c>
      <c r="K13" s="115"/>
    </row>
    <row r="14" spans="1:11" ht="15" customHeight="1">
      <c r="A14" s="114"/>
      <c r="B14" s="114" t="s">
        <v>713</v>
      </c>
      <c r="C14" s="120"/>
      <c r="D14" s="120"/>
      <c r="E14" s="120"/>
      <c r="F14" s="115"/>
      <c r="G14" s="116"/>
      <c r="H14" s="116" t="s">
        <v>713</v>
      </c>
      <c r="I14" s="120"/>
      <c r="J14" s="136">
        <v>45196</v>
      </c>
      <c r="K14" s="115"/>
    </row>
    <row r="15" spans="1:11" ht="15" customHeight="1">
      <c r="A15" s="114"/>
      <c r="B15" s="6" t="s">
        <v>6</v>
      </c>
      <c r="C15" s="7"/>
      <c r="D15" s="7"/>
      <c r="E15" s="7"/>
      <c r="F15" s="8"/>
      <c r="G15" s="116"/>
      <c r="H15" s="9" t="s">
        <v>6</v>
      </c>
      <c r="I15" s="120"/>
      <c r="J15" s="137"/>
      <c r="K15" s="115"/>
    </row>
    <row r="16" spans="1:11" ht="15" customHeight="1">
      <c r="A16" s="114"/>
      <c r="B16" s="120"/>
      <c r="C16" s="120"/>
      <c r="D16" s="120"/>
      <c r="E16" s="120"/>
      <c r="F16" s="120"/>
      <c r="G16" s="120"/>
      <c r="H16" s="120"/>
      <c r="I16" s="123" t="s">
        <v>142</v>
      </c>
      <c r="J16" s="129">
        <v>40129</v>
      </c>
      <c r="K16" s="115"/>
    </row>
    <row r="17" spans="1:11">
      <c r="A17" s="114"/>
      <c r="B17" s="120" t="s">
        <v>714</v>
      </c>
      <c r="C17" s="120"/>
      <c r="D17" s="120"/>
      <c r="E17" s="120"/>
      <c r="F17" s="120"/>
      <c r="G17" s="120"/>
      <c r="H17" s="120"/>
      <c r="I17" s="123" t="s">
        <v>143</v>
      </c>
      <c r="J17" s="129" t="s">
        <v>742</v>
      </c>
      <c r="K17" s="115"/>
    </row>
    <row r="18" spans="1:11" ht="18">
      <c r="A18" s="114"/>
      <c r="B18" s="120" t="s">
        <v>715</v>
      </c>
      <c r="C18" s="120"/>
      <c r="D18" s="120"/>
      <c r="E18" s="120"/>
      <c r="F18" s="120"/>
      <c r="G18" s="120"/>
      <c r="H18" s="120"/>
      <c r="I18" s="122" t="s">
        <v>258</v>
      </c>
      <c r="J18" s="104" t="s">
        <v>133</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8" t="s">
        <v>201</v>
      </c>
      <c r="G20" s="139"/>
      <c r="H20" s="100" t="s">
        <v>169</v>
      </c>
      <c r="I20" s="100" t="s">
        <v>202</v>
      </c>
      <c r="J20" s="100" t="s">
        <v>21</v>
      </c>
      <c r="K20" s="115"/>
    </row>
    <row r="21" spans="1:11">
      <c r="A21" s="114"/>
      <c r="B21" s="105"/>
      <c r="C21" s="105"/>
      <c r="D21" s="106"/>
      <c r="E21" s="106"/>
      <c r="F21" s="140"/>
      <c r="G21" s="141"/>
      <c r="H21" s="105" t="s">
        <v>141</v>
      </c>
      <c r="I21" s="105"/>
      <c r="J21" s="105"/>
      <c r="K21" s="115"/>
    </row>
    <row r="22" spans="1:11" ht="24" customHeight="1">
      <c r="A22" s="114"/>
      <c r="B22" s="107">
        <v>8</v>
      </c>
      <c r="C22" s="10" t="s">
        <v>716</v>
      </c>
      <c r="D22" s="118" t="s">
        <v>716</v>
      </c>
      <c r="E22" s="118" t="s">
        <v>27</v>
      </c>
      <c r="F22" s="142" t="s">
        <v>239</v>
      </c>
      <c r="G22" s="143"/>
      <c r="H22" s="11" t="s">
        <v>717</v>
      </c>
      <c r="I22" s="14">
        <v>1.83</v>
      </c>
      <c r="J22" s="109">
        <f t="shared" ref="J22:J29" si="0">I22*B22</f>
        <v>14.64</v>
      </c>
      <c r="K22" s="115"/>
    </row>
    <row r="23" spans="1:11" ht="24" customHeight="1">
      <c r="A23" s="114"/>
      <c r="B23" s="107">
        <v>20</v>
      </c>
      <c r="C23" s="10" t="s">
        <v>718</v>
      </c>
      <c r="D23" s="118" t="s">
        <v>732</v>
      </c>
      <c r="E23" s="118" t="s">
        <v>719</v>
      </c>
      <c r="F23" s="142" t="s">
        <v>239</v>
      </c>
      <c r="G23" s="143"/>
      <c r="H23" s="11" t="s">
        <v>720</v>
      </c>
      <c r="I23" s="14">
        <v>1.97</v>
      </c>
      <c r="J23" s="109">
        <f t="shared" si="0"/>
        <v>39.4</v>
      </c>
      <c r="K23" s="115"/>
    </row>
    <row r="24" spans="1:11" ht="24">
      <c r="A24" s="114"/>
      <c r="B24" s="107">
        <v>2</v>
      </c>
      <c r="C24" s="10" t="s">
        <v>721</v>
      </c>
      <c r="D24" s="118" t="s">
        <v>733</v>
      </c>
      <c r="E24" s="118" t="s">
        <v>722</v>
      </c>
      <c r="F24" s="142" t="s">
        <v>272</v>
      </c>
      <c r="G24" s="143"/>
      <c r="H24" s="11" t="s">
        <v>723</v>
      </c>
      <c r="I24" s="14">
        <v>2.77</v>
      </c>
      <c r="J24" s="109">
        <f t="shared" si="0"/>
        <v>5.54</v>
      </c>
      <c r="K24" s="115"/>
    </row>
    <row r="25" spans="1:11" ht="36">
      <c r="A25" s="114"/>
      <c r="B25" s="107">
        <v>5</v>
      </c>
      <c r="C25" s="10" t="s">
        <v>724</v>
      </c>
      <c r="D25" s="118" t="s">
        <v>734</v>
      </c>
      <c r="E25" s="118" t="s">
        <v>25</v>
      </c>
      <c r="F25" s="142"/>
      <c r="G25" s="143"/>
      <c r="H25" s="11" t="s">
        <v>725</v>
      </c>
      <c r="I25" s="14">
        <v>7.27</v>
      </c>
      <c r="J25" s="109">
        <f t="shared" si="0"/>
        <v>36.349999999999994</v>
      </c>
      <c r="K25" s="115"/>
    </row>
    <row r="26" spans="1:11" ht="36">
      <c r="A26" s="114"/>
      <c r="B26" s="107">
        <v>5</v>
      </c>
      <c r="C26" s="10" t="s">
        <v>726</v>
      </c>
      <c r="D26" s="118" t="s">
        <v>735</v>
      </c>
      <c r="E26" s="118" t="s">
        <v>25</v>
      </c>
      <c r="F26" s="142"/>
      <c r="G26" s="143"/>
      <c r="H26" s="11" t="s">
        <v>727</v>
      </c>
      <c r="I26" s="14">
        <v>3.93</v>
      </c>
      <c r="J26" s="109">
        <f t="shared" si="0"/>
        <v>19.650000000000002</v>
      </c>
      <c r="K26" s="115"/>
    </row>
    <row r="27" spans="1:11" ht="36">
      <c r="A27" s="114"/>
      <c r="B27" s="107">
        <v>1</v>
      </c>
      <c r="C27" s="10" t="s">
        <v>728</v>
      </c>
      <c r="D27" s="118" t="s">
        <v>736</v>
      </c>
      <c r="E27" s="118" t="s">
        <v>708</v>
      </c>
      <c r="F27" s="142"/>
      <c r="G27" s="143"/>
      <c r="H27" s="11" t="s">
        <v>729</v>
      </c>
      <c r="I27" s="14">
        <v>12.38</v>
      </c>
      <c r="J27" s="109">
        <f t="shared" si="0"/>
        <v>12.38</v>
      </c>
      <c r="K27" s="115"/>
    </row>
    <row r="28" spans="1:11" ht="24">
      <c r="A28" s="114"/>
      <c r="B28" s="107">
        <v>4</v>
      </c>
      <c r="C28" s="10" t="s">
        <v>730</v>
      </c>
      <c r="D28" s="118" t="s">
        <v>737</v>
      </c>
      <c r="E28" s="118" t="s">
        <v>272</v>
      </c>
      <c r="F28" s="142" t="s">
        <v>230</v>
      </c>
      <c r="G28" s="143"/>
      <c r="H28" s="11" t="s">
        <v>731</v>
      </c>
      <c r="I28" s="14">
        <v>2.67</v>
      </c>
      <c r="J28" s="109">
        <f t="shared" si="0"/>
        <v>10.68</v>
      </c>
      <c r="K28" s="115"/>
    </row>
    <row r="29" spans="1:11" ht="24">
      <c r="A29" s="114"/>
      <c r="B29" s="108">
        <v>4</v>
      </c>
      <c r="C29" s="12" t="s">
        <v>730</v>
      </c>
      <c r="D29" s="119" t="s">
        <v>737</v>
      </c>
      <c r="E29" s="119" t="s">
        <v>272</v>
      </c>
      <c r="F29" s="144" t="s">
        <v>232</v>
      </c>
      <c r="G29" s="145"/>
      <c r="H29" s="13" t="s">
        <v>731</v>
      </c>
      <c r="I29" s="15">
        <v>2.67</v>
      </c>
      <c r="J29" s="110">
        <f t="shared" si="0"/>
        <v>10.68</v>
      </c>
      <c r="K29" s="115"/>
    </row>
    <row r="30" spans="1:11">
      <c r="A30" s="114"/>
      <c r="B30" s="126"/>
      <c r="C30" s="126"/>
      <c r="D30" s="126"/>
      <c r="E30" s="126"/>
      <c r="F30" s="126"/>
      <c r="G30" s="126"/>
      <c r="H30" s="126"/>
      <c r="I30" s="127" t="s">
        <v>255</v>
      </c>
      <c r="J30" s="128">
        <f>SUM(J22:J29)</f>
        <v>149.32</v>
      </c>
      <c r="K30" s="115"/>
    </row>
    <row r="31" spans="1:11">
      <c r="A31" s="114"/>
      <c r="B31" s="126"/>
      <c r="C31" s="126"/>
      <c r="D31" s="126"/>
      <c r="E31" s="126"/>
      <c r="F31" s="126"/>
      <c r="G31" s="126"/>
      <c r="H31" s="126"/>
      <c r="I31" s="127" t="s">
        <v>744</v>
      </c>
      <c r="J31" s="128">
        <v>19.82</v>
      </c>
      <c r="K31" s="115"/>
    </row>
    <row r="32" spans="1:11" hidden="1" outlineLevel="1">
      <c r="A32" s="114"/>
      <c r="B32" s="126"/>
      <c r="C32" s="126"/>
      <c r="D32" s="126"/>
      <c r="E32" s="126"/>
      <c r="F32" s="126"/>
      <c r="G32" s="126"/>
      <c r="H32" s="126"/>
      <c r="I32" s="127" t="s">
        <v>185</v>
      </c>
      <c r="J32" s="128">
        <v>0</v>
      </c>
      <c r="K32" s="115"/>
    </row>
    <row r="33" spans="1:11" collapsed="1">
      <c r="A33" s="114"/>
      <c r="B33" s="126"/>
      <c r="C33" s="126"/>
      <c r="D33" s="126"/>
      <c r="E33" s="126"/>
      <c r="F33" s="126"/>
      <c r="G33" s="126"/>
      <c r="H33" s="126"/>
      <c r="I33" s="127" t="s">
        <v>257</v>
      </c>
      <c r="J33" s="128">
        <f>SUM(J30:J32)</f>
        <v>169.14</v>
      </c>
      <c r="K33" s="115"/>
    </row>
    <row r="34" spans="1:11" ht="12.75" customHeight="1">
      <c r="A34" s="6"/>
      <c r="B34" s="7"/>
      <c r="C34" s="7"/>
      <c r="D34" s="7"/>
      <c r="E34" s="7"/>
      <c r="F34" s="7"/>
      <c r="G34" s="7"/>
      <c r="H34" s="7" t="s">
        <v>738</v>
      </c>
      <c r="I34" s="7"/>
      <c r="J34" s="7"/>
      <c r="K34" s="8"/>
    </row>
    <row r="36" spans="1:11">
      <c r="H36" s="1" t="s">
        <v>747</v>
      </c>
      <c r="I36" s="2">
        <v>169.14</v>
      </c>
    </row>
    <row r="37" spans="1:11" hidden="1">
      <c r="H37" s="131" t="s">
        <v>748</v>
      </c>
      <c r="I37" s="130">
        <f>I36-J33</f>
        <v>0</v>
      </c>
    </row>
    <row r="39" spans="1:11">
      <c r="H39" s="1" t="s">
        <v>739</v>
      </c>
      <c r="I39" s="91">
        <f>'Tax Invoice'!E14</f>
        <v>38.090000000000003</v>
      </c>
    </row>
    <row r="40" spans="1:11">
      <c r="H40" s="1" t="s">
        <v>705</v>
      </c>
      <c r="I40" s="91">
        <f>'Tax Invoice'!M11</f>
        <v>36.17</v>
      </c>
    </row>
    <row r="41" spans="1:11">
      <c r="H41" s="1" t="s">
        <v>740</v>
      </c>
      <c r="I41" s="91">
        <f>I43/I40</f>
        <v>157.24630356649158</v>
      </c>
    </row>
    <row r="42" spans="1:11">
      <c r="H42" s="1" t="s">
        <v>741</v>
      </c>
      <c r="I42" s="91">
        <f>I44/I40</f>
        <v>178.11840199059992</v>
      </c>
    </row>
    <row r="43" spans="1:11">
      <c r="H43" s="1" t="s">
        <v>706</v>
      </c>
      <c r="I43" s="91">
        <f>J30*I39</f>
        <v>5687.5988000000007</v>
      </c>
    </row>
    <row r="44" spans="1:11">
      <c r="H44" s="1" t="s">
        <v>707</v>
      </c>
      <c r="I44" s="91">
        <f>J33*I39</f>
        <v>6442.5425999999998</v>
      </c>
    </row>
  </sheetData>
  <mergeCells count="12">
    <mergeCell ref="F28:G28"/>
    <mergeCell ref="F29:G29"/>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49</v>
      </c>
      <c r="O1" t="s">
        <v>144</v>
      </c>
      <c r="T1" t="s">
        <v>255</v>
      </c>
      <c r="U1">
        <v>149.32</v>
      </c>
    </row>
    <row r="2" spans="1:21" ht="15.75">
      <c r="A2" s="114"/>
      <c r="B2" s="124" t="s">
        <v>134</v>
      </c>
      <c r="C2" s="120"/>
      <c r="D2" s="120"/>
      <c r="E2" s="120"/>
      <c r="F2" s="120"/>
      <c r="G2" s="120"/>
      <c r="H2" s="120"/>
      <c r="I2" s="125" t="s">
        <v>140</v>
      </c>
      <c r="J2" s="115"/>
      <c r="T2" t="s">
        <v>184</v>
      </c>
      <c r="U2">
        <v>19.82</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169.14</v>
      </c>
    </row>
    <row r="5" spans="1:21">
      <c r="A5" s="114"/>
      <c r="B5" s="121" t="s">
        <v>137</v>
      </c>
      <c r="C5" s="120"/>
      <c r="D5" s="120"/>
      <c r="E5" s="120"/>
      <c r="F5" s="120"/>
      <c r="G5" s="120"/>
      <c r="H5" s="120"/>
      <c r="I5" s="120"/>
      <c r="J5" s="115"/>
      <c r="S5" t="s">
        <v>738</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709</v>
      </c>
      <c r="C10" s="120"/>
      <c r="D10" s="120"/>
      <c r="E10" s="115"/>
      <c r="F10" s="116"/>
      <c r="G10" s="116" t="s">
        <v>709</v>
      </c>
      <c r="H10" s="120"/>
      <c r="I10" s="134"/>
      <c r="J10" s="115"/>
    </row>
    <row r="11" spans="1:21">
      <c r="A11" s="114"/>
      <c r="B11" s="114" t="s">
        <v>710</v>
      </c>
      <c r="C11" s="120"/>
      <c r="D11" s="120"/>
      <c r="E11" s="115"/>
      <c r="F11" s="116"/>
      <c r="G11" s="116" t="s">
        <v>710</v>
      </c>
      <c r="H11" s="120"/>
      <c r="I11" s="135"/>
      <c r="J11" s="115"/>
    </row>
    <row r="12" spans="1:21">
      <c r="A12" s="114"/>
      <c r="B12" s="114" t="s">
        <v>711</v>
      </c>
      <c r="C12" s="120"/>
      <c r="D12" s="120"/>
      <c r="E12" s="115"/>
      <c r="F12" s="116"/>
      <c r="G12" s="116" t="s">
        <v>711</v>
      </c>
      <c r="H12" s="120"/>
      <c r="I12" s="120"/>
      <c r="J12" s="115"/>
    </row>
    <row r="13" spans="1:21">
      <c r="A13" s="114"/>
      <c r="B13" s="114" t="s">
        <v>712</v>
      </c>
      <c r="C13" s="120"/>
      <c r="D13" s="120"/>
      <c r="E13" s="115"/>
      <c r="F13" s="116"/>
      <c r="G13" s="116" t="s">
        <v>712</v>
      </c>
      <c r="H13" s="120"/>
      <c r="I13" s="99" t="s">
        <v>11</v>
      </c>
      <c r="J13" s="115"/>
    </row>
    <row r="14" spans="1:21">
      <c r="A14" s="114"/>
      <c r="B14" s="114" t="s">
        <v>713</v>
      </c>
      <c r="C14" s="120"/>
      <c r="D14" s="120"/>
      <c r="E14" s="115"/>
      <c r="F14" s="116"/>
      <c r="G14" s="116" t="s">
        <v>713</v>
      </c>
      <c r="H14" s="120"/>
      <c r="I14" s="136">
        <v>45195</v>
      </c>
      <c r="J14" s="115"/>
    </row>
    <row r="15" spans="1:21">
      <c r="A15" s="114"/>
      <c r="B15" s="6" t="s">
        <v>6</v>
      </c>
      <c r="C15" s="7"/>
      <c r="D15" s="7"/>
      <c r="E15" s="8"/>
      <c r="F15" s="116"/>
      <c r="G15" s="9" t="s">
        <v>6</v>
      </c>
      <c r="H15" s="120"/>
      <c r="I15" s="137"/>
      <c r="J15" s="115"/>
    </row>
    <row r="16" spans="1:21">
      <c r="A16" s="114"/>
      <c r="B16" s="120"/>
      <c r="C16" s="120"/>
      <c r="D16" s="120"/>
      <c r="E16" s="120"/>
      <c r="F16" s="120"/>
      <c r="G16" s="120"/>
      <c r="H16" s="123" t="s">
        <v>142</v>
      </c>
      <c r="I16" s="129">
        <v>40129</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133</v>
      </c>
      <c r="J18" s="115"/>
    </row>
    <row r="19" spans="1:16">
      <c r="A19" s="114"/>
      <c r="B19" s="120"/>
      <c r="C19" s="120"/>
      <c r="D19" s="120"/>
      <c r="E19" s="120"/>
      <c r="F19" s="120"/>
      <c r="G19" s="120"/>
      <c r="H19" s="120"/>
      <c r="I19" s="120"/>
      <c r="J19" s="115"/>
      <c r="P19">
        <v>45195</v>
      </c>
    </row>
    <row r="20" spans="1:16">
      <c r="A20" s="114"/>
      <c r="B20" s="100" t="s">
        <v>198</v>
      </c>
      <c r="C20" s="100" t="s">
        <v>199</v>
      </c>
      <c r="D20" s="117" t="s">
        <v>200</v>
      </c>
      <c r="E20" s="138" t="s">
        <v>201</v>
      </c>
      <c r="F20" s="139"/>
      <c r="G20" s="100" t="s">
        <v>169</v>
      </c>
      <c r="H20" s="100" t="s">
        <v>202</v>
      </c>
      <c r="I20" s="100" t="s">
        <v>21</v>
      </c>
      <c r="J20" s="115"/>
    </row>
    <row r="21" spans="1:16">
      <c r="A21" s="114"/>
      <c r="B21" s="105"/>
      <c r="C21" s="105"/>
      <c r="D21" s="106"/>
      <c r="E21" s="140"/>
      <c r="F21" s="141"/>
      <c r="G21" s="105" t="s">
        <v>141</v>
      </c>
      <c r="H21" s="105"/>
      <c r="I21" s="105"/>
      <c r="J21" s="115"/>
    </row>
    <row r="22" spans="1:16" ht="204">
      <c r="A22" s="114"/>
      <c r="B22" s="107">
        <v>8</v>
      </c>
      <c r="C22" s="10" t="s">
        <v>716</v>
      </c>
      <c r="D22" s="118" t="s">
        <v>27</v>
      </c>
      <c r="E22" s="142" t="s">
        <v>239</v>
      </c>
      <c r="F22" s="143"/>
      <c r="G22" s="11" t="s">
        <v>717</v>
      </c>
      <c r="H22" s="14">
        <v>1.83</v>
      </c>
      <c r="I22" s="109">
        <f t="shared" ref="I22:I29" si="0">H22*B22</f>
        <v>14.64</v>
      </c>
      <c r="J22" s="115"/>
    </row>
    <row r="23" spans="1:16" ht="204">
      <c r="A23" s="114"/>
      <c r="B23" s="107">
        <v>20</v>
      </c>
      <c r="C23" s="10" t="s">
        <v>718</v>
      </c>
      <c r="D23" s="118" t="s">
        <v>719</v>
      </c>
      <c r="E23" s="142" t="s">
        <v>239</v>
      </c>
      <c r="F23" s="143"/>
      <c r="G23" s="11" t="s">
        <v>720</v>
      </c>
      <c r="H23" s="14">
        <v>1.97</v>
      </c>
      <c r="I23" s="109">
        <f t="shared" si="0"/>
        <v>39.4</v>
      </c>
      <c r="J23" s="115"/>
    </row>
    <row r="24" spans="1:16" ht="144">
      <c r="A24" s="114"/>
      <c r="B24" s="107">
        <v>2</v>
      </c>
      <c r="C24" s="10" t="s">
        <v>721</v>
      </c>
      <c r="D24" s="118" t="s">
        <v>722</v>
      </c>
      <c r="E24" s="142" t="s">
        <v>272</v>
      </c>
      <c r="F24" s="143"/>
      <c r="G24" s="11" t="s">
        <v>723</v>
      </c>
      <c r="H24" s="14">
        <v>2.77</v>
      </c>
      <c r="I24" s="109">
        <f t="shared" si="0"/>
        <v>5.54</v>
      </c>
      <c r="J24" s="115"/>
    </row>
    <row r="25" spans="1:16" ht="252">
      <c r="A25" s="114"/>
      <c r="B25" s="107">
        <v>5</v>
      </c>
      <c r="C25" s="10" t="s">
        <v>724</v>
      </c>
      <c r="D25" s="118" t="s">
        <v>25</v>
      </c>
      <c r="E25" s="142"/>
      <c r="F25" s="143"/>
      <c r="G25" s="11" t="s">
        <v>725</v>
      </c>
      <c r="H25" s="14">
        <v>7.27</v>
      </c>
      <c r="I25" s="109">
        <f t="shared" si="0"/>
        <v>36.349999999999994</v>
      </c>
      <c r="J25" s="115"/>
    </row>
    <row r="26" spans="1:16" ht="204">
      <c r="A26" s="114"/>
      <c r="B26" s="107">
        <v>5</v>
      </c>
      <c r="C26" s="10" t="s">
        <v>726</v>
      </c>
      <c r="D26" s="118" t="s">
        <v>25</v>
      </c>
      <c r="E26" s="142"/>
      <c r="F26" s="143"/>
      <c r="G26" s="11" t="s">
        <v>727</v>
      </c>
      <c r="H26" s="14">
        <v>3.93</v>
      </c>
      <c r="I26" s="109">
        <f t="shared" si="0"/>
        <v>19.650000000000002</v>
      </c>
      <c r="J26" s="115"/>
    </row>
    <row r="27" spans="1:16" ht="216">
      <c r="A27" s="114"/>
      <c r="B27" s="107">
        <v>1</v>
      </c>
      <c r="C27" s="10" t="s">
        <v>728</v>
      </c>
      <c r="D27" s="118" t="s">
        <v>708</v>
      </c>
      <c r="E27" s="142"/>
      <c r="F27" s="143"/>
      <c r="G27" s="11" t="s">
        <v>729</v>
      </c>
      <c r="H27" s="14">
        <v>12.38</v>
      </c>
      <c r="I27" s="109">
        <f t="shared" si="0"/>
        <v>12.38</v>
      </c>
      <c r="J27" s="115"/>
    </row>
    <row r="28" spans="1:16" ht="192">
      <c r="A28" s="114"/>
      <c r="B28" s="107">
        <v>4</v>
      </c>
      <c r="C28" s="10" t="s">
        <v>730</v>
      </c>
      <c r="D28" s="118" t="s">
        <v>272</v>
      </c>
      <c r="E28" s="142" t="s">
        <v>230</v>
      </c>
      <c r="F28" s="143"/>
      <c r="G28" s="11" t="s">
        <v>731</v>
      </c>
      <c r="H28" s="14">
        <v>2.67</v>
      </c>
      <c r="I28" s="109">
        <f t="shared" si="0"/>
        <v>10.68</v>
      </c>
      <c r="J28" s="115"/>
    </row>
    <row r="29" spans="1:16" ht="192">
      <c r="A29" s="114"/>
      <c r="B29" s="108">
        <v>4</v>
      </c>
      <c r="C29" s="12" t="s">
        <v>730</v>
      </c>
      <c r="D29" s="119" t="s">
        <v>272</v>
      </c>
      <c r="E29" s="144" t="s">
        <v>232</v>
      </c>
      <c r="F29" s="145"/>
      <c r="G29" s="13" t="s">
        <v>731</v>
      </c>
      <c r="H29" s="15">
        <v>2.67</v>
      </c>
      <c r="I29" s="110">
        <f t="shared" si="0"/>
        <v>10.68</v>
      </c>
      <c r="J29" s="115"/>
    </row>
  </sheetData>
  <mergeCells count="12">
    <mergeCell ref="E28:F28"/>
    <mergeCell ref="E29:F29"/>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149.32</v>
      </c>
      <c r="O2" t="s">
        <v>182</v>
      </c>
    </row>
    <row r="3" spans="1:15" ht="12.75" customHeight="1">
      <c r="A3" s="114"/>
      <c r="B3" s="121" t="s">
        <v>135</v>
      </c>
      <c r="C3" s="120"/>
      <c r="D3" s="120"/>
      <c r="E3" s="120"/>
      <c r="F3" s="120"/>
      <c r="G3" s="120"/>
      <c r="H3" s="120"/>
      <c r="I3" s="120"/>
      <c r="J3" s="120"/>
      <c r="K3" s="120"/>
      <c r="L3" s="115"/>
      <c r="N3">
        <v>149.32</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709</v>
      </c>
      <c r="C10" s="120"/>
      <c r="D10" s="120"/>
      <c r="E10" s="120"/>
      <c r="F10" s="115"/>
      <c r="G10" s="116"/>
      <c r="H10" s="116" t="s">
        <v>709</v>
      </c>
      <c r="I10" s="120"/>
      <c r="J10" s="120"/>
      <c r="K10" s="134">
        <f>IF(Invoice!J10&lt;&gt;"",Invoice!J10,"")</f>
        <v>51571</v>
      </c>
      <c r="L10" s="115"/>
    </row>
    <row r="11" spans="1:15" ht="12.75" customHeight="1">
      <c r="A11" s="114"/>
      <c r="B11" s="114" t="s">
        <v>710</v>
      </c>
      <c r="C11" s="120"/>
      <c r="D11" s="120"/>
      <c r="E11" s="120"/>
      <c r="F11" s="115"/>
      <c r="G11" s="116"/>
      <c r="H11" s="116" t="s">
        <v>710</v>
      </c>
      <c r="I11" s="120"/>
      <c r="J11" s="120"/>
      <c r="K11" s="135"/>
      <c r="L11" s="115"/>
    </row>
    <row r="12" spans="1:15" ht="12.75" customHeight="1">
      <c r="A12" s="114"/>
      <c r="B12" s="114" t="s">
        <v>711</v>
      </c>
      <c r="C12" s="120"/>
      <c r="D12" s="120"/>
      <c r="E12" s="120"/>
      <c r="F12" s="115"/>
      <c r="G12" s="116"/>
      <c r="H12" s="116" t="s">
        <v>711</v>
      </c>
      <c r="I12" s="120"/>
      <c r="J12" s="120"/>
      <c r="K12" s="120"/>
      <c r="L12" s="115"/>
    </row>
    <row r="13" spans="1:15" ht="12.75" customHeight="1">
      <c r="A13" s="114"/>
      <c r="B13" s="114" t="s">
        <v>743</v>
      </c>
      <c r="C13" s="120"/>
      <c r="D13" s="120"/>
      <c r="E13" s="120"/>
      <c r="F13" s="115"/>
      <c r="G13" s="116"/>
      <c r="H13" s="116" t="s">
        <v>743</v>
      </c>
      <c r="I13" s="120"/>
      <c r="J13" s="120"/>
      <c r="K13" s="99" t="s">
        <v>11</v>
      </c>
      <c r="L13" s="115"/>
    </row>
    <row r="14" spans="1:15" ht="15" customHeight="1">
      <c r="A14" s="114"/>
      <c r="B14" s="114" t="s">
        <v>713</v>
      </c>
      <c r="C14" s="120"/>
      <c r="D14" s="120"/>
      <c r="E14" s="120"/>
      <c r="F14" s="115"/>
      <c r="G14" s="116"/>
      <c r="H14" s="116" t="s">
        <v>713</v>
      </c>
      <c r="I14" s="120"/>
      <c r="J14" s="120"/>
      <c r="K14" s="136">
        <f>Invoice!J14</f>
        <v>45196</v>
      </c>
      <c r="L14" s="115"/>
    </row>
    <row r="15" spans="1:15" ht="15" customHeight="1">
      <c r="A15" s="114"/>
      <c r="B15" s="6" t="s">
        <v>6</v>
      </c>
      <c r="C15" s="7"/>
      <c r="D15" s="7"/>
      <c r="E15" s="7"/>
      <c r="F15" s="8"/>
      <c r="G15" s="116"/>
      <c r="H15" s="9" t="s">
        <v>6</v>
      </c>
      <c r="I15" s="120"/>
      <c r="J15" s="120"/>
      <c r="K15" s="137"/>
      <c r="L15" s="115"/>
    </row>
    <row r="16" spans="1:15" ht="15" customHeight="1">
      <c r="A16" s="114"/>
      <c r="B16" s="120"/>
      <c r="C16" s="120"/>
      <c r="D16" s="120"/>
      <c r="E16" s="120"/>
      <c r="F16" s="120"/>
      <c r="G16" s="120"/>
      <c r="H16" s="120"/>
      <c r="I16" s="123" t="s">
        <v>142</v>
      </c>
      <c r="J16" s="123" t="s">
        <v>142</v>
      </c>
      <c r="K16" s="129">
        <v>40129</v>
      </c>
      <c r="L16" s="115"/>
    </row>
    <row r="17" spans="1:12" ht="12.75" customHeight="1">
      <c r="A17" s="114"/>
      <c r="B17" s="120" t="s">
        <v>714</v>
      </c>
      <c r="C17" s="120"/>
      <c r="D17" s="120"/>
      <c r="E17" s="120"/>
      <c r="F17" s="120"/>
      <c r="G17" s="120"/>
      <c r="H17" s="120"/>
      <c r="I17" s="123" t="s">
        <v>143</v>
      </c>
      <c r="J17" s="123" t="s">
        <v>143</v>
      </c>
      <c r="K17" s="129" t="str">
        <f>IF(Invoice!J17&lt;&gt;"",Invoice!J17,"")</f>
        <v>Didi</v>
      </c>
      <c r="L17" s="115"/>
    </row>
    <row r="18" spans="1:12" ht="18" customHeight="1">
      <c r="A18" s="114"/>
      <c r="B18" s="120" t="s">
        <v>715</v>
      </c>
      <c r="C18" s="120"/>
      <c r="D18" s="120"/>
      <c r="E18" s="120"/>
      <c r="F18" s="120"/>
      <c r="G18" s="120"/>
      <c r="H18" s="120"/>
      <c r="I18" s="122" t="s">
        <v>258</v>
      </c>
      <c r="J18" s="122" t="s">
        <v>258</v>
      </c>
      <c r="K18" s="104" t="s">
        <v>133</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8" t="s">
        <v>201</v>
      </c>
      <c r="G20" s="139"/>
      <c r="H20" s="100" t="s">
        <v>169</v>
      </c>
      <c r="I20" s="100" t="s">
        <v>202</v>
      </c>
      <c r="J20" s="100" t="s">
        <v>202</v>
      </c>
      <c r="K20" s="100" t="s">
        <v>21</v>
      </c>
      <c r="L20" s="115"/>
    </row>
    <row r="21" spans="1:12" ht="12.75" customHeight="1">
      <c r="A21" s="114"/>
      <c r="B21" s="100"/>
      <c r="C21" s="100"/>
      <c r="D21" s="100"/>
      <c r="E21" s="117"/>
      <c r="F21" s="138"/>
      <c r="G21" s="139"/>
      <c r="H21" s="100" t="s">
        <v>141</v>
      </c>
      <c r="I21" s="100"/>
      <c r="J21" s="100"/>
      <c r="K21" s="100"/>
      <c r="L21" s="115"/>
    </row>
    <row r="22" spans="1:12" ht="26.25">
      <c r="A22" s="114"/>
      <c r="B22" s="105"/>
      <c r="C22" s="105"/>
      <c r="D22" s="105"/>
      <c r="E22" s="106"/>
      <c r="F22" s="106"/>
      <c r="G22" s="132"/>
      <c r="H22" s="133" t="s">
        <v>746</v>
      </c>
      <c r="I22" s="105"/>
      <c r="J22" s="105"/>
      <c r="K22" s="105"/>
      <c r="L22" s="115"/>
    </row>
    <row r="23" spans="1:12" ht="24" customHeight="1">
      <c r="A23" s="114"/>
      <c r="B23" s="107">
        <f>'Tax Invoice'!D18</f>
        <v>8</v>
      </c>
      <c r="C23" s="10" t="s">
        <v>716</v>
      </c>
      <c r="D23" s="10" t="s">
        <v>716</v>
      </c>
      <c r="E23" s="118" t="s">
        <v>27</v>
      </c>
      <c r="F23" s="142" t="s">
        <v>239</v>
      </c>
      <c r="G23" s="143"/>
      <c r="H23" s="11" t="s">
        <v>717</v>
      </c>
      <c r="I23" s="14">
        <f t="shared" ref="I23:I30" si="0">ROUNDUP(J23*$N$1,2)</f>
        <v>0.46</v>
      </c>
      <c r="J23" s="14">
        <v>1.83</v>
      </c>
      <c r="K23" s="109">
        <f t="shared" ref="K23:K30" si="1">I23*B23</f>
        <v>3.68</v>
      </c>
      <c r="L23" s="115"/>
    </row>
    <row r="24" spans="1:12" ht="24" customHeight="1">
      <c r="A24" s="114"/>
      <c r="B24" s="107">
        <f>'Tax Invoice'!D19</f>
        <v>20</v>
      </c>
      <c r="C24" s="10" t="s">
        <v>718</v>
      </c>
      <c r="D24" s="10" t="s">
        <v>732</v>
      </c>
      <c r="E24" s="118" t="s">
        <v>719</v>
      </c>
      <c r="F24" s="142" t="s">
        <v>239</v>
      </c>
      <c r="G24" s="143"/>
      <c r="H24" s="11" t="s">
        <v>720</v>
      </c>
      <c r="I24" s="14">
        <f t="shared" si="0"/>
        <v>0.5</v>
      </c>
      <c r="J24" s="14">
        <v>1.97</v>
      </c>
      <c r="K24" s="109">
        <f t="shared" si="1"/>
        <v>10</v>
      </c>
      <c r="L24" s="115"/>
    </row>
    <row r="25" spans="1:12" ht="24" customHeight="1">
      <c r="A25" s="114"/>
      <c r="B25" s="107">
        <f>'Tax Invoice'!D20</f>
        <v>2</v>
      </c>
      <c r="C25" s="10" t="s">
        <v>721</v>
      </c>
      <c r="D25" s="10" t="s">
        <v>733</v>
      </c>
      <c r="E25" s="118" t="s">
        <v>722</v>
      </c>
      <c r="F25" s="142" t="s">
        <v>272</v>
      </c>
      <c r="G25" s="143"/>
      <c r="H25" s="11" t="s">
        <v>723</v>
      </c>
      <c r="I25" s="14">
        <f t="shared" si="0"/>
        <v>0.7</v>
      </c>
      <c r="J25" s="14">
        <v>2.77</v>
      </c>
      <c r="K25" s="109">
        <f t="shared" si="1"/>
        <v>1.4</v>
      </c>
      <c r="L25" s="115"/>
    </row>
    <row r="26" spans="1:12" ht="36" customHeight="1">
      <c r="A26" s="114"/>
      <c r="B26" s="107">
        <f>'Tax Invoice'!D21</f>
        <v>5</v>
      </c>
      <c r="C26" s="10" t="s">
        <v>724</v>
      </c>
      <c r="D26" s="10" t="s">
        <v>734</v>
      </c>
      <c r="E26" s="118" t="s">
        <v>25</v>
      </c>
      <c r="F26" s="142"/>
      <c r="G26" s="143"/>
      <c r="H26" s="11" t="s">
        <v>725</v>
      </c>
      <c r="I26" s="14">
        <f t="shared" si="0"/>
        <v>1.82</v>
      </c>
      <c r="J26" s="14">
        <v>7.27</v>
      </c>
      <c r="K26" s="109">
        <f t="shared" si="1"/>
        <v>9.1</v>
      </c>
      <c r="L26" s="115"/>
    </row>
    <row r="27" spans="1:12" ht="36" customHeight="1">
      <c r="A27" s="114"/>
      <c r="B27" s="107">
        <f>'Tax Invoice'!D22</f>
        <v>5</v>
      </c>
      <c r="C27" s="10" t="s">
        <v>726</v>
      </c>
      <c r="D27" s="10" t="s">
        <v>735</v>
      </c>
      <c r="E27" s="118" t="s">
        <v>25</v>
      </c>
      <c r="F27" s="142"/>
      <c r="G27" s="143"/>
      <c r="H27" s="11" t="s">
        <v>727</v>
      </c>
      <c r="I27" s="14">
        <f t="shared" si="0"/>
        <v>0.99</v>
      </c>
      <c r="J27" s="14">
        <v>3.93</v>
      </c>
      <c r="K27" s="109">
        <f t="shared" si="1"/>
        <v>4.95</v>
      </c>
      <c r="L27" s="115"/>
    </row>
    <row r="28" spans="1:12" ht="36" customHeight="1">
      <c r="A28" s="114"/>
      <c r="B28" s="107">
        <f>'Tax Invoice'!D23</f>
        <v>1</v>
      </c>
      <c r="C28" s="10" t="s">
        <v>728</v>
      </c>
      <c r="D28" s="10" t="s">
        <v>736</v>
      </c>
      <c r="E28" s="118" t="s">
        <v>708</v>
      </c>
      <c r="F28" s="142"/>
      <c r="G28" s="143"/>
      <c r="H28" s="11" t="s">
        <v>729</v>
      </c>
      <c r="I28" s="14">
        <f t="shared" si="0"/>
        <v>3.0999999999999996</v>
      </c>
      <c r="J28" s="14">
        <v>12.38</v>
      </c>
      <c r="K28" s="109">
        <f t="shared" si="1"/>
        <v>3.0999999999999996</v>
      </c>
      <c r="L28" s="115"/>
    </row>
    <row r="29" spans="1:12" ht="24" customHeight="1">
      <c r="A29" s="114"/>
      <c r="B29" s="107">
        <f>'Tax Invoice'!D24</f>
        <v>4</v>
      </c>
      <c r="C29" s="10" t="s">
        <v>730</v>
      </c>
      <c r="D29" s="10" t="s">
        <v>737</v>
      </c>
      <c r="E29" s="118" t="s">
        <v>272</v>
      </c>
      <c r="F29" s="142" t="s">
        <v>230</v>
      </c>
      <c r="G29" s="143"/>
      <c r="H29" s="11" t="s">
        <v>731</v>
      </c>
      <c r="I29" s="14">
        <f t="shared" si="0"/>
        <v>0.67</v>
      </c>
      <c r="J29" s="14">
        <v>2.67</v>
      </c>
      <c r="K29" s="109">
        <f t="shared" si="1"/>
        <v>2.68</v>
      </c>
      <c r="L29" s="115"/>
    </row>
    <row r="30" spans="1:12" ht="24" customHeight="1">
      <c r="A30" s="114"/>
      <c r="B30" s="108">
        <f>'Tax Invoice'!D25</f>
        <v>4</v>
      </c>
      <c r="C30" s="12" t="s">
        <v>730</v>
      </c>
      <c r="D30" s="12" t="s">
        <v>737</v>
      </c>
      <c r="E30" s="119" t="s">
        <v>272</v>
      </c>
      <c r="F30" s="144" t="s">
        <v>232</v>
      </c>
      <c r="G30" s="145"/>
      <c r="H30" s="13" t="s">
        <v>731</v>
      </c>
      <c r="I30" s="15">
        <f t="shared" si="0"/>
        <v>0.67</v>
      </c>
      <c r="J30" s="15">
        <v>2.67</v>
      </c>
      <c r="K30" s="110">
        <f t="shared" si="1"/>
        <v>2.68</v>
      </c>
      <c r="L30" s="115"/>
    </row>
    <row r="31" spans="1:12" ht="12.75" customHeight="1">
      <c r="A31" s="114"/>
      <c r="B31" s="126"/>
      <c r="C31" s="126"/>
      <c r="D31" s="126"/>
      <c r="E31" s="126"/>
      <c r="F31" s="126"/>
      <c r="G31" s="126"/>
      <c r="H31" s="126"/>
      <c r="I31" s="127" t="s">
        <v>255</v>
      </c>
      <c r="J31" s="127" t="s">
        <v>255</v>
      </c>
      <c r="K31" s="128">
        <f>SUM(K23:K30)</f>
        <v>37.589999999999996</v>
      </c>
      <c r="L31" s="115"/>
    </row>
    <row r="32" spans="1:12" ht="12.75" customHeight="1">
      <c r="A32" s="114"/>
      <c r="B32" s="126"/>
      <c r="C32" s="126"/>
      <c r="D32" s="126"/>
      <c r="E32" s="126"/>
      <c r="F32" s="126"/>
      <c r="G32" s="126"/>
      <c r="H32" s="126"/>
      <c r="I32" s="127" t="s">
        <v>744</v>
      </c>
      <c r="J32" s="127" t="s">
        <v>184</v>
      </c>
      <c r="K32" s="128">
        <v>0</v>
      </c>
      <c r="L32" s="115"/>
    </row>
    <row r="33" spans="1:12" ht="12.75" hidden="1" customHeight="1" outlineLevel="1">
      <c r="A33" s="114"/>
      <c r="B33" s="126"/>
      <c r="C33" s="126"/>
      <c r="D33" s="126"/>
      <c r="E33" s="126"/>
      <c r="F33" s="126"/>
      <c r="G33" s="126"/>
      <c r="H33" s="126"/>
      <c r="I33" s="127" t="s">
        <v>185</v>
      </c>
      <c r="J33" s="127" t="s">
        <v>185</v>
      </c>
      <c r="K33" s="128">
        <f>Invoice!J32</f>
        <v>0</v>
      </c>
      <c r="L33" s="115"/>
    </row>
    <row r="34" spans="1:12" ht="12.75" customHeight="1" collapsed="1">
      <c r="A34" s="114"/>
      <c r="B34" s="126"/>
      <c r="C34" s="126"/>
      <c r="D34" s="126"/>
      <c r="E34" s="126"/>
      <c r="F34" s="126"/>
      <c r="G34" s="126"/>
      <c r="H34" s="126"/>
      <c r="I34" s="127" t="s">
        <v>257</v>
      </c>
      <c r="J34" s="127" t="s">
        <v>257</v>
      </c>
      <c r="K34" s="128">
        <f>SUM(K31:K33)</f>
        <v>37.589999999999996</v>
      </c>
      <c r="L34" s="115"/>
    </row>
    <row r="35" spans="1:12" ht="12.75" customHeight="1">
      <c r="A35" s="6"/>
      <c r="B35" s="7"/>
      <c r="C35" s="7"/>
      <c r="D35" s="7"/>
      <c r="E35" s="7"/>
      <c r="F35" s="7"/>
      <c r="G35" s="7"/>
      <c r="H35" s="7" t="s">
        <v>745</v>
      </c>
      <c r="I35" s="7"/>
      <c r="J35" s="7"/>
      <c r="K35" s="7"/>
      <c r="L35" s="8"/>
    </row>
    <row r="36" spans="1:12" ht="12.75" customHeight="1"/>
    <row r="37" spans="1:12" ht="12.75" customHeight="1"/>
    <row r="38" spans="1:12" ht="12.75" customHeight="1"/>
    <row r="39" spans="1:12" ht="12.75" customHeight="1"/>
    <row r="40" spans="1:12" ht="12.75" customHeight="1"/>
    <row r="41" spans="1:12" ht="12.75" customHeight="1"/>
    <row r="42" spans="1:12" ht="12.75" customHeight="1"/>
  </sheetData>
  <mergeCells count="12">
    <mergeCell ref="K10:K11"/>
    <mergeCell ref="F26:G26"/>
    <mergeCell ref="F24:G24"/>
    <mergeCell ref="F29:G29"/>
    <mergeCell ref="F30:G30"/>
    <mergeCell ref="F27:G27"/>
    <mergeCell ref="F28:G28"/>
    <mergeCell ref="K14:K15"/>
    <mergeCell ref="F20:G20"/>
    <mergeCell ref="F21:G21"/>
    <mergeCell ref="F23:G23"/>
    <mergeCell ref="F25:G2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0" zoomScaleNormal="100" workbookViewId="0">
      <selection activeCell="A1015" sqref="A1015"/>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149.32</v>
      </c>
      <c r="O2" s="21" t="s">
        <v>259</v>
      </c>
    </row>
    <row r="3" spans="1:15" s="21" customFormat="1" ht="15" customHeight="1" thickBot="1">
      <c r="A3" s="22" t="s">
        <v>151</v>
      </c>
      <c r="G3" s="28">
        <v>45195</v>
      </c>
      <c r="H3" s="29"/>
      <c r="N3" s="21">
        <v>149.32</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Thirteen Ink</v>
      </c>
      <c r="B10" s="37"/>
      <c r="C10" s="37"/>
      <c r="D10" s="37"/>
      <c r="F10" s="38" t="str">
        <f>'Copy paste to Here'!B10</f>
        <v>Thirteen Ink</v>
      </c>
      <c r="G10" s="39"/>
      <c r="H10" s="40"/>
      <c r="K10" s="95" t="s">
        <v>276</v>
      </c>
      <c r="L10" s="35" t="s">
        <v>276</v>
      </c>
      <c r="M10" s="21">
        <v>1</v>
      </c>
    </row>
    <row r="11" spans="1:15" s="21" customFormat="1" ht="15.75" thickBot="1">
      <c r="A11" s="41" t="str">
        <f>'Copy paste to Here'!G11</f>
        <v>Gabriela Simon</v>
      </c>
      <c r="B11" s="42"/>
      <c r="C11" s="42"/>
      <c r="D11" s="42"/>
      <c r="F11" s="43" t="str">
        <f>'Copy paste to Here'!B11</f>
        <v>Gabriela Simon</v>
      </c>
      <c r="G11" s="44"/>
      <c r="H11" s="45"/>
      <c r="K11" s="93" t="s">
        <v>158</v>
      </c>
      <c r="L11" s="46" t="s">
        <v>159</v>
      </c>
      <c r="M11" s="21">
        <f>VLOOKUP(G3,[1]Sheet1!$A$9:$I$7290,2,FALSE)</f>
        <v>36.17</v>
      </c>
    </row>
    <row r="12" spans="1:15" s="21" customFormat="1" ht="15.75" thickBot="1">
      <c r="A12" s="41" t="str">
        <f>'Copy paste to Here'!G12</f>
        <v>21, Dorset street lower 21, Dorset street lower</v>
      </c>
      <c r="B12" s="42"/>
      <c r="C12" s="42"/>
      <c r="D12" s="42"/>
      <c r="E12" s="89"/>
      <c r="F12" s="43" t="str">
        <f>'Copy paste to Here'!B12</f>
        <v>21, Dorset street lower 21, Dorset street lower</v>
      </c>
      <c r="G12" s="44"/>
      <c r="H12" s="45"/>
      <c r="K12" s="93" t="s">
        <v>160</v>
      </c>
      <c r="L12" s="46" t="s">
        <v>133</v>
      </c>
      <c r="M12" s="21">
        <f>VLOOKUP(G3,[1]Sheet1!$A$9:$I$7290,3,FALSE)</f>
        <v>38.090000000000003</v>
      </c>
    </row>
    <row r="13" spans="1:15" s="21" customFormat="1" ht="15.75" thickBot="1">
      <c r="A13" s="41" t="str">
        <f>'Copy paste to Here'!G13</f>
        <v>D01 RD35 dublin</v>
      </c>
      <c r="B13" s="42"/>
      <c r="C13" s="42"/>
      <c r="D13" s="42"/>
      <c r="E13" s="111" t="s">
        <v>133</v>
      </c>
      <c r="F13" s="43" t="str">
        <f>'Copy paste to Here'!B13</f>
        <v>D01 RD35 dublin</v>
      </c>
      <c r="G13" s="44"/>
      <c r="H13" s="45"/>
      <c r="K13" s="93" t="s">
        <v>161</v>
      </c>
      <c r="L13" s="46" t="s">
        <v>162</v>
      </c>
      <c r="M13" s="113">
        <f>VLOOKUP(G3,[1]Sheet1!$A$9:$I$7290,4,FALSE)</f>
        <v>43.91</v>
      </c>
    </row>
    <row r="14" spans="1:15" s="21" customFormat="1" ht="15.75" thickBot="1">
      <c r="A14" s="41" t="str">
        <f>'Copy paste to Here'!G14</f>
        <v>Ireland</v>
      </c>
      <c r="B14" s="42"/>
      <c r="C14" s="42"/>
      <c r="D14" s="42"/>
      <c r="E14" s="111">
        <f>VLOOKUP(J9,$L$10:$M$17,2,FALSE)</f>
        <v>38.090000000000003</v>
      </c>
      <c r="F14" s="43" t="str">
        <f>'Copy paste to Here'!B14</f>
        <v>Ireland</v>
      </c>
      <c r="G14" s="44"/>
      <c r="H14" s="45"/>
      <c r="K14" s="93" t="s">
        <v>163</v>
      </c>
      <c r="L14" s="46" t="s">
        <v>164</v>
      </c>
      <c r="M14" s="21">
        <f>VLOOKUP(G3,[1]Sheet1!$A$9:$I$7290,5,FALSE)</f>
        <v>22.83</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26.68</v>
      </c>
    </row>
    <row r="16" spans="1:15" s="21" customFormat="1" ht="13.7" customHeight="1" thickBot="1">
      <c r="A16" s="52"/>
      <c r="K16" s="94" t="s">
        <v>167</v>
      </c>
      <c r="L16" s="51" t="s">
        <v>168</v>
      </c>
      <c r="M16" s="21">
        <f>VLOOKUP(G3,[1]Sheet1!$A$9:$I$7290,7,FALSE)</f>
        <v>21.3</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Surgical steel casting belly banana, 14g (1.6mm) with 8mm prong set cubic zirconia (CZ) stone and upper 5mm bezel set jewel ball &amp; Length: 12mm  &amp;  Cz Color: Clear</v>
      </c>
      <c r="B18" s="57" t="str">
        <f>'Copy paste to Here'!C22</f>
        <v>BNRDZ8JB</v>
      </c>
      <c r="C18" s="57" t="s">
        <v>716</v>
      </c>
      <c r="D18" s="58">
        <f>Invoice!B22</f>
        <v>8</v>
      </c>
      <c r="E18" s="59">
        <f>'Shipping Invoice'!J23*$N$1</f>
        <v>1.83</v>
      </c>
      <c r="F18" s="59">
        <f>D18*E18</f>
        <v>14.64</v>
      </c>
      <c r="G18" s="60">
        <f>E18*$E$14</f>
        <v>69.704700000000003</v>
      </c>
      <c r="H18" s="61">
        <f>D18*G18</f>
        <v>557.63760000000002</v>
      </c>
    </row>
    <row r="19" spans="1:13" s="62" customFormat="1" ht="36">
      <c r="A19" s="112" t="str">
        <f>IF((LEN('Copy paste to Here'!G23))&gt;5,((CONCATENATE('Copy paste to Here'!G23," &amp; ",'Copy paste to Here'!D23,"  &amp;  ",'Copy paste to Here'!E23))),"Empty Cell")</f>
        <v>Titanium G23 internally threaded labret, 16g (1.2mm) with 2mm to 5mm round color Cubic Zirconia (CZ) stone in prong set top &amp; Length: 8mm with 2mm top part  &amp;  Cz Color: Clear</v>
      </c>
      <c r="B19" s="57" t="str">
        <f>'Copy paste to Here'!C23</f>
        <v>ULBIN12</v>
      </c>
      <c r="C19" s="57" t="s">
        <v>732</v>
      </c>
      <c r="D19" s="58">
        <f>Invoice!B23</f>
        <v>20</v>
      </c>
      <c r="E19" s="59">
        <f>'Shipping Invoice'!J24*$N$1</f>
        <v>1.97</v>
      </c>
      <c r="F19" s="59">
        <f t="shared" ref="F19:F82" si="0">D19*E19</f>
        <v>39.4</v>
      </c>
      <c r="G19" s="60">
        <f t="shared" ref="G19:G82" si="1">E19*$E$14</f>
        <v>75.037300000000002</v>
      </c>
      <c r="H19" s="63">
        <f t="shared" ref="H19:H82" si="2">D19*G19</f>
        <v>1500.7460000000001</v>
      </c>
    </row>
    <row r="20" spans="1:13" s="62" customFormat="1" ht="36">
      <c r="A20" s="56" t="str">
        <f>IF((LEN('Copy paste to Here'!G24))&gt;5,((CONCATENATE('Copy paste to Here'!G24," &amp; ",'Copy paste to Here'!D24,"  &amp;  ",'Copy paste to Here'!E24))),"Empty Cell")</f>
        <v>Anodized titanium G23 hinged segment ring, 1.2mm (16g), 1mm (18g), and 0.8mm (20g) &amp; Gauge: 1.2mm - 6mm length  &amp;  Color: Gold</v>
      </c>
      <c r="B20" s="57" t="str">
        <f>'Copy paste to Here'!C24</f>
        <v>USEGHT</v>
      </c>
      <c r="C20" s="57" t="s">
        <v>733</v>
      </c>
      <c r="D20" s="58">
        <f>Invoice!B24</f>
        <v>2</v>
      </c>
      <c r="E20" s="59">
        <f>'Shipping Invoice'!J25*$N$1</f>
        <v>2.77</v>
      </c>
      <c r="F20" s="59">
        <f t="shared" si="0"/>
        <v>5.54</v>
      </c>
      <c r="G20" s="60">
        <f t="shared" si="1"/>
        <v>105.50930000000001</v>
      </c>
      <c r="H20" s="63">
        <f t="shared" si="2"/>
        <v>211.01860000000002</v>
      </c>
    </row>
    <row r="21" spans="1:13" s="62" customFormat="1" ht="36">
      <c r="A21" s="56" t="str">
        <f>IF((LEN('Copy paste to Here'!G25))&gt;5,((CONCATENATE('Copy paste to Here'!G25," &amp; ",'Copy paste to Here'!D25,"  &amp;  ",'Copy paste to Here'!E25))),"Empty Cell")</f>
        <v xml:space="preserve">High polished titanium G23 hinged segment ring, 1.2mm (16g) with side facing CNC set Cubic Zirconia (CZ) stones at the side, inner diameter from 6mm to 10mm &amp; Length: 8mm  &amp;  </v>
      </c>
      <c r="B21" s="57" t="str">
        <f>'Copy paste to Here'!C25</f>
        <v>USGSH11</v>
      </c>
      <c r="C21" s="57" t="s">
        <v>734</v>
      </c>
      <c r="D21" s="58">
        <f>Invoice!B25</f>
        <v>5</v>
      </c>
      <c r="E21" s="59">
        <f>'Shipping Invoice'!J26*$N$1</f>
        <v>7.27</v>
      </c>
      <c r="F21" s="59">
        <f t="shared" si="0"/>
        <v>36.349999999999994</v>
      </c>
      <c r="G21" s="60">
        <f t="shared" si="1"/>
        <v>276.91430000000003</v>
      </c>
      <c r="H21" s="63">
        <f t="shared" si="2"/>
        <v>1384.5715</v>
      </c>
    </row>
    <row r="22" spans="1:13" s="62" customFormat="1" ht="36">
      <c r="A22" s="56" t="str">
        <f>IF((LEN('Copy paste to Here'!G26))&gt;5,((CONCATENATE('Copy paste to Here'!G26," &amp; ",'Copy paste to Here'!D26,"  &amp;  ",'Copy paste to Here'!E26))),"Empty Cell")</f>
        <v xml:space="preserve">High polished titanium G23 hinged segment ring, 1.2mm (16g) with outward facing pyramid patterns, inner diameter from 6mm to 12mm &amp; Length: 8mm  &amp;  </v>
      </c>
      <c r="B22" s="57" t="str">
        <f>'Copy paste to Here'!C26</f>
        <v>USGSH40</v>
      </c>
      <c r="C22" s="57" t="s">
        <v>735</v>
      </c>
      <c r="D22" s="58">
        <f>Invoice!B26</f>
        <v>5</v>
      </c>
      <c r="E22" s="59">
        <f>'Shipping Invoice'!J27*$N$1</f>
        <v>3.93</v>
      </c>
      <c r="F22" s="59">
        <f t="shared" si="0"/>
        <v>19.650000000000002</v>
      </c>
      <c r="G22" s="60">
        <f t="shared" si="1"/>
        <v>149.69370000000001</v>
      </c>
      <c r="H22" s="63">
        <f t="shared" si="2"/>
        <v>748.46850000000006</v>
      </c>
    </row>
    <row r="23" spans="1:13" s="62" customFormat="1" ht="36">
      <c r="A23" s="56" t="str">
        <f>IF((LEN('Copy paste to Here'!G27))&gt;5,((CONCATENATE('Copy paste to Here'!G27," &amp; ",'Copy paste to Here'!D27,"  &amp;  ",'Copy paste to Here'!E27))),"Empty Cell")</f>
        <v xml:space="preserve">PVD plated titanium G23 hinged segment ring, 1.2mm (16g) with double lines side facing CNC set Cubic Zirconia (CZ) stones at the side &amp; Color: Gold 8mm  &amp;  </v>
      </c>
      <c r="B23" s="57" t="str">
        <f>'Copy paste to Here'!C27</f>
        <v>USGTSH26</v>
      </c>
      <c r="C23" s="57" t="s">
        <v>736</v>
      </c>
      <c r="D23" s="58">
        <f>Invoice!B27</f>
        <v>1</v>
      </c>
      <c r="E23" s="59">
        <f>'Shipping Invoice'!J28*$N$1</f>
        <v>12.38</v>
      </c>
      <c r="F23" s="59">
        <f t="shared" si="0"/>
        <v>12.38</v>
      </c>
      <c r="G23" s="60">
        <f t="shared" si="1"/>
        <v>471.55420000000009</v>
      </c>
      <c r="H23" s="63">
        <f t="shared" si="2"/>
        <v>471.55420000000009</v>
      </c>
    </row>
    <row r="24" spans="1:13" s="62" customFormat="1" ht="36">
      <c r="A24" s="56" t="str">
        <f>IF((LEN('Copy paste to Here'!G28))&gt;5,((CONCATENATE('Copy paste to Here'!G28," &amp; ",'Copy paste to Here'!D28,"  &amp;  ",'Copy paste to Here'!E28))),"Empty Cell")</f>
        <v>PVD plated titanium G23 internally threaded labret, 1.2mm (16g) with prong set 3mm round Cubic Zirconia (CZ) stone &amp; Color: Gold  &amp;  Length: 6mm with 3mm top part</v>
      </c>
      <c r="B24" s="57" t="str">
        <f>'Copy paste to Here'!C28</f>
        <v>UTLBIN12</v>
      </c>
      <c r="C24" s="57" t="s">
        <v>737</v>
      </c>
      <c r="D24" s="58">
        <f>Invoice!B28</f>
        <v>4</v>
      </c>
      <c r="E24" s="59">
        <f>'Shipping Invoice'!J29*$N$1</f>
        <v>2.67</v>
      </c>
      <c r="F24" s="59">
        <f t="shared" si="0"/>
        <v>10.68</v>
      </c>
      <c r="G24" s="60">
        <f t="shared" si="1"/>
        <v>101.70030000000001</v>
      </c>
      <c r="H24" s="63">
        <f t="shared" si="2"/>
        <v>406.80120000000005</v>
      </c>
    </row>
    <row r="25" spans="1:13" s="62" customFormat="1" ht="36">
      <c r="A25" s="56" t="str">
        <f>IF((LEN('Copy paste to Here'!G29))&gt;5,((CONCATENATE('Copy paste to Here'!G29," &amp; ",'Copy paste to Here'!D29,"  &amp;  ",'Copy paste to Here'!E29))),"Empty Cell")</f>
        <v>PVD plated titanium G23 internally threaded labret, 1.2mm (16g) with prong set 3mm round Cubic Zirconia (CZ) stone &amp; Color: Gold  &amp;  Length: 10mm with 3mm top part</v>
      </c>
      <c r="B25" s="57" t="str">
        <f>'Copy paste to Here'!C29</f>
        <v>UTLBIN12</v>
      </c>
      <c r="C25" s="57" t="s">
        <v>737</v>
      </c>
      <c r="D25" s="58">
        <f>Invoice!B29</f>
        <v>4</v>
      </c>
      <c r="E25" s="59">
        <f>'Shipping Invoice'!J30*$N$1</f>
        <v>2.67</v>
      </c>
      <c r="F25" s="59">
        <f t="shared" si="0"/>
        <v>10.68</v>
      </c>
      <c r="G25" s="60">
        <f t="shared" si="1"/>
        <v>101.70030000000001</v>
      </c>
      <c r="H25" s="63">
        <f t="shared" si="2"/>
        <v>406.80120000000005</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149.32</v>
      </c>
      <c r="G1000" s="60"/>
      <c r="H1000" s="61">
        <f t="shared" ref="H1000:H1007" si="49">F1000*$E$14</f>
        <v>5687.5988000000007</v>
      </c>
    </row>
    <row r="1001" spans="1:8" s="62" customFormat="1">
      <c r="A1001" s="56" t="s">
        <v>744</v>
      </c>
      <c r="B1001" s="75"/>
      <c r="C1001" s="75"/>
      <c r="D1001" s="76"/>
      <c r="E1001" s="67"/>
      <c r="F1001" s="59">
        <f>Invoice!J31</f>
        <v>19.82</v>
      </c>
      <c r="G1001" s="60"/>
      <c r="H1001" s="61">
        <f t="shared" si="49"/>
        <v>754.94380000000012</v>
      </c>
    </row>
    <row r="1002" spans="1:8" s="62" customFormat="1" outlineLevel="1">
      <c r="A1002" s="56"/>
      <c r="B1002" s="75"/>
      <c r="C1002" s="75"/>
      <c r="D1002" s="76"/>
      <c r="E1002" s="67"/>
      <c r="F1002" s="59">
        <f>Invoice!J32</f>
        <v>0</v>
      </c>
      <c r="G1002" s="60"/>
      <c r="H1002" s="61">
        <f t="shared" si="49"/>
        <v>0</v>
      </c>
    </row>
    <row r="1003" spans="1:8" s="62" customFormat="1">
      <c r="A1003" s="56" t="str">
        <f>'[2]Copy paste to Here'!T4</f>
        <v>Total:</v>
      </c>
      <c r="B1003" s="75"/>
      <c r="C1003" s="75"/>
      <c r="D1003" s="76"/>
      <c r="E1003" s="67"/>
      <c r="F1003" s="59">
        <f>SUM(F1000:F1002)</f>
        <v>169.14</v>
      </c>
      <c r="G1003" s="60"/>
      <c r="H1003" s="61">
        <f t="shared" si="49"/>
        <v>6442.5425999999998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5687.5988000000007</v>
      </c>
    </row>
    <row r="1010" spans="1:8" s="21" customFormat="1">
      <c r="A1010" s="22"/>
      <c r="E1010" s="21" t="s">
        <v>177</v>
      </c>
      <c r="H1010" s="84">
        <f>(SUMIF($A$1000:$A$1008,"Total:",$H$1000:$H$1008))</f>
        <v>6442.5425999999998</v>
      </c>
    </row>
    <row r="1011" spans="1:8" s="21" customFormat="1">
      <c r="E1011" s="21" t="s">
        <v>178</v>
      </c>
      <c r="H1011" s="85">
        <f>H1013-H1012</f>
        <v>6021.07</v>
      </c>
    </row>
    <row r="1012" spans="1:8" s="21" customFormat="1">
      <c r="E1012" s="21" t="s">
        <v>179</v>
      </c>
      <c r="H1012" s="85">
        <f>ROUND((H1013*7)/107,2)</f>
        <v>421.47</v>
      </c>
    </row>
    <row r="1013" spans="1:8" s="21" customFormat="1">
      <c r="E1013" s="22" t="s">
        <v>180</v>
      </c>
      <c r="H1013" s="86">
        <f>ROUND((SUMIF($A$1000:$A$1008,"Total:",$H$1000:$H$1008)),2)</f>
        <v>6442.54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
  <sheetViews>
    <sheetView workbookViewId="0">
      <selection activeCell="A5" sqref="A5"/>
    </sheetView>
  </sheetViews>
  <sheetFormatPr defaultRowHeight="15"/>
  <sheetData>
    <row r="1" spans="1:1">
      <c r="A1" s="2" t="s">
        <v>716</v>
      </c>
    </row>
    <row r="2" spans="1:1">
      <c r="A2" s="2" t="s">
        <v>732</v>
      </c>
    </row>
    <row r="3" spans="1:1">
      <c r="A3" s="2" t="s">
        <v>733</v>
      </c>
    </row>
    <row r="4" spans="1:1">
      <c r="A4" s="2" t="s">
        <v>734</v>
      </c>
    </row>
    <row r="5" spans="1:1">
      <c r="A5" s="2" t="s">
        <v>735</v>
      </c>
    </row>
    <row r="6" spans="1:1">
      <c r="A6" s="2" t="s">
        <v>736</v>
      </c>
    </row>
    <row r="7" spans="1:1">
      <c r="A7" s="2" t="s">
        <v>737</v>
      </c>
    </row>
    <row r="8" spans="1:1">
      <c r="A8" s="2" t="s">
        <v>737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2023-09-28T09:14:30Z</cp:lastPrinted>
  <dcterms:created xsi:type="dcterms:W3CDTF">2009-06-02T18:56:54Z</dcterms:created>
  <dcterms:modified xsi:type="dcterms:W3CDTF">2023-09-28T09:14:31Z</dcterms:modified>
</cp:coreProperties>
</file>