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aveExternalLinkValues="0"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FC7ECC2-D788-4573-9179-DD674DAF3A18}" xr6:coauthVersionLast="47" xr6:coauthVersionMax="47" xr10:uidLastSave="{00000000-0000-0000-0000-000000000000}"/>
  <bookViews>
    <workbookView xWindow="28680" yWindow="-120" windowWidth="29040" windowHeight="15840" tabRatio="629" xr2:uid="{00000000-000D-0000-FFFF-FFFF00000000}"/>
  </bookViews>
  <sheets>
    <sheet name="Invoice" sheetId="1" r:id="rId1"/>
    <sheet name="Tax Invoice" sheetId="2" r:id="rId2"/>
    <sheet name="Shipping customer" sheetId="3" r:id="rId3"/>
  </sheets>
  <externalReferences>
    <externalReference r:id="rId4"/>
    <externalReference r:id="rId5"/>
    <externalReference r:id="rId6"/>
  </externalReferences>
  <definedNames>
    <definedName name="_xlnm.Print_Area" localSheetId="0">Invoice!$A$1:$I$103</definedName>
    <definedName name="_xlnm.Print_Area" localSheetId="2">'Shipping customer'!$A$1:$J$103</definedName>
    <definedName name="_xlnm.Print_Area" localSheetId="1">'Tax Invoice'!$A$1:$G$108</definedName>
    <definedName name="_xlnm.Print_Titles" localSheetId="0">Invoice!$1:$19</definedName>
    <definedName name="_xlnm.Print_Titles" localSheetId="2">'Shipping customer'!$1:$19</definedName>
    <definedName name="_xlnm.Print_Titles" localSheetId="1">'Tax Invoice'!$1:$17</definedName>
    <definedName name="RMBrate" localSheetId="2">'Shipping customer'!#REF!</definedName>
    <definedName name="RMBrate">Invoice!#REF!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1" l="1"/>
  <c r="G21" i="3" l="1"/>
  <c r="I21" i="3" s="1"/>
  <c r="G22" i="3"/>
  <c r="I22" i="3" s="1"/>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I73" i="3" s="1"/>
  <c r="G74" i="3"/>
  <c r="G75" i="3"/>
  <c r="G76" i="3"/>
  <c r="G77" i="3"/>
  <c r="G78" i="3"/>
  <c r="G79" i="3"/>
  <c r="G80" i="3"/>
  <c r="G81" i="3"/>
  <c r="G82" i="3"/>
  <c r="G83" i="3"/>
  <c r="I83" i="3" s="1"/>
  <c r="G84" i="3"/>
  <c r="I84" i="3" s="1"/>
  <c r="G85" i="3"/>
  <c r="I85" i="3" s="1"/>
  <c r="G86" i="3"/>
  <c r="G87" i="3"/>
  <c r="G88" i="3"/>
  <c r="G89" i="3"/>
  <c r="G90" i="3"/>
  <c r="G91" i="3"/>
  <c r="G92" i="3"/>
  <c r="G93" i="3"/>
  <c r="G20" i="3"/>
  <c r="I20" i="3" s="1"/>
  <c r="I97" i="3"/>
  <c r="G97" i="3"/>
  <c r="I96" i="3"/>
  <c r="I95" i="3"/>
  <c r="G95" i="3"/>
  <c r="I94" i="3"/>
  <c r="G94" i="3"/>
  <c r="F94" i="3"/>
  <c r="F93" i="3"/>
  <c r="F92" i="3"/>
  <c r="F91" i="3"/>
  <c r="F90" i="3"/>
  <c r="F89" i="3"/>
  <c r="F88" i="3"/>
  <c r="F87" i="3"/>
  <c r="I86" i="3"/>
  <c r="F86" i="3"/>
  <c r="I82" i="3"/>
  <c r="I81" i="3"/>
  <c r="I80" i="3"/>
  <c r="F79" i="3"/>
  <c r="F78" i="3"/>
  <c r="F77" i="3"/>
  <c r="F76" i="3"/>
  <c r="F75" i="3"/>
  <c r="F74" i="3"/>
  <c r="F73" i="3"/>
  <c r="I72"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I34" i="3"/>
  <c r="F34" i="3"/>
  <c r="F33" i="3"/>
  <c r="F32" i="3"/>
  <c r="F31" i="3"/>
  <c r="F30" i="3"/>
  <c r="F29" i="3"/>
  <c r="F28" i="3"/>
  <c r="F27" i="3"/>
  <c r="F26" i="3"/>
  <c r="F25" i="3"/>
  <c r="F24" i="3"/>
  <c r="F23" i="3"/>
  <c r="F22" i="3"/>
  <c r="F21" i="3"/>
  <c r="F20" i="3"/>
  <c r="M14" i="3"/>
  <c r="I71" i="3" s="1"/>
  <c r="F14" i="3"/>
  <c r="F13" i="3"/>
  <c r="F12" i="3"/>
  <c r="F11" i="3"/>
  <c r="F10" i="3"/>
  <c r="F9" i="3"/>
  <c r="I24" i="3" l="1"/>
  <c r="I40" i="3"/>
  <c r="I56" i="3"/>
  <c r="I50" i="3"/>
  <c r="I66" i="3"/>
  <c r="I77" i="3"/>
  <c r="I92" i="3"/>
  <c r="I29" i="3"/>
  <c r="I45" i="3"/>
  <c r="I61" i="3"/>
  <c r="I87" i="3"/>
  <c r="I35" i="3"/>
  <c r="I51" i="3"/>
  <c r="I67" i="3"/>
  <c r="I78" i="3"/>
  <c r="I93" i="3"/>
  <c r="I30" i="3"/>
  <c r="I46" i="3"/>
  <c r="I62" i="3"/>
  <c r="I88" i="3"/>
  <c r="I25" i="3"/>
  <c r="I41" i="3"/>
  <c r="I57" i="3"/>
  <c r="I36" i="3"/>
  <c r="I52" i="3"/>
  <c r="I68" i="3"/>
  <c r="I79" i="3"/>
  <c r="I31" i="3"/>
  <c r="I47" i="3"/>
  <c r="I63" i="3"/>
  <c r="I74" i="3"/>
  <c r="I89" i="3"/>
  <c r="I26" i="3"/>
  <c r="I42" i="3"/>
  <c r="I58" i="3"/>
  <c r="I37" i="3"/>
  <c r="I53" i="3"/>
  <c r="I69" i="3"/>
  <c r="I32" i="3"/>
  <c r="I48" i="3"/>
  <c r="I64" i="3"/>
  <c r="I75" i="3"/>
  <c r="I90" i="3"/>
  <c r="I27" i="3"/>
  <c r="I43" i="3"/>
  <c r="I59" i="3"/>
  <c r="I38" i="3"/>
  <c r="I54" i="3"/>
  <c r="I70" i="3"/>
  <c r="I33" i="3"/>
  <c r="I49" i="3"/>
  <c r="I65" i="3"/>
  <c r="I76" i="3"/>
  <c r="I91" i="3"/>
  <c r="I28" i="3"/>
  <c r="I44" i="3"/>
  <c r="I60" i="3"/>
  <c r="I23" i="3"/>
  <c r="I39" i="3"/>
  <c r="I55" i="3"/>
  <c r="G94" i="1"/>
  <c r="G95" i="1"/>
  <c r="I99" i="3" l="1"/>
  <c r="I100" i="3" s="1"/>
  <c r="I102" i="3" s="1"/>
  <c r="G97" i="1"/>
  <c r="F94" i="1"/>
  <c r="F93" i="1"/>
  <c r="A91" i="2" s="1"/>
  <c r="F92" i="1"/>
  <c r="A90" i="2" s="1"/>
  <c r="F91" i="1"/>
  <c r="A89" i="2" s="1"/>
  <c r="F90" i="1"/>
  <c r="A88" i="2" s="1"/>
  <c r="F89" i="1"/>
  <c r="A87" i="2" s="1"/>
  <c r="F88" i="1"/>
  <c r="A86" i="2" s="1"/>
  <c r="F87" i="1"/>
  <c r="A85" i="2" s="1"/>
  <c r="F84" i="2"/>
  <c r="F86" i="1"/>
  <c r="A84" i="2" s="1"/>
  <c r="F83" i="2"/>
  <c r="A83" i="2"/>
  <c r="F82" i="2"/>
  <c r="A82" i="2"/>
  <c r="F81" i="2"/>
  <c r="A81" i="2"/>
  <c r="F80" i="2"/>
  <c r="A80" i="2"/>
  <c r="F79" i="2"/>
  <c r="A79" i="2"/>
  <c r="F78" i="2"/>
  <c r="A78" i="2"/>
  <c r="F79" i="1"/>
  <c r="A77" i="2" s="1"/>
  <c r="F78" i="1"/>
  <c r="A76" i="2" s="1"/>
  <c r="F77" i="1"/>
  <c r="A75" i="2" s="1"/>
  <c r="F76" i="1"/>
  <c r="A74" i="2" s="1"/>
  <c r="F75" i="1"/>
  <c r="A73" i="2" s="1"/>
  <c r="F74" i="1"/>
  <c r="A72" i="2" s="1"/>
  <c r="F71" i="2"/>
  <c r="F73" i="1"/>
  <c r="A71" i="2" s="1"/>
  <c r="F72" i="1"/>
  <c r="A70" i="2" s="1"/>
  <c r="F71" i="1"/>
  <c r="A69" i="2" s="1"/>
  <c r="F70" i="1"/>
  <c r="A68" i="2" s="1"/>
  <c r="F69" i="1"/>
  <c r="A67" i="2" s="1"/>
  <c r="F68" i="1"/>
  <c r="A66" i="2" s="1"/>
  <c r="F67" i="1"/>
  <c r="A65" i="2" s="1"/>
  <c r="F66" i="1"/>
  <c r="A64" i="2" s="1"/>
  <c r="F65" i="1"/>
  <c r="A63" i="2" s="1"/>
  <c r="F64" i="1"/>
  <c r="A62" i="2" s="1"/>
  <c r="F63" i="1"/>
  <c r="A61" i="2" s="1"/>
  <c r="F62" i="1"/>
  <c r="A60" i="2" s="1"/>
  <c r="F61" i="1"/>
  <c r="A59" i="2" s="1"/>
  <c r="F60" i="1"/>
  <c r="A58" i="2" s="1"/>
  <c r="F59" i="1"/>
  <c r="A57" i="2" s="1"/>
  <c r="F58" i="1"/>
  <c r="A56" i="2" s="1"/>
  <c r="F57" i="1"/>
  <c r="A55" i="2" s="1"/>
  <c r="F56" i="1"/>
  <c r="A54" i="2" s="1"/>
  <c r="F55" i="1"/>
  <c r="A53" i="2" s="1"/>
  <c r="F54" i="1"/>
  <c r="A52" i="2" s="1"/>
  <c r="F53" i="1"/>
  <c r="A51" i="2" s="1"/>
  <c r="F52" i="1"/>
  <c r="A50" i="2" s="1"/>
  <c r="F51" i="1"/>
  <c r="A49" i="2" s="1"/>
  <c r="F50" i="1"/>
  <c r="A48" i="2" s="1"/>
  <c r="F49" i="1"/>
  <c r="A47" i="2" s="1"/>
  <c r="F48" i="1"/>
  <c r="A46" i="2" s="1"/>
  <c r="F47" i="1"/>
  <c r="A45" i="2" s="1"/>
  <c r="F46" i="1"/>
  <c r="A44" i="2" s="1"/>
  <c r="F45" i="1"/>
  <c r="A43" i="2" s="1"/>
  <c r="F44" i="1"/>
  <c r="A42" i="2" s="1"/>
  <c r="F43" i="1"/>
  <c r="A41" i="2" s="1"/>
  <c r="F42" i="1"/>
  <c r="A40" i="2" s="1"/>
  <c r="F41" i="1"/>
  <c r="A39" i="2" s="1"/>
  <c r="F40" i="1"/>
  <c r="A38" i="2" s="1"/>
  <c r="F39" i="1"/>
  <c r="A37" i="2" s="1"/>
  <c r="F38" i="1"/>
  <c r="A36" i="2" s="1"/>
  <c r="F37" i="1"/>
  <c r="A35" i="2" s="1"/>
  <c r="F36" i="1"/>
  <c r="A34" i="2" s="1"/>
  <c r="F35" i="1"/>
  <c r="A33" i="2" s="1"/>
  <c r="F34" i="1"/>
  <c r="A32" i="2" s="1"/>
  <c r="F33" i="1"/>
  <c r="A31" i="2" s="1"/>
  <c r="F32" i="1"/>
  <c r="A30" i="2" s="1"/>
  <c r="F31" i="1"/>
  <c r="A29" i="2" s="1"/>
  <c r="F30" i="1"/>
  <c r="A28" i="2" s="1"/>
  <c r="F29" i="1"/>
  <c r="A27" i="2" s="1"/>
  <c r="F28" i="1"/>
  <c r="A26" i="2" s="1"/>
  <c r="F27" i="1"/>
  <c r="A25" i="2" s="1"/>
  <c r="F26" i="1"/>
  <c r="A24" i="2" s="1"/>
  <c r="F25" i="1"/>
  <c r="A23" i="2" s="1"/>
  <c r="F24" i="1"/>
  <c r="A22" i="2" s="1"/>
  <c r="F23" i="1"/>
  <c r="A21" i="2" s="1"/>
  <c r="F22" i="1"/>
  <c r="A20" i="2" s="1"/>
  <c r="F21" i="1"/>
  <c r="A19" i="2" s="1"/>
  <c r="F20" i="1"/>
  <c r="A18" i="2" s="1"/>
  <c r="G3" i="2"/>
  <c r="F93" i="2"/>
  <c r="G93" i="2" s="1"/>
  <c r="B19" i="2"/>
  <c r="C19" i="2"/>
  <c r="B20" i="2"/>
  <c r="C20" i="2"/>
  <c r="B21" i="2"/>
  <c r="C21" i="2"/>
  <c r="B22" i="2"/>
  <c r="C22" i="2"/>
  <c r="B23" i="2"/>
  <c r="C23" i="2"/>
  <c r="B24" i="2"/>
  <c r="C24" i="2"/>
  <c r="B25" i="2"/>
  <c r="C25" i="2"/>
  <c r="B26" i="2"/>
  <c r="C26" i="2"/>
  <c r="B27" i="2"/>
  <c r="C27" i="2"/>
  <c r="B28" i="2"/>
  <c r="C28" i="2"/>
  <c r="B29" i="2"/>
  <c r="C29" i="2"/>
  <c r="B30" i="2"/>
  <c r="C30" i="2"/>
  <c r="B31" i="2"/>
  <c r="C31" i="2"/>
  <c r="B32" i="2"/>
  <c r="C32" i="2"/>
  <c r="B33" i="2"/>
  <c r="C33" i="2"/>
  <c r="B34" i="2"/>
  <c r="C34" i="2"/>
  <c r="B35" i="2"/>
  <c r="C35" i="2"/>
  <c r="B36" i="2"/>
  <c r="C36" i="2"/>
  <c r="B37" i="2"/>
  <c r="C37" i="2"/>
  <c r="B38" i="2"/>
  <c r="C38" i="2"/>
  <c r="B39" i="2"/>
  <c r="C39" i="2"/>
  <c r="B40" i="2"/>
  <c r="C40" i="2"/>
  <c r="B41" i="2"/>
  <c r="C41" i="2"/>
  <c r="B42" i="2"/>
  <c r="C42" i="2"/>
  <c r="B43" i="2"/>
  <c r="C43" i="2"/>
  <c r="B44" i="2"/>
  <c r="C44" i="2"/>
  <c r="B45" i="2"/>
  <c r="C45" i="2"/>
  <c r="B46" i="2"/>
  <c r="C46" i="2"/>
  <c r="B47" i="2"/>
  <c r="C47" i="2"/>
  <c r="B48" i="2"/>
  <c r="C48" i="2"/>
  <c r="B49" i="2"/>
  <c r="C49" i="2"/>
  <c r="B50" i="2"/>
  <c r="C50" i="2"/>
  <c r="B51" i="2"/>
  <c r="C51" i="2"/>
  <c r="B52" i="2"/>
  <c r="C52" i="2"/>
  <c r="B53" i="2"/>
  <c r="C53" i="2"/>
  <c r="B54" i="2"/>
  <c r="C54" i="2"/>
  <c r="B55" i="2"/>
  <c r="C55" i="2"/>
  <c r="B56" i="2"/>
  <c r="C56" i="2"/>
  <c r="B57" i="2"/>
  <c r="C57" i="2"/>
  <c r="B58" i="2"/>
  <c r="C58" i="2"/>
  <c r="B59" i="2"/>
  <c r="C59" i="2"/>
  <c r="B60" i="2"/>
  <c r="C60" i="2"/>
  <c r="B61" i="2"/>
  <c r="C61" i="2"/>
  <c r="B62" i="2"/>
  <c r="C62" i="2"/>
  <c r="B63" i="2"/>
  <c r="C63" i="2"/>
  <c r="B64" i="2"/>
  <c r="C64" i="2"/>
  <c r="B65" i="2"/>
  <c r="C65" i="2"/>
  <c r="B66" i="2"/>
  <c r="C66" i="2"/>
  <c r="B67" i="2"/>
  <c r="C67" i="2"/>
  <c r="B68" i="2"/>
  <c r="C68" i="2"/>
  <c r="B69" i="2"/>
  <c r="C69" i="2"/>
  <c r="B70" i="2"/>
  <c r="C70" i="2"/>
  <c r="B71" i="2"/>
  <c r="C71" i="2"/>
  <c r="B72" i="2"/>
  <c r="C72" i="2"/>
  <c r="B73" i="2"/>
  <c r="C73" i="2"/>
  <c r="B74" i="2"/>
  <c r="C74" i="2"/>
  <c r="B75" i="2"/>
  <c r="C75" i="2"/>
  <c r="B76" i="2"/>
  <c r="C76" i="2"/>
  <c r="B77" i="2"/>
  <c r="C77" i="2"/>
  <c r="B78" i="2"/>
  <c r="C78" i="2"/>
  <c r="B79" i="2"/>
  <c r="C79" i="2"/>
  <c r="B80" i="2"/>
  <c r="C80" i="2"/>
  <c r="B81" i="2"/>
  <c r="C81" i="2"/>
  <c r="B82" i="2"/>
  <c r="C82" i="2"/>
  <c r="B83" i="2"/>
  <c r="C83" i="2"/>
  <c r="B84" i="2"/>
  <c r="C84" i="2"/>
  <c r="B85" i="2"/>
  <c r="C85" i="2"/>
  <c r="B86" i="2"/>
  <c r="C86" i="2"/>
  <c r="B87" i="2"/>
  <c r="C87" i="2"/>
  <c r="B88" i="2"/>
  <c r="C88" i="2"/>
  <c r="B89" i="2"/>
  <c r="C89" i="2"/>
  <c r="B90" i="2"/>
  <c r="C90" i="2"/>
  <c r="B91" i="2"/>
  <c r="C91" i="2"/>
  <c r="A93" i="2"/>
  <c r="B18" i="2"/>
  <c r="H94" i="1"/>
  <c r="H86" i="1"/>
  <c r="H85" i="1"/>
  <c r="H84" i="1"/>
  <c r="H83" i="1"/>
  <c r="H82" i="1"/>
  <c r="H81" i="1"/>
  <c r="H80" i="1"/>
  <c r="H73" i="1"/>
  <c r="C18" i="2"/>
  <c r="A10" i="2"/>
  <c r="A11" i="2"/>
  <c r="A12" i="2"/>
  <c r="A13" i="2"/>
  <c r="A14" i="2"/>
  <c r="A15" i="2"/>
  <c r="H96" i="1"/>
  <c r="H95" i="1"/>
  <c r="F10" i="1"/>
  <c r="E11" i="2" s="1"/>
  <c r="F11" i="1"/>
  <c r="E12" i="2" s="1"/>
  <c r="F12" i="1"/>
  <c r="E13" i="2" s="1"/>
  <c r="F13" i="1"/>
  <c r="E14" i="2" s="1"/>
  <c r="F14" i="1"/>
  <c r="E15" i="2" s="1"/>
  <c r="F9" i="1"/>
  <c r="E10" i="2" s="1"/>
  <c r="H97" i="1"/>
  <c r="G21" i="1" l="1"/>
  <c r="G22" i="1"/>
  <c r="G65" i="1"/>
  <c r="G23" i="1"/>
  <c r="G39" i="1"/>
  <c r="G55" i="1"/>
  <c r="G71" i="1"/>
  <c r="G40" i="1"/>
  <c r="G72" i="1"/>
  <c r="G24" i="1"/>
  <c r="G56" i="1"/>
  <c r="G43" i="1"/>
  <c r="G25" i="1"/>
  <c r="G41" i="1"/>
  <c r="G57" i="1"/>
  <c r="G74" i="1"/>
  <c r="G42" i="1"/>
  <c r="G58" i="1"/>
  <c r="G59" i="1"/>
  <c r="G79" i="1"/>
  <c r="G26" i="1"/>
  <c r="G75" i="1"/>
  <c r="G76" i="1"/>
  <c r="G77" i="1"/>
  <c r="G88" i="1"/>
  <c r="G27" i="1"/>
  <c r="G44" i="1"/>
  <c r="G28" i="1"/>
  <c r="G60" i="1"/>
  <c r="G29" i="1"/>
  <c r="G45" i="1"/>
  <c r="G61" i="1"/>
  <c r="G78" i="1"/>
  <c r="G46" i="1"/>
  <c r="G30" i="1"/>
  <c r="G62" i="1"/>
  <c r="G89" i="1"/>
  <c r="G31" i="1"/>
  <c r="G47" i="1"/>
  <c r="G63" i="1"/>
  <c r="G87" i="1"/>
  <c r="G32" i="1"/>
  <c r="G48" i="1"/>
  <c r="G33" i="1"/>
  <c r="G49" i="1"/>
  <c r="G34" i="1"/>
  <c r="G50" i="1"/>
  <c r="G66" i="1"/>
  <c r="G90" i="1"/>
  <c r="G64" i="1"/>
  <c r="G35" i="1"/>
  <c r="G51" i="1"/>
  <c r="G67" i="1"/>
  <c r="G91" i="1"/>
  <c r="G20" i="1"/>
  <c r="G36" i="1"/>
  <c r="G52" i="1"/>
  <c r="G68" i="1"/>
  <c r="G92" i="1"/>
  <c r="G37" i="1"/>
  <c r="G53" i="1"/>
  <c r="G69" i="1"/>
  <c r="G93" i="1"/>
  <c r="G38" i="1"/>
  <c r="G54" i="1"/>
  <c r="G70" i="1"/>
  <c r="G83" i="2"/>
  <c r="G78" i="2"/>
  <c r="G81" i="2"/>
  <c r="G82" i="2"/>
  <c r="G71" i="2"/>
  <c r="G79" i="2"/>
  <c r="G80" i="2"/>
  <c r="G84" i="2"/>
  <c r="F35" i="2" l="1"/>
  <c r="G35" i="2" s="1"/>
  <c r="E35" i="2" s="1"/>
  <c r="H37" i="1"/>
  <c r="H91" i="1"/>
  <c r="F89" i="2"/>
  <c r="G89" i="2" s="1"/>
  <c r="E89" i="2" s="1"/>
  <c r="H31" i="1"/>
  <c r="F29" i="2"/>
  <c r="G29" i="2" s="1"/>
  <c r="E29" i="2" s="1"/>
  <c r="F73" i="2"/>
  <c r="G73" i="2" s="1"/>
  <c r="E73" i="2" s="1"/>
  <c r="H75" i="1"/>
  <c r="F53" i="2"/>
  <c r="G53" i="2" s="1"/>
  <c r="E53" i="2" s="1"/>
  <c r="H55" i="1"/>
  <c r="H89" i="1"/>
  <c r="F87" i="2"/>
  <c r="G87" i="2" s="1"/>
  <c r="E87" i="2" s="1"/>
  <c r="H26" i="1"/>
  <c r="F24" i="2"/>
  <c r="G24" i="2" s="1"/>
  <c r="E24" i="2" s="1"/>
  <c r="F37" i="2"/>
  <c r="G37" i="2" s="1"/>
  <c r="E37" i="2" s="1"/>
  <c r="H39" i="1"/>
  <c r="F65" i="2"/>
  <c r="G65" i="2" s="1"/>
  <c r="E65" i="2" s="1"/>
  <c r="H67" i="1"/>
  <c r="H51" i="1"/>
  <c r="F49" i="2"/>
  <c r="G49" i="2" s="1"/>
  <c r="E49" i="2" s="1"/>
  <c r="H62" i="1"/>
  <c r="F60" i="2"/>
  <c r="G60" i="2" s="1"/>
  <c r="E60" i="2" s="1"/>
  <c r="F77" i="2"/>
  <c r="G77" i="2" s="1"/>
  <c r="E77" i="2" s="1"/>
  <c r="H79" i="1"/>
  <c r="H23" i="1"/>
  <c r="F21" i="2"/>
  <c r="G21" i="2" s="1"/>
  <c r="E21" i="2" s="1"/>
  <c r="H35" i="1"/>
  <c r="F33" i="2"/>
  <c r="G33" i="2" s="1"/>
  <c r="E33" i="2" s="1"/>
  <c r="F28" i="2"/>
  <c r="G28" i="2" s="1"/>
  <c r="H30" i="1"/>
  <c r="F57" i="2"/>
  <c r="G57" i="2" s="1"/>
  <c r="E57" i="2" s="1"/>
  <c r="H59" i="1"/>
  <c r="H65" i="1"/>
  <c r="F63" i="2"/>
  <c r="G63" i="2" s="1"/>
  <c r="E63" i="2" s="1"/>
  <c r="F44" i="2"/>
  <c r="G44" i="2" s="1"/>
  <c r="E44" i="2" s="1"/>
  <c r="H46" i="1"/>
  <c r="H58" i="1"/>
  <c r="F56" i="2"/>
  <c r="G56" i="2" s="1"/>
  <c r="E56" i="2" s="1"/>
  <c r="H22" i="1"/>
  <c r="F20" i="2"/>
  <c r="G20" i="2" s="1"/>
  <c r="E20" i="2" s="1"/>
  <c r="H70" i="1"/>
  <c r="F68" i="2"/>
  <c r="G68" i="2" s="1"/>
  <c r="E68" i="2" s="1"/>
  <c r="F52" i="2"/>
  <c r="G52" i="2" s="1"/>
  <c r="H54" i="1"/>
  <c r="H64" i="1"/>
  <c r="F62" i="2"/>
  <c r="G62" i="2" s="1"/>
  <c r="E62" i="2" s="1"/>
  <c r="H90" i="1"/>
  <c r="F88" i="2"/>
  <c r="G88" i="2" s="1"/>
  <c r="E88" i="2" s="1"/>
  <c r="H78" i="1"/>
  <c r="F76" i="2"/>
  <c r="G76" i="2" s="1"/>
  <c r="E76" i="2" s="1"/>
  <c r="H42" i="1"/>
  <c r="F40" i="2"/>
  <c r="G40" i="2" s="1"/>
  <c r="E40" i="2" s="1"/>
  <c r="F36" i="2"/>
  <c r="G36" i="2" s="1"/>
  <c r="E36" i="2" s="1"/>
  <c r="H38" i="1"/>
  <c r="H66" i="1"/>
  <c r="F64" i="2"/>
  <c r="G64" i="2" s="1"/>
  <c r="E64" i="2" s="1"/>
  <c r="F59" i="2"/>
  <c r="G59" i="2" s="1"/>
  <c r="E59" i="2" s="1"/>
  <c r="H61" i="1"/>
  <c r="H74" i="1"/>
  <c r="F72" i="2"/>
  <c r="G72" i="2" s="1"/>
  <c r="E72" i="2" s="1"/>
  <c r="F91" i="2"/>
  <c r="G91" i="2" s="1"/>
  <c r="H93" i="1"/>
  <c r="H50" i="1"/>
  <c r="F48" i="2"/>
  <c r="G48" i="2" s="1"/>
  <c r="E48" i="2" s="1"/>
  <c r="F43" i="2"/>
  <c r="G43" i="2" s="1"/>
  <c r="E43" i="2" s="1"/>
  <c r="H45" i="1"/>
  <c r="F55" i="2"/>
  <c r="G55" i="2" s="1"/>
  <c r="E55" i="2" s="1"/>
  <c r="H57" i="1"/>
  <c r="H34" i="1"/>
  <c r="F32" i="2"/>
  <c r="G32" i="2" s="1"/>
  <c r="E32" i="2" s="1"/>
  <c r="F27" i="2"/>
  <c r="G27" i="2" s="1"/>
  <c r="E27" i="2" s="1"/>
  <c r="H29" i="1"/>
  <c r="F39" i="2"/>
  <c r="G39" i="2" s="1"/>
  <c r="E39" i="2" s="1"/>
  <c r="H41" i="1"/>
  <c r="F67" i="2"/>
  <c r="G67" i="2" s="1"/>
  <c r="H69" i="1"/>
  <c r="F51" i="2"/>
  <c r="G51" i="2" s="1"/>
  <c r="E51" i="2" s="1"/>
  <c r="H53" i="1"/>
  <c r="H49" i="1"/>
  <c r="F47" i="2"/>
  <c r="G47" i="2" s="1"/>
  <c r="E47" i="2" s="1"/>
  <c r="F58" i="2"/>
  <c r="G58" i="2" s="1"/>
  <c r="E58" i="2" s="1"/>
  <c r="H60" i="1"/>
  <c r="H25" i="1"/>
  <c r="F23" i="2"/>
  <c r="G23" i="2" s="1"/>
  <c r="E23" i="2" s="1"/>
  <c r="H33" i="1"/>
  <c r="F31" i="2"/>
  <c r="G31" i="2" s="1"/>
  <c r="E31" i="2" s="1"/>
  <c r="H28" i="1"/>
  <c r="F26" i="2"/>
  <c r="G26" i="2" s="1"/>
  <c r="E26" i="2" s="1"/>
  <c r="F41" i="2"/>
  <c r="G41" i="2" s="1"/>
  <c r="E41" i="2" s="1"/>
  <c r="H43" i="1"/>
  <c r="H92" i="1"/>
  <c r="F90" i="2"/>
  <c r="G90" i="2" s="1"/>
  <c r="E90" i="2" s="1"/>
  <c r="H48" i="1"/>
  <c r="F46" i="2"/>
  <c r="G46" i="2" s="1"/>
  <c r="E46" i="2" s="1"/>
  <c r="F42" i="2"/>
  <c r="G42" i="2" s="1"/>
  <c r="E42" i="2" s="1"/>
  <c r="H44" i="1"/>
  <c r="H56" i="1"/>
  <c r="F54" i="2"/>
  <c r="G54" i="2" s="1"/>
  <c r="E54" i="2" s="1"/>
  <c r="H27" i="1"/>
  <c r="F25" i="2"/>
  <c r="G25" i="2" s="1"/>
  <c r="E25" i="2" s="1"/>
  <c r="H24" i="1"/>
  <c r="F22" i="2"/>
  <c r="G22" i="2" s="1"/>
  <c r="E22" i="2" s="1"/>
  <c r="H32" i="1"/>
  <c r="F30" i="2"/>
  <c r="G30" i="2" s="1"/>
  <c r="E30" i="2" s="1"/>
  <c r="F85" i="2"/>
  <c r="G85" i="2" s="1"/>
  <c r="E85" i="2" s="1"/>
  <c r="H87" i="1"/>
  <c r="F86" i="2"/>
  <c r="G86" i="2" s="1"/>
  <c r="H88" i="1"/>
  <c r="H72" i="1"/>
  <c r="F70" i="2"/>
  <c r="G70" i="2" s="1"/>
  <c r="E70" i="2" s="1"/>
  <c r="F66" i="2"/>
  <c r="G66" i="2" s="1"/>
  <c r="E66" i="2" s="1"/>
  <c r="H68" i="1"/>
  <c r="F50" i="2"/>
  <c r="G50" i="2" s="1"/>
  <c r="E50" i="2" s="1"/>
  <c r="H52" i="1"/>
  <c r="F34" i="2"/>
  <c r="G34" i="2" s="1"/>
  <c r="E34" i="2" s="1"/>
  <c r="H36" i="1"/>
  <c r="F61" i="2"/>
  <c r="G61" i="2" s="1"/>
  <c r="E61" i="2" s="1"/>
  <c r="H63" i="1"/>
  <c r="F75" i="2"/>
  <c r="G75" i="2" s="1"/>
  <c r="E75" i="2" s="1"/>
  <c r="H77" i="1"/>
  <c r="H40" i="1"/>
  <c r="F38" i="2"/>
  <c r="G38" i="2" s="1"/>
  <c r="E38" i="2" s="1"/>
  <c r="F18" i="2"/>
  <c r="G18" i="2" s="1"/>
  <c r="E18" i="2" s="1"/>
  <c r="H20" i="1"/>
  <c r="H47" i="1"/>
  <c r="F45" i="2"/>
  <c r="G45" i="2" s="1"/>
  <c r="E45" i="2" s="1"/>
  <c r="F74" i="2"/>
  <c r="G74" i="2" s="1"/>
  <c r="E74" i="2" s="1"/>
  <c r="H76" i="1"/>
  <c r="F69" i="2"/>
  <c r="G69" i="2" s="1"/>
  <c r="E69" i="2" s="1"/>
  <c r="H71" i="1"/>
  <c r="D67" i="2"/>
  <c r="E84" i="2"/>
  <c r="E71" i="2"/>
  <c r="E86" i="2"/>
  <c r="E67" i="2"/>
  <c r="D87" i="2"/>
  <c r="D18" i="2"/>
  <c r="D76" i="2"/>
  <c r="D78" i="2"/>
  <c r="E78" i="2"/>
  <c r="D82" i="2"/>
  <c r="D71" i="2"/>
  <c r="D83" i="2"/>
  <c r="D81" i="2"/>
  <c r="E83" i="2"/>
  <c r="E28" i="2"/>
  <c r="D79" i="2"/>
  <c r="D54" i="2"/>
  <c r="D28" i="2"/>
  <c r="D51" i="2"/>
  <c r="E52" i="2"/>
  <c r="E79" i="2"/>
  <c r="E82" i="2"/>
  <c r="D80" i="2"/>
  <c r="E81" i="2"/>
  <c r="E93" i="2"/>
  <c r="D86" i="2"/>
  <c r="F19" i="2"/>
  <c r="H21" i="1"/>
  <c r="D84" i="2"/>
  <c r="D93" i="2"/>
  <c r="E91" i="2"/>
  <c r="D60" i="2"/>
  <c r="E80" i="2"/>
  <c r="D56" i="2" l="1"/>
  <c r="D63" i="2"/>
  <c r="D91" i="2"/>
  <c r="D44" i="2"/>
  <c r="D32" i="2"/>
  <c r="D72" i="2"/>
  <c r="D29" i="2"/>
  <c r="D30" i="2"/>
  <c r="D55" i="2"/>
  <c r="D26" i="2"/>
  <c r="D64" i="2"/>
  <c r="D59" i="2"/>
  <c r="D20" i="2"/>
  <c r="D38" i="2"/>
  <c r="D39" i="2"/>
  <c r="D22" i="2"/>
  <c r="D41" i="2"/>
  <c r="D40" i="2"/>
  <c r="D68" i="2"/>
  <c r="D73" i="2"/>
  <c r="D42" i="2"/>
  <c r="D74" i="2"/>
  <c r="D75" i="2"/>
  <c r="D90" i="2"/>
  <c r="D33" i="2"/>
  <c r="D66" i="2"/>
  <c r="D37" i="2"/>
  <c r="D85" i="2"/>
  <c r="D77" i="2"/>
  <c r="D27" i="2"/>
  <c r="D57" i="2"/>
  <c r="D45" i="2"/>
  <c r="D52" i="2"/>
  <c r="D21" i="2"/>
  <c r="D34" i="2"/>
  <c r="D36" i="2"/>
  <c r="D70" i="2"/>
  <c r="D43" i="2"/>
  <c r="D24" i="2"/>
  <c r="D31" i="2"/>
  <c r="D47" i="2"/>
  <c r="D65" i="2"/>
  <c r="D48" i="2"/>
  <c r="H99" i="1"/>
  <c r="H100" i="1" s="1"/>
  <c r="H102" i="1" s="1"/>
  <c r="D23" i="2"/>
  <c r="D61" i="2"/>
  <c r="D49" i="2"/>
  <c r="D50" i="2"/>
  <c r="D58" i="2"/>
  <c r="D25" i="2"/>
  <c r="D69" i="2"/>
  <c r="D35" i="2"/>
  <c r="D89" i="2"/>
  <c r="D62" i="2"/>
  <c r="D88" i="2"/>
  <c r="D53" i="2"/>
  <c r="D46" i="2"/>
  <c r="G19" i="2"/>
  <c r="D19" i="2"/>
  <c r="E19" i="2" l="1"/>
  <c r="G95" i="2"/>
  <c r="G96" i="2" s="1"/>
  <c r="G98" i="2" s="1"/>
  <c r="G97" i="2" s="1"/>
  <c r="G99" i="2" s="1"/>
</calcChain>
</file>

<file path=xl/sharedStrings.xml><?xml version="1.0" encoding="utf-8"?>
<sst xmlns="http://schemas.openxmlformats.org/spreadsheetml/2006/main" count="384" uniqueCount="103">
  <si>
    <t>Description</t>
  </si>
  <si>
    <t>Acha Co.,Ltd.</t>
  </si>
  <si>
    <t>www.achadirect.com</t>
  </si>
  <si>
    <t>Ship to</t>
  </si>
  <si>
    <t>Invoice</t>
  </si>
  <si>
    <t>Date</t>
  </si>
  <si>
    <t>Invoice #</t>
  </si>
  <si>
    <t>Item code</t>
  </si>
  <si>
    <t>Pranakorn, Bangkok 10200 Thailand</t>
  </si>
  <si>
    <t>Price Each</t>
  </si>
  <si>
    <t>Amount</t>
  </si>
  <si>
    <t>Quantity</t>
  </si>
  <si>
    <t xml:space="preserve">Bill to  </t>
  </si>
  <si>
    <t>Options (Color/Size)</t>
  </si>
  <si>
    <t xml:space="preserve">PO Number </t>
  </si>
  <si>
    <t xml:space="preserve">Via </t>
  </si>
  <si>
    <t xml:space="preserve">Rep. </t>
  </si>
  <si>
    <t>Check out our webstore - www.achadirect.com</t>
  </si>
  <si>
    <t>Total Amount</t>
  </si>
  <si>
    <t>Currency</t>
  </si>
  <si>
    <t>USD Exchange Rate</t>
  </si>
  <si>
    <t>THB</t>
  </si>
  <si>
    <t>Walk IN</t>
  </si>
  <si>
    <t>Total EURO</t>
  </si>
  <si>
    <t>Change THB</t>
  </si>
  <si>
    <t>Given EURO</t>
  </si>
  <si>
    <t xml:space="preserve">                   TAX INVOICE/DELIVERY ORDER/ RECEIPT</t>
  </si>
  <si>
    <t xml:space="preserve">Invoice # </t>
  </si>
  <si>
    <t>Pranakorn, Bangkok 10200</t>
  </si>
  <si>
    <t>Thailand</t>
  </si>
  <si>
    <t>Bill to  (Customer name)</t>
  </si>
  <si>
    <t>Item Code</t>
  </si>
  <si>
    <t>Qty</t>
  </si>
  <si>
    <t>Sale price(US)</t>
  </si>
  <si>
    <t>Amount (US)</t>
  </si>
  <si>
    <t>Baht price</t>
  </si>
  <si>
    <t>Amount baht</t>
  </si>
  <si>
    <t>TOTAL</t>
  </si>
  <si>
    <t>LESS DISCOUNT</t>
  </si>
  <si>
    <t>SUB TOTAL</t>
  </si>
  <si>
    <t>VALUE ADDED TAX 7%</t>
  </si>
  <si>
    <t>GRAND TOTAL</t>
  </si>
  <si>
    <t>TAX ID NO. 0105545048072</t>
  </si>
  <si>
    <t>.</t>
  </si>
  <si>
    <t>247 - 249 Tanow Road, Bavornives</t>
  </si>
  <si>
    <t>247,249 Tanow Road, Bavornives</t>
  </si>
  <si>
    <t>FAX: + 66-02046-6650</t>
  </si>
  <si>
    <t>TEL: +  66-02057-5858</t>
  </si>
  <si>
    <t>TEL: + 66 2057 - 5858</t>
  </si>
  <si>
    <t>FAX: + 66 2046 - 6650</t>
  </si>
  <si>
    <t>Valentijn Kunstnijverheid</t>
  </si>
  <si>
    <t>VALENTYN KUNSTNIJVERHEID</t>
  </si>
  <si>
    <t>Waagpassage 126</t>
  </si>
  <si>
    <t>WAAG PASSAGE 126</t>
  </si>
  <si>
    <t>8232 DW Lelystad</t>
  </si>
  <si>
    <t>8232 DW LELYSTAD</t>
  </si>
  <si>
    <t>Netherlands</t>
  </si>
  <si>
    <t>HOLLAND</t>
  </si>
  <si>
    <t>Sunny</t>
  </si>
  <si>
    <t>NYP19CX</t>
  </si>
  <si>
    <t>NYCZBXC</t>
  </si>
  <si>
    <t>NBZBC25</t>
  </si>
  <si>
    <t>DNSM42</t>
  </si>
  <si>
    <t>DNSM43</t>
  </si>
  <si>
    <t>NYZBHC</t>
  </si>
  <si>
    <t>18Y19XC</t>
  </si>
  <si>
    <t>NYX18B2</t>
  </si>
  <si>
    <t>18B14XC</t>
  </si>
  <si>
    <t>NYSQBXC</t>
  </si>
  <si>
    <t>18BP14XC</t>
  </si>
  <si>
    <t>NYSVBX</t>
  </si>
  <si>
    <t>18B19XC</t>
  </si>
  <si>
    <t>18BZ25XC</t>
  </si>
  <si>
    <t>NYX18B</t>
  </si>
  <si>
    <t>SR246</t>
  </si>
  <si>
    <t>#6</t>
  </si>
  <si>
    <t>#7</t>
  </si>
  <si>
    <t>#8</t>
  </si>
  <si>
    <t>#9</t>
  </si>
  <si>
    <t>#10</t>
  </si>
  <si>
    <t>#11</t>
  </si>
  <si>
    <t>#12</t>
  </si>
  <si>
    <t>#13</t>
  </si>
  <si>
    <t>#14</t>
  </si>
  <si>
    <t>SR308</t>
  </si>
  <si>
    <t>SRB67</t>
  </si>
  <si>
    <t>SRB64</t>
  </si>
  <si>
    <t>SRB8</t>
  </si>
  <si>
    <t>SR145</t>
  </si>
  <si>
    <t>SR249</t>
  </si>
  <si>
    <t>SR106</t>
  </si>
  <si>
    <t>Stainless steel wedding band couple ring with diagonal line pattern - Ladies width (4mm) &amp; Men's width (7mm)</t>
  </si>
  <si>
    <t>IPTRD6</t>
  </si>
  <si>
    <t>Black</t>
  </si>
  <si>
    <t>Gold</t>
  </si>
  <si>
    <t>IPRD</t>
  </si>
  <si>
    <t>NS05RG</t>
  </si>
  <si>
    <t>NS06RG</t>
  </si>
  <si>
    <t>BN2FRG</t>
  </si>
  <si>
    <t>10mm - Rose</t>
  </si>
  <si>
    <t>10mm - Aqua</t>
  </si>
  <si>
    <t>10mm -Clear</t>
  </si>
  <si>
    <t xml:space="preserve">Discount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</si>
</sst>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mm/dd/yyyy"/>
    <numFmt numFmtId="166" formatCode="[$-409]d\-mmm\-yy;@"/>
    <numFmt numFmtId="167" formatCode="#.#&quot; mm&quot;"/>
  </numFmts>
  <fonts count="21" x14ac:knownFonts="1">
    <font>
      <sz val="10"/>
      <name val="Arial"/>
    </font>
    <font>
      <b/>
      <sz val="8"/>
      <name val="Arial"/>
      <family val="2"/>
    </font>
    <font>
      <b/>
      <sz val="9"/>
      <name val="Arial"/>
      <family val="2"/>
    </font>
    <font>
      <sz val="9"/>
      <name val="Arial"/>
      <family val="2"/>
    </font>
    <font>
      <b/>
      <sz val="10"/>
      <name val="Arial"/>
      <family val="2"/>
    </font>
    <font>
      <sz val="9"/>
      <name val="Arial"/>
      <family val="2"/>
    </font>
    <font>
      <sz val="10"/>
      <color indexed="8"/>
      <name val="Arial"/>
      <family val="2"/>
    </font>
    <font>
      <u/>
      <sz val="10"/>
      <color indexed="12"/>
      <name val="Arial"/>
      <family val="2"/>
    </font>
    <font>
      <sz val="8"/>
      <color indexed="8"/>
      <name val="Arial"/>
      <family val="2"/>
    </font>
    <font>
      <b/>
      <sz val="8"/>
      <color indexed="8"/>
      <name val="Arial"/>
      <family val="2"/>
    </font>
    <font>
      <b/>
      <sz val="11"/>
      <name val="Arial"/>
      <family val="2"/>
    </font>
    <font>
      <sz val="10"/>
      <name val="Arial"/>
      <family val="2"/>
    </font>
    <font>
      <b/>
      <sz val="18"/>
      <name val="Arial"/>
      <family val="2"/>
    </font>
    <font>
      <u/>
      <sz val="11"/>
      <color indexed="12"/>
      <name val="Arial"/>
      <family val="2"/>
    </font>
    <font>
      <b/>
      <sz val="10"/>
      <color indexed="8"/>
      <name val="Arial"/>
      <family val="2"/>
    </font>
    <font>
      <b/>
      <sz val="12"/>
      <name val="Arial"/>
      <family val="2"/>
    </font>
    <font>
      <b/>
      <sz val="16"/>
      <name val="Arial"/>
      <family val="2"/>
    </font>
    <font>
      <b/>
      <sz val="14"/>
      <name val="Arial"/>
      <family val="2"/>
    </font>
    <font>
      <b/>
      <sz val="10"/>
      <color theme="1"/>
      <name val="Arial"/>
      <family val="2"/>
    </font>
    <font>
      <sz val="10"/>
      <color theme="0"/>
      <name val="Arial"/>
      <family val="2"/>
    </font>
    <font>
      <sz val="8"/>
      <color rgb="FF000000"/>
      <name val="Tahoma"/>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54">
    <border>
      <left/>
      <right/>
      <top/>
      <bottom/>
      <diagonal/>
    </border>
    <border>
      <left style="medium">
        <color indexed="64"/>
      </left>
      <right style="thin">
        <color indexed="64"/>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s>
  <cellStyleXfs count="3">
    <xf numFmtId="0" fontId="0" fillId="0" borderId="0"/>
    <xf numFmtId="0" fontId="7" fillId="0" borderId="0" applyNumberFormat="0" applyFill="0" applyBorder="0" applyAlignment="0" applyProtection="0">
      <alignment vertical="top"/>
      <protection locked="0"/>
    </xf>
    <xf numFmtId="0" fontId="11" fillId="0" borderId="0"/>
  </cellStyleXfs>
  <cellXfs count="153">
    <xf numFmtId="0" fontId="0" fillId="0" borderId="0" xfId="0"/>
    <xf numFmtId="0" fontId="6" fillId="0" borderId="1" xfId="0" applyFont="1" applyBorder="1" applyAlignment="1">
      <alignment horizontal="center" vertical="center" wrapText="1"/>
    </xf>
    <xf numFmtId="0" fontId="0" fillId="2" borderId="2" xfId="0" applyFill="1" applyBorder="1"/>
    <xf numFmtId="0" fontId="0" fillId="2" borderId="0" xfId="0" applyFill="1"/>
    <xf numFmtId="0" fontId="4" fillId="2" borderId="0" xfId="0" applyFont="1" applyFill="1" applyAlignment="1">
      <alignment vertical="center"/>
    </xf>
    <xf numFmtId="0" fontId="4" fillId="2" borderId="0" xfId="0" applyFont="1" applyFill="1" applyAlignment="1">
      <alignment horizontal="left" vertical="center"/>
    </xf>
    <xf numFmtId="0" fontId="12" fillId="2" borderId="0" xfId="0" applyFont="1" applyFill="1" applyAlignment="1">
      <alignment horizontal="left" vertical="center"/>
    </xf>
    <xf numFmtId="0" fontId="0" fillId="2" borderId="0" xfId="0" applyFill="1" applyAlignment="1">
      <alignment vertical="center"/>
    </xf>
    <xf numFmtId="165" fontId="8" fillId="2" borderId="0" xfId="0" applyNumberFormat="1" applyFont="1" applyFill="1" applyAlignment="1">
      <alignment horizontal="center" vertical="center"/>
    </xf>
    <xf numFmtId="49" fontId="9" fillId="2" borderId="0" xfId="0" applyNumberFormat="1" applyFont="1" applyFill="1"/>
    <xf numFmtId="49" fontId="9" fillId="2" borderId="0" xfId="0" applyNumberFormat="1" applyFont="1" applyFill="1" applyAlignment="1">
      <alignment vertical="center"/>
    </xf>
    <xf numFmtId="49" fontId="9" fillId="2" borderId="0" xfId="1" applyNumberFormat="1" applyFont="1" applyFill="1" applyBorder="1" applyAlignment="1" applyProtection="1">
      <alignment vertical="center"/>
    </xf>
    <xf numFmtId="49" fontId="9" fillId="2" borderId="0" xfId="1" applyNumberFormat="1" applyFont="1" applyFill="1" applyBorder="1" applyAlignment="1" applyProtection="1">
      <alignment horizontal="left" vertical="center"/>
    </xf>
    <xf numFmtId="0" fontId="0" fillId="2" borderId="6" xfId="0" applyFill="1" applyBorder="1"/>
    <xf numFmtId="0" fontId="0" fillId="2" borderId="7" xfId="0" applyFill="1" applyBorder="1"/>
    <xf numFmtId="0" fontId="10" fillId="2" borderId="0" xfId="0" applyFont="1" applyFill="1" applyAlignment="1">
      <alignment vertical="center"/>
    </xf>
    <xf numFmtId="0" fontId="13" fillId="2" borderId="0" xfId="1" applyFont="1" applyFill="1" applyBorder="1" applyAlignment="1" applyProtection="1">
      <alignment vertical="center"/>
    </xf>
    <xf numFmtId="0" fontId="7" fillId="2" borderId="0" xfId="1" applyFill="1" applyBorder="1" applyAlignment="1" applyProtection="1">
      <alignment vertical="center"/>
    </xf>
    <xf numFmtId="0" fontId="0" fillId="2" borderId="8" xfId="0" applyFill="1" applyBorder="1"/>
    <xf numFmtId="0" fontId="0" fillId="2" borderId="9" xfId="0" applyFill="1" applyBorder="1"/>
    <xf numFmtId="0" fontId="0" fillId="2" borderId="10" xfId="0" applyFill="1" applyBorder="1"/>
    <xf numFmtId="4" fontId="5" fillId="0" borderId="11" xfId="0" applyNumberFormat="1" applyFont="1" applyBorder="1" applyAlignment="1">
      <alignment horizontal="right" vertical="center"/>
    </xf>
    <xf numFmtId="4" fontId="2" fillId="0" borderId="11" xfId="0" applyNumberFormat="1" applyFont="1" applyBorder="1" applyAlignment="1">
      <alignment horizontal="right" vertical="center"/>
    </xf>
    <xf numFmtId="0" fontId="6" fillId="0" borderId="12" xfId="0" applyFont="1" applyBorder="1" applyAlignment="1">
      <alignment horizontal="center" vertical="center" wrapText="1"/>
    </xf>
    <xf numFmtId="0" fontId="3" fillId="0" borderId="13" xfId="0" applyFont="1" applyBorder="1" applyAlignment="1">
      <alignment vertical="center"/>
    </xf>
    <xf numFmtId="4" fontId="5" fillId="0" borderId="13" xfId="0" applyNumberFormat="1" applyFont="1" applyBorder="1" applyAlignment="1">
      <alignment horizontal="right" vertical="center"/>
    </xf>
    <xf numFmtId="4" fontId="2" fillId="0" borderId="13" xfId="0" applyNumberFormat="1" applyFont="1" applyBorder="1" applyAlignment="1">
      <alignment horizontal="right" vertical="center"/>
    </xf>
    <xf numFmtId="49" fontId="14" fillId="2" borderId="0" xfId="0" applyNumberFormat="1" applyFont="1" applyFill="1" applyAlignment="1">
      <alignment vertical="center"/>
    </xf>
    <xf numFmtId="49" fontId="9" fillId="2" borderId="0" xfId="1" applyNumberFormat="1" applyFont="1" applyFill="1" applyBorder="1" applyAlignment="1" applyProtection="1">
      <alignment horizontal="right" vertical="center"/>
    </xf>
    <xf numFmtId="49" fontId="9" fillId="2" borderId="0" xfId="0" applyNumberFormat="1" applyFont="1" applyFill="1" applyAlignment="1">
      <alignment horizontal="center"/>
    </xf>
    <xf numFmtId="0" fontId="11" fillId="2" borderId="0" xfId="0" applyFont="1" applyFill="1"/>
    <xf numFmtId="0" fontId="11" fillId="2" borderId="2" xfId="0" applyFont="1" applyFill="1" applyBorder="1" applyAlignment="1">
      <alignment horizontal="right" vertical="center"/>
    </xf>
    <xf numFmtId="4" fontId="4" fillId="2" borderId="2" xfId="0" applyNumberFormat="1" applyFont="1" applyFill="1" applyBorder="1" applyAlignment="1">
      <alignment horizontal="right" vertical="center"/>
    </xf>
    <xf numFmtId="0" fontId="10" fillId="2" borderId="17" xfId="0" applyFont="1" applyFill="1" applyBorder="1"/>
    <xf numFmtId="4" fontId="15" fillId="2" borderId="18" xfId="0" applyNumberFormat="1" applyFont="1" applyFill="1" applyBorder="1"/>
    <xf numFmtId="2" fontId="9" fillId="2" borderId="20" xfId="0" applyNumberFormat="1" applyFont="1" applyFill="1" applyBorder="1" applyAlignment="1">
      <alignment horizontal="center"/>
    </xf>
    <xf numFmtId="0" fontId="11" fillId="2" borderId="20" xfId="0" applyFont="1" applyFill="1" applyBorder="1" applyAlignment="1">
      <alignment horizontal="left" vertical="center" wrapText="1"/>
    </xf>
    <xf numFmtId="0" fontId="3" fillId="0" borderId="20" xfId="0" applyFont="1" applyBorder="1" applyAlignment="1">
      <alignment vertical="center"/>
    </xf>
    <xf numFmtId="0" fontId="11" fillId="2" borderId="21" xfId="0" applyFont="1" applyFill="1" applyBorder="1" applyAlignment="1">
      <alignment horizontal="left" vertical="center" wrapText="1"/>
    </xf>
    <xf numFmtId="0" fontId="18" fillId="0" borderId="22" xfId="0" applyFont="1" applyBorder="1"/>
    <xf numFmtId="0" fontId="18" fillId="0" borderId="23" xfId="0" applyFont="1" applyBorder="1"/>
    <xf numFmtId="0" fontId="11" fillId="2" borderId="24" xfId="0" applyFont="1" applyFill="1" applyBorder="1" applyAlignment="1">
      <alignment horizontal="center" vertical="center" wrapText="1"/>
    </xf>
    <xf numFmtId="166" fontId="11" fillId="2" borderId="25" xfId="0" applyNumberFormat="1" applyFont="1" applyFill="1" applyBorder="1" applyAlignment="1">
      <alignment horizontal="center" vertical="center" wrapText="1"/>
    </xf>
    <xf numFmtId="0" fontId="3" fillId="0" borderId="6" xfId="0" applyFont="1" applyBorder="1" applyAlignment="1">
      <alignment vertical="center" wrapText="1"/>
    </xf>
    <xf numFmtId="0" fontId="3" fillId="0" borderId="26" xfId="0" applyFont="1" applyBorder="1" applyAlignment="1">
      <alignment vertical="center" wrapText="1"/>
    </xf>
    <xf numFmtId="4" fontId="0" fillId="0" borderId="0" xfId="0" applyNumberFormat="1"/>
    <xf numFmtId="0" fontId="19" fillId="0" borderId="0" xfId="0" applyFont="1"/>
    <xf numFmtId="0" fontId="16" fillId="0" borderId="0" xfId="2" applyFont="1" applyAlignment="1">
      <alignment horizontal="left" vertical="center"/>
    </xf>
    <xf numFmtId="0" fontId="4" fillId="0" borderId="17" xfId="2" applyFont="1" applyBorder="1" applyAlignment="1">
      <alignment horizontal="left" vertical="center"/>
    </xf>
    <xf numFmtId="0" fontId="4" fillId="0" borderId="27" xfId="2" applyFont="1" applyBorder="1" applyAlignment="1">
      <alignment horizontal="left" vertical="center"/>
    </xf>
    <xf numFmtId="0" fontId="17" fillId="0" borderId="18" xfId="2" applyFont="1" applyBorder="1" applyAlignment="1">
      <alignment horizontal="left" vertical="center"/>
    </xf>
    <xf numFmtId="0" fontId="17" fillId="0" borderId="0" xfId="2" applyFont="1" applyAlignment="1">
      <alignment vertical="center"/>
    </xf>
    <xf numFmtId="0" fontId="11" fillId="0" borderId="0" xfId="2" applyAlignment="1">
      <alignment vertical="center"/>
    </xf>
    <xf numFmtId="0" fontId="4" fillId="0" borderId="0" xfId="2" applyFont="1" applyAlignment="1">
      <alignment vertical="center"/>
    </xf>
    <xf numFmtId="0" fontId="4" fillId="0" borderId="17" xfId="2" applyFont="1" applyBorder="1" applyAlignment="1">
      <alignment vertical="center"/>
    </xf>
    <xf numFmtId="0" fontId="11" fillId="0" borderId="27" xfId="2" applyBorder="1" applyAlignment="1">
      <alignment vertical="center"/>
    </xf>
    <xf numFmtId="0" fontId="11" fillId="0" borderId="18" xfId="2" applyBorder="1" applyAlignment="1">
      <alignment vertical="center"/>
    </xf>
    <xf numFmtId="49" fontId="9" fillId="0" borderId="28" xfId="2" applyNumberFormat="1" applyFont="1" applyBorder="1" applyAlignment="1">
      <alignment horizontal="center" vertical="center"/>
    </xf>
    <xf numFmtId="49" fontId="9" fillId="0" borderId="29" xfId="2" applyNumberFormat="1" applyFont="1" applyBorder="1" applyAlignment="1">
      <alignment horizontal="center" vertical="center"/>
    </xf>
    <xf numFmtId="166" fontId="11" fillId="2" borderId="25" xfId="2" applyNumberFormat="1" applyFill="1" applyBorder="1" applyAlignment="1">
      <alignment horizontal="center" vertical="center" wrapText="1"/>
    </xf>
    <xf numFmtId="0" fontId="1" fillId="0" borderId="30" xfId="2" applyFont="1" applyBorder="1" applyAlignment="1">
      <alignment horizontal="center" vertical="center"/>
    </xf>
    <xf numFmtId="0" fontId="7" fillId="0" borderId="0" xfId="1" applyAlignment="1" applyProtection="1">
      <alignment vertical="center"/>
    </xf>
    <xf numFmtId="165" fontId="8" fillId="0" borderId="0" xfId="2" applyNumberFormat="1" applyFont="1" applyAlignment="1">
      <alignment horizontal="center" vertical="center"/>
    </xf>
    <xf numFmtId="0" fontId="4" fillId="0" borderId="31" xfId="2" applyFont="1" applyBorder="1"/>
    <xf numFmtId="49" fontId="9" fillId="0" borderId="0" xfId="2" applyNumberFormat="1" applyFont="1"/>
    <xf numFmtId="0" fontId="4" fillId="0" borderId="15" xfId="2" applyFont="1" applyBorder="1"/>
    <xf numFmtId="0" fontId="4" fillId="0" borderId="2" xfId="2" applyFont="1" applyBorder="1"/>
    <xf numFmtId="0" fontId="4" fillId="0" borderId="32" xfId="2" applyFont="1" applyBorder="1"/>
    <xf numFmtId="0" fontId="4" fillId="0" borderId="22" xfId="1" applyNumberFormat="1" applyFont="1" applyFill="1" applyBorder="1" applyAlignment="1" applyProtection="1">
      <alignment vertical="center"/>
    </xf>
    <xf numFmtId="49" fontId="9" fillId="0" borderId="0" xfId="2" applyNumberFormat="1" applyFont="1" applyAlignment="1">
      <alignment vertical="center"/>
    </xf>
    <xf numFmtId="0" fontId="4" fillId="0" borderId="33" xfId="1" applyNumberFormat="1" applyFont="1" applyFill="1" applyBorder="1" applyAlignment="1" applyProtection="1">
      <alignment vertical="center"/>
    </xf>
    <xf numFmtId="0" fontId="4" fillId="0" borderId="0" xfId="1" applyNumberFormat="1" applyFont="1" applyFill="1" applyBorder="1" applyAlignment="1" applyProtection="1">
      <alignment vertical="center"/>
    </xf>
    <xf numFmtId="0" fontId="4" fillId="0" borderId="34" xfId="1" applyNumberFormat="1" applyFont="1" applyFill="1" applyBorder="1" applyAlignment="1" applyProtection="1">
      <alignment vertical="center"/>
    </xf>
    <xf numFmtId="0" fontId="4" fillId="0" borderId="23" xfId="1" applyNumberFormat="1" applyFont="1" applyBorder="1" applyAlignment="1" applyProtection="1">
      <alignment vertical="center"/>
    </xf>
    <xf numFmtId="0" fontId="4" fillId="0" borderId="35" xfId="1" applyNumberFormat="1" applyFont="1" applyBorder="1" applyAlignment="1" applyProtection="1">
      <alignment vertical="center"/>
    </xf>
    <xf numFmtId="0" fontId="4" fillId="0" borderId="36" xfId="1" applyNumberFormat="1" applyFont="1" applyBorder="1" applyAlignment="1" applyProtection="1">
      <alignment vertical="center"/>
    </xf>
    <xf numFmtId="0" fontId="4" fillId="0" borderId="30" xfId="1" applyNumberFormat="1" applyFont="1" applyBorder="1" applyAlignment="1" applyProtection="1">
      <alignment vertical="center"/>
    </xf>
    <xf numFmtId="49" fontId="7" fillId="0" borderId="0" xfId="1" applyNumberFormat="1" applyBorder="1" applyAlignment="1" applyProtection="1">
      <alignment vertical="center"/>
    </xf>
    <xf numFmtId="49" fontId="14" fillId="0" borderId="37" xfId="2" applyNumberFormat="1" applyFont="1" applyBorder="1" applyAlignment="1">
      <alignment horizontal="center" vertical="center"/>
    </xf>
    <xf numFmtId="49" fontId="9" fillId="0" borderId="37" xfId="2" applyNumberFormat="1" applyFont="1" applyBorder="1" applyAlignment="1">
      <alignment horizontal="center" vertical="center"/>
    </xf>
    <xf numFmtId="0" fontId="11" fillId="2" borderId="21" xfId="2" applyFill="1" applyBorder="1" applyAlignment="1">
      <alignment horizontal="left" vertical="center" wrapText="1"/>
    </xf>
    <xf numFmtId="0" fontId="6" fillId="0" borderId="21" xfId="2" applyFont="1" applyBorder="1" applyAlignment="1">
      <alignment horizontal="center" vertical="center" wrapText="1"/>
    </xf>
    <xf numFmtId="39" fontId="8" fillId="0" borderId="21" xfId="2" applyNumberFormat="1" applyFont="1" applyBorder="1" applyAlignment="1">
      <alignment vertical="center" wrapText="1"/>
    </xf>
    <xf numFmtId="4" fontId="3" fillId="0" borderId="21" xfId="2" applyNumberFormat="1" applyFont="1" applyBorder="1" applyAlignment="1">
      <alignment horizontal="right" vertical="center" wrapText="1"/>
    </xf>
    <xf numFmtId="4" fontId="2" fillId="0" borderId="38" xfId="2" applyNumberFormat="1" applyFont="1" applyBorder="1" applyAlignment="1">
      <alignment vertical="center" wrapText="1"/>
    </xf>
    <xf numFmtId="0" fontId="11" fillId="0" borderId="0" xfId="2" applyAlignment="1">
      <alignment vertical="top" wrapText="1"/>
    </xf>
    <xf numFmtId="39" fontId="8" fillId="0" borderId="20" xfId="2" applyNumberFormat="1" applyFont="1" applyBorder="1" applyAlignment="1">
      <alignment vertical="center" wrapText="1"/>
    </xf>
    <xf numFmtId="4" fontId="3" fillId="0" borderId="20" xfId="2" applyNumberFormat="1" applyFont="1" applyBorder="1" applyAlignment="1">
      <alignment horizontal="right" vertical="center" wrapText="1"/>
    </xf>
    <xf numFmtId="4" fontId="2" fillId="0" borderId="39" xfId="2" applyNumberFormat="1" applyFont="1" applyBorder="1" applyAlignment="1">
      <alignment vertical="center" wrapText="1"/>
    </xf>
    <xf numFmtId="0" fontId="3" fillId="0" borderId="12" xfId="2" applyFont="1" applyBorder="1" applyAlignment="1">
      <alignment vertical="top" wrapText="1"/>
    </xf>
    <xf numFmtId="0" fontId="3" fillId="0" borderId="26" xfId="2" applyFont="1" applyBorder="1" applyAlignment="1">
      <alignment vertical="center"/>
    </xf>
    <xf numFmtId="0" fontId="6" fillId="0" borderId="13" xfId="2" applyFont="1" applyBorder="1" applyAlignment="1">
      <alignment horizontal="center" vertical="center" wrapText="1"/>
    </xf>
    <xf numFmtId="39" fontId="8" fillId="0" borderId="13" xfId="2" applyNumberFormat="1" applyFont="1" applyBorder="1" applyAlignment="1">
      <alignment vertical="top" wrapText="1"/>
    </xf>
    <xf numFmtId="4" fontId="3" fillId="0" borderId="13" xfId="2" applyNumberFormat="1" applyFont="1" applyBorder="1" applyAlignment="1">
      <alignment horizontal="right" vertical="center"/>
    </xf>
    <xf numFmtId="4" fontId="2" fillId="0" borderId="40" xfId="2" applyNumberFormat="1" applyFont="1" applyBorder="1" applyAlignment="1">
      <alignment vertical="top" wrapText="1"/>
    </xf>
    <xf numFmtId="2" fontId="11" fillId="0" borderId="21" xfId="2" applyNumberFormat="1" applyBorder="1" applyAlignment="1">
      <alignment vertical="center"/>
    </xf>
    <xf numFmtId="2" fontId="11" fillId="0" borderId="20" xfId="2" applyNumberFormat="1" applyBorder="1" applyAlignment="1">
      <alignment horizontal="right" vertical="center"/>
    </xf>
    <xf numFmtId="2" fontId="11" fillId="0" borderId="20" xfId="2" applyNumberFormat="1" applyBorder="1" applyAlignment="1">
      <alignment vertical="center"/>
    </xf>
    <xf numFmtId="2" fontId="4" fillId="0" borderId="20" xfId="2" applyNumberFormat="1" applyFont="1" applyBorder="1" applyAlignment="1">
      <alignment vertical="center"/>
    </xf>
    <xf numFmtId="0" fontId="11" fillId="0" borderId="0" xfId="2"/>
    <xf numFmtId="49" fontId="11" fillId="0" borderId="0" xfId="2" applyNumberFormat="1" applyAlignment="1">
      <alignment vertical="center"/>
    </xf>
    <xf numFmtId="4" fontId="3" fillId="0" borderId="28" xfId="2" applyNumberFormat="1" applyFont="1" applyBorder="1" applyAlignment="1">
      <alignment vertical="center" wrapText="1"/>
    </xf>
    <xf numFmtId="0" fontId="3" fillId="0" borderId="21" xfId="0" applyFont="1" applyBorder="1" applyAlignment="1">
      <alignment vertical="center"/>
    </xf>
    <xf numFmtId="2" fontId="4" fillId="0" borderId="0" xfId="2" applyNumberFormat="1" applyFont="1" applyAlignment="1">
      <alignment horizontal="center" vertical="center"/>
    </xf>
    <xf numFmtId="0" fontId="1" fillId="0" borderId="31" xfId="2" applyFont="1" applyBorder="1" applyAlignment="1">
      <alignment vertical="center"/>
    </xf>
    <xf numFmtId="49" fontId="9" fillId="0" borderId="41" xfId="2" applyNumberFormat="1" applyFont="1" applyBorder="1" applyAlignment="1">
      <alignment vertical="center"/>
    </xf>
    <xf numFmtId="0" fontId="11" fillId="0" borderId="42" xfId="2" applyBorder="1" applyAlignment="1">
      <alignment vertical="center"/>
    </xf>
    <xf numFmtId="0" fontId="11" fillId="0" borderId="32" xfId="2" applyBorder="1" applyAlignment="1">
      <alignment vertical="center"/>
    </xf>
    <xf numFmtId="0" fontId="0" fillId="0" borderId="0" xfId="0" quotePrefix="1"/>
    <xf numFmtId="0" fontId="4" fillId="0" borderId="20" xfId="0" applyFont="1" applyBorder="1"/>
    <xf numFmtId="49" fontId="14" fillId="3" borderId="14" xfId="0" applyNumberFormat="1" applyFont="1" applyFill="1" applyBorder="1" applyAlignment="1">
      <alignment vertical="center"/>
    </xf>
    <xf numFmtId="0" fontId="4" fillId="3" borderId="15" xfId="0" applyFont="1" applyFill="1" applyBorder="1" applyAlignment="1">
      <alignment horizontal="center" vertical="center"/>
    </xf>
    <xf numFmtId="0" fontId="4" fillId="3" borderId="16" xfId="0" applyFont="1" applyFill="1" applyBorder="1" applyAlignment="1">
      <alignment horizontal="center" vertical="center"/>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19" xfId="0" applyFont="1" applyFill="1" applyBorder="1" applyAlignment="1">
      <alignment horizontal="center" vertical="center" wrapText="1"/>
    </xf>
    <xf numFmtId="164" fontId="1" fillId="3" borderId="4" xfId="0" applyNumberFormat="1" applyFont="1" applyFill="1" applyBorder="1" applyAlignment="1">
      <alignment horizontal="center" vertical="center" wrapText="1"/>
    </xf>
    <xf numFmtId="164" fontId="1" fillId="3" borderId="5" xfId="0" applyNumberFormat="1" applyFont="1" applyFill="1" applyBorder="1" applyAlignment="1">
      <alignment horizontal="center" vertical="center" wrapText="1"/>
    </xf>
    <xf numFmtId="49" fontId="9" fillId="2" borderId="0" xfId="0" applyNumberFormat="1" applyFont="1" applyFill="1" applyAlignment="1">
      <alignment horizontal="right" vertical="center"/>
    </xf>
    <xf numFmtId="167" fontId="3" fillId="0" borderId="0" xfId="0" applyNumberFormat="1" applyFont="1" applyAlignment="1">
      <alignment horizontal="left" vertical="center"/>
    </xf>
    <xf numFmtId="167" fontId="3" fillId="0" borderId="7" xfId="0" applyNumberFormat="1" applyFont="1" applyBorder="1" applyAlignment="1">
      <alignment horizontal="left" vertical="center"/>
    </xf>
    <xf numFmtId="0" fontId="3" fillId="0" borderId="0" xfId="0" applyFont="1" applyAlignment="1">
      <alignment vertical="center"/>
    </xf>
    <xf numFmtId="0" fontId="3" fillId="0" borderId="7" xfId="0" applyFont="1" applyBorder="1" applyAlignment="1">
      <alignment vertical="center"/>
    </xf>
    <xf numFmtId="0" fontId="3" fillId="0" borderId="26" xfId="0" applyFont="1" applyBorder="1" applyAlignment="1">
      <alignment vertical="center"/>
    </xf>
    <xf numFmtId="0" fontId="3" fillId="0" borderId="45" xfId="0" applyFont="1" applyBorder="1" applyAlignment="1">
      <alignment vertical="center"/>
    </xf>
    <xf numFmtId="0" fontId="4" fillId="3" borderId="46" xfId="0" applyFont="1" applyFill="1" applyBorder="1" applyAlignment="1">
      <alignment vertical="center"/>
    </xf>
    <xf numFmtId="0" fontId="4" fillId="3" borderId="47" xfId="0" applyFont="1" applyFill="1" applyBorder="1" applyAlignment="1">
      <alignment vertical="center"/>
    </xf>
    <xf numFmtId="0" fontId="4" fillId="3" borderId="48" xfId="0" applyFont="1" applyFill="1" applyBorder="1" applyAlignment="1">
      <alignment vertical="center"/>
    </xf>
    <xf numFmtId="0" fontId="18" fillId="0" borderId="33" xfId="1" applyNumberFormat="1" applyFont="1" applyFill="1" applyBorder="1" applyAlignment="1" applyProtection="1">
      <alignment vertical="center"/>
    </xf>
    <xf numFmtId="0" fontId="18" fillId="0" borderId="0" xfId="1" applyNumberFormat="1" applyFont="1" applyFill="1" applyBorder="1" applyAlignment="1" applyProtection="1">
      <alignment vertical="center"/>
    </xf>
    <xf numFmtId="0" fontId="18" fillId="0" borderId="34" xfId="1" applyNumberFormat="1" applyFont="1" applyFill="1" applyBorder="1" applyAlignment="1" applyProtection="1">
      <alignment vertical="center"/>
    </xf>
    <xf numFmtId="0" fontId="18" fillId="0" borderId="35" xfId="1" applyNumberFormat="1" applyFont="1" applyFill="1" applyBorder="1" applyAlignment="1" applyProtection="1">
      <alignment vertical="center"/>
    </xf>
    <xf numFmtId="0" fontId="18" fillId="0" borderId="36" xfId="1" applyNumberFormat="1" applyFont="1" applyFill="1" applyBorder="1" applyAlignment="1" applyProtection="1">
      <alignment vertical="center"/>
    </xf>
    <xf numFmtId="0" fontId="18" fillId="0" borderId="30" xfId="1" applyNumberFormat="1" applyFont="1" applyFill="1" applyBorder="1" applyAlignment="1" applyProtection="1">
      <alignment vertical="center"/>
    </xf>
    <xf numFmtId="0" fontId="1" fillId="3" borderId="19" xfId="0" applyFont="1" applyFill="1" applyBorder="1" applyAlignment="1">
      <alignment horizontal="center" vertical="center" wrapText="1"/>
    </xf>
    <xf numFmtId="0" fontId="1" fillId="3" borderId="52" xfId="0" applyFont="1" applyFill="1" applyBorder="1" applyAlignment="1">
      <alignment horizontal="center" vertical="center" wrapText="1"/>
    </xf>
    <xf numFmtId="49" fontId="9" fillId="2" borderId="0" xfId="0" applyNumberFormat="1" applyFont="1" applyFill="1" applyAlignment="1">
      <alignment horizontal="right" vertical="center"/>
    </xf>
    <xf numFmtId="49" fontId="9" fillId="2" borderId="0" xfId="1" applyNumberFormat="1" applyFont="1" applyFill="1" applyBorder="1" applyAlignment="1" applyProtection="1">
      <alignment horizontal="right" vertical="center"/>
    </xf>
    <xf numFmtId="49" fontId="9" fillId="2" borderId="31" xfId="0" applyNumberFormat="1" applyFont="1" applyFill="1" applyBorder="1" applyAlignment="1">
      <alignment horizontal="center"/>
    </xf>
    <xf numFmtId="49" fontId="9" fillId="2" borderId="43" xfId="0" applyNumberFormat="1" applyFont="1" applyFill="1" applyBorder="1" applyAlignment="1">
      <alignment horizontal="center"/>
    </xf>
    <xf numFmtId="49" fontId="9" fillId="2" borderId="44" xfId="0" applyNumberFormat="1" applyFont="1" applyFill="1" applyBorder="1" applyAlignment="1">
      <alignment horizontal="center" vertical="center"/>
    </xf>
    <xf numFmtId="49" fontId="9" fillId="2" borderId="43" xfId="0" applyNumberFormat="1" applyFont="1" applyFill="1" applyBorder="1" applyAlignment="1">
      <alignment horizontal="center" vertical="center"/>
    </xf>
    <xf numFmtId="49" fontId="9" fillId="2" borderId="23" xfId="0" applyNumberFormat="1" applyFont="1" applyFill="1" applyBorder="1" applyAlignment="1">
      <alignment horizontal="center" vertical="center"/>
    </xf>
    <xf numFmtId="0" fontId="18" fillId="0" borderId="49" xfId="2" applyFont="1" applyBorder="1"/>
    <xf numFmtId="0" fontId="18" fillId="0" borderId="50" xfId="2" applyFont="1" applyBorder="1"/>
    <xf numFmtId="0" fontId="18" fillId="0" borderId="51" xfId="2" applyFont="1" applyBorder="1"/>
    <xf numFmtId="0" fontId="18" fillId="0" borderId="33" xfId="2" applyFont="1" applyBorder="1" applyAlignment="1">
      <alignment vertical="center"/>
    </xf>
    <xf numFmtId="0" fontId="18" fillId="0" borderId="0" xfId="2" applyFont="1" applyAlignment="1">
      <alignment vertical="center"/>
    </xf>
    <xf numFmtId="0" fontId="18" fillId="0" borderId="34" xfId="2" applyFont="1" applyBorder="1" applyAlignment="1">
      <alignment vertical="center"/>
    </xf>
    <xf numFmtId="0" fontId="4" fillId="3" borderId="2" xfId="0" applyFont="1" applyFill="1" applyBorder="1" applyAlignment="1">
      <alignment horizontal="center" vertical="center"/>
    </xf>
    <xf numFmtId="166" fontId="11" fillId="2" borderId="53" xfId="0" applyNumberFormat="1" applyFont="1" applyFill="1" applyBorder="1" applyAlignment="1">
      <alignment horizontal="center" vertical="center" wrapText="1"/>
    </xf>
    <xf numFmtId="164" fontId="1" fillId="3" borderId="19" xfId="0" applyNumberFormat="1" applyFont="1" applyFill="1" applyBorder="1" applyAlignment="1">
      <alignment horizontal="center" vertical="center" wrapText="1"/>
    </xf>
    <xf numFmtId="0" fontId="10" fillId="2" borderId="27" xfId="0" applyFont="1" applyFill="1" applyBorder="1"/>
  </cellXfs>
  <cellStyles count="3">
    <cellStyle name="Hyperlink" xfId="1" builtinId="8"/>
    <cellStyle name="Normal" xfId="0" builtinId="0"/>
    <cellStyle name="Normal 2" xfId="2" xr:uid="{00000000-0005-0000-0000-000002000000}"/>
  </cellStyles>
  <dxfs count="19">
    <dxf>
      <font>
        <color theme="0"/>
      </font>
    </dxf>
    <dxf>
      <font>
        <b/>
        <i val="0"/>
        <color rgb="FFFF0000"/>
      </font>
    </dxf>
    <dxf>
      <font>
        <b/>
        <i val="0"/>
        <color rgb="FFFF0000"/>
      </font>
    </dxf>
    <dxf>
      <font>
        <color theme="0"/>
      </font>
    </dxf>
    <dxf>
      <font>
        <color theme="0"/>
      </font>
    </dxf>
    <dxf>
      <font>
        <color theme="0"/>
      </font>
    </dxf>
    <dxf>
      <font>
        <condense val="0"/>
        <extend val="0"/>
        <color indexed="8"/>
      </font>
      <fill>
        <patternFill>
          <bgColor indexed="10"/>
        </patternFill>
      </fill>
    </dxf>
    <dxf>
      <font>
        <color theme="0"/>
      </font>
    </dxf>
    <dxf>
      <font>
        <condense val="0"/>
        <extend val="0"/>
        <color indexed="8"/>
      </font>
      <fill>
        <patternFill>
          <bgColor indexed="10"/>
        </patternFill>
      </fill>
    </dxf>
    <dxf>
      <font>
        <color theme="0"/>
      </font>
    </dxf>
    <dxf>
      <font>
        <color theme="0"/>
      </font>
    </dxf>
    <dxf>
      <font>
        <color theme="0"/>
      </font>
    </dxf>
    <dxf>
      <font>
        <color theme="0"/>
      </font>
    </dxf>
    <dxf>
      <font>
        <b/>
        <i val="0"/>
        <color rgb="FFFF0000"/>
      </font>
    </dxf>
    <dxf>
      <font>
        <b/>
        <i val="0"/>
        <color rgb="FFFF0000"/>
      </font>
    </dxf>
    <dxf>
      <font>
        <color theme="0"/>
      </font>
    </dxf>
    <dxf>
      <font>
        <color theme="0"/>
      </font>
    </dxf>
    <dxf>
      <font>
        <color theme="0"/>
      </font>
    </dxf>
    <dxf>
      <font>
        <condense val="0"/>
        <extend val="0"/>
        <color indexed="8"/>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C16ED8"/>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1190625</xdr:colOff>
      <xdr:row>0</xdr:row>
      <xdr:rowOff>95250</xdr:rowOff>
    </xdr:from>
    <xdr:to>
      <xdr:col>5</xdr:col>
      <xdr:colOff>2428875</xdr:colOff>
      <xdr:row>6</xdr:row>
      <xdr:rowOff>123825</xdr:rowOff>
    </xdr:to>
    <xdr:pic>
      <xdr:nvPicPr>
        <xdr:cNvPr id="1096" name="Picture 2" descr="acha logo color for signature-small.jpg">
          <a:extLst>
            <a:ext uri="{FF2B5EF4-FFF2-40B4-BE49-F238E27FC236}">
              <a16:creationId xmlns:a16="http://schemas.microsoft.com/office/drawing/2014/main" id="{00000000-0008-0000-0000-000048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28900" y="95250"/>
          <a:ext cx="3143250"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5</xdr:col>
          <xdr:colOff>342900</xdr:colOff>
          <xdr:row>0</xdr:row>
          <xdr:rowOff>209550</xdr:rowOff>
        </xdr:from>
        <xdr:to>
          <xdr:col>5</xdr:col>
          <xdr:colOff>1885950</xdr:colOff>
          <xdr:row>5</xdr:row>
          <xdr:rowOff>95250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91440" tIns="45720" rIns="91440" bIns="45720" anchor="ctr" upright="1"/>
            <a:lstStyle/>
            <a:p>
              <a:pPr algn="ctr" rtl="0">
                <a:defRPr sz="1000"/>
              </a:pPr>
              <a:r>
                <a:rPr lang="en-US" sz="800" b="0" i="0" u="none" strike="noStrike" baseline="0">
                  <a:solidFill>
                    <a:srgbClr val="000000"/>
                  </a:solidFill>
                  <a:latin typeface="Tahoma"/>
                  <a:ea typeface="Tahoma"/>
                  <a:cs typeface="Tahoma"/>
                </a:rPr>
                <a:t>CLICK HERE to prepare for Save / Email without formulas</a:t>
              </a:r>
            </a:p>
            <a:p>
              <a:pPr algn="ctr" rtl="0">
                <a:defRPr sz="1000"/>
              </a:pPr>
              <a:endParaRPr lang="en-US" sz="800" b="0" i="0" u="none" strike="noStrike" baseline="0">
                <a:solidFill>
                  <a:srgbClr val="000000"/>
                </a:solidFill>
                <a:latin typeface="Tahoma"/>
                <a:ea typeface="Tahoma"/>
                <a:cs typeface="Tahoma"/>
              </a:endParaRPr>
            </a:p>
            <a:p>
              <a:pPr algn="ctr" rtl="0">
                <a:defRPr sz="1000"/>
              </a:pPr>
              <a:r>
                <a:rPr lang="en-US" sz="800" b="0" i="0" u="none" strike="noStrike" baseline="0">
                  <a:solidFill>
                    <a:srgbClr val="000000"/>
                  </a:solidFill>
                  <a:latin typeface="Tahoma"/>
                  <a:ea typeface="Tahoma"/>
                  <a:cs typeface="Tahoma"/>
                </a:rPr>
                <a:t>This button will disappear - then you can save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2762250</xdr:colOff>
      <xdr:row>2</xdr:row>
      <xdr:rowOff>95250</xdr:rowOff>
    </xdr:from>
    <xdr:to>
      <xdr:col>4</xdr:col>
      <xdr:colOff>57150</xdr:colOff>
      <xdr:row>7</xdr:row>
      <xdr:rowOff>28575</xdr:rowOff>
    </xdr:to>
    <xdr:pic>
      <xdr:nvPicPr>
        <xdr:cNvPr id="2355" name="Picture 1">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0" y="533400"/>
          <a:ext cx="28194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1190625</xdr:colOff>
      <xdr:row>0</xdr:row>
      <xdr:rowOff>95250</xdr:rowOff>
    </xdr:from>
    <xdr:to>
      <xdr:col>5</xdr:col>
      <xdr:colOff>2428875</xdr:colOff>
      <xdr:row>6</xdr:row>
      <xdr:rowOff>123825</xdr:rowOff>
    </xdr:to>
    <xdr:pic>
      <xdr:nvPicPr>
        <xdr:cNvPr id="2" name="Picture 2" descr="acha logo color for signature-small.jpg">
          <a:extLst>
            <a:ext uri="{FF2B5EF4-FFF2-40B4-BE49-F238E27FC236}">
              <a16:creationId xmlns:a16="http://schemas.microsoft.com/office/drawing/2014/main" id="{E47B3984-EBC3-43CF-A757-786A6E6688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28900" y="95250"/>
          <a:ext cx="3143250"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5</xdr:col>
          <xdr:colOff>342900</xdr:colOff>
          <xdr:row>0</xdr:row>
          <xdr:rowOff>209550</xdr:rowOff>
        </xdr:from>
        <xdr:to>
          <xdr:col>5</xdr:col>
          <xdr:colOff>1885950</xdr:colOff>
          <xdr:row>5</xdr:row>
          <xdr:rowOff>95250</xdr:rowOff>
        </xdr:to>
        <xdr:sp macro="" textlink="">
          <xdr:nvSpPr>
            <xdr:cNvPr id="3073" name="Button 1" hidden="1">
              <a:extLst>
                <a:ext uri="{63B3BB69-23CF-44E3-9099-C40C66FF867C}">
                  <a14:compatExt spid="_x0000_s3073"/>
                </a:ext>
                <a:ext uri="{FF2B5EF4-FFF2-40B4-BE49-F238E27FC236}">
                  <a16:creationId xmlns:a16="http://schemas.microsoft.com/office/drawing/2014/main" id="{37F328D6-E396-40C5-8E58-D1DB89FB0ECD}"/>
                </a:ext>
              </a:extLst>
            </xdr:cNvPr>
            <xdr:cNvSpPr/>
          </xdr:nvSpPr>
          <xdr:spPr bwMode="auto">
            <a:xfrm>
              <a:off x="0" y="0"/>
              <a:ext cx="0" cy="0"/>
            </a:xfrm>
            <a:prstGeom prst="rect">
              <a:avLst/>
            </a:prstGeom>
            <a:noFill/>
            <a:ln w="9525">
              <a:miter lim="800000"/>
              <a:headEnd/>
              <a:tailEnd/>
            </a:ln>
          </xdr:spPr>
          <xdr:txBody>
            <a:bodyPr vertOverflow="clip" wrap="square" lIns="91440" tIns="45720" rIns="91440" bIns="45720" anchor="ctr" upright="1"/>
            <a:lstStyle/>
            <a:p>
              <a:pPr algn="ctr" rtl="0">
                <a:defRPr sz="1000"/>
              </a:pPr>
              <a:r>
                <a:rPr lang="en-US" sz="800" b="0" i="0" u="none" strike="noStrike" baseline="0">
                  <a:solidFill>
                    <a:srgbClr val="000000"/>
                  </a:solidFill>
                  <a:latin typeface="Tahoma"/>
                  <a:ea typeface="Tahoma"/>
                  <a:cs typeface="Tahoma"/>
                </a:rPr>
                <a:t>CLICK HERE to prepare for Save / Email without formulas</a:t>
              </a:r>
            </a:p>
            <a:p>
              <a:pPr algn="ctr" rtl="0">
                <a:defRPr sz="1000"/>
              </a:pPr>
              <a:endParaRPr lang="en-US" sz="800" b="0" i="0" u="none" strike="noStrike" baseline="0">
                <a:solidFill>
                  <a:srgbClr val="000000"/>
                </a:solidFill>
                <a:latin typeface="Tahoma"/>
                <a:ea typeface="Tahoma"/>
                <a:cs typeface="Tahoma"/>
              </a:endParaRPr>
            </a:p>
            <a:p>
              <a:pPr algn="ctr" rtl="0">
                <a:defRPr sz="1000"/>
              </a:pPr>
              <a:r>
                <a:rPr lang="en-US" sz="800" b="0" i="0" u="none" strike="noStrike" baseline="0">
                  <a:solidFill>
                    <a:srgbClr val="000000"/>
                  </a:solidFill>
                  <a:latin typeface="Tahoma"/>
                  <a:ea typeface="Tahoma"/>
                  <a:cs typeface="Tahoma"/>
                </a:rPr>
                <a:t>This button will disappear - then you can save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ales%20Share%20Folder/Sales%20price%20lis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EWSERVER3\share_folder\Sales\Invoice\File%20to%20get%20Invoice%20Number\Invoice%20Number%20+%20Tax%20Invoice%20Numb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ha Sales Price List"/>
      <sheetName val="Ny Sales Price List"/>
      <sheetName val="Acha Air Sales Price List"/>
      <sheetName val="Ny Air Sales Price List"/>
      <sheetName val="labor selling"/>
      <sheetName val="WP Price list"/>
      <sheetName val="WP code maker"/>
      <sheetName val="Description Bkk"/>
      <sheetName val="Temp code"/>
      <sheetName val="Instructions"/>
      <sheetName val="bulk prices"/>
      <sheetName val="instructions-reorder level"/>
      <sheetName val="Crystal &amp; CZ Price List"/>
      <sheetName val="Ny Air Sales Price List (old)"/>
      <sheetName val="IS website Descriptions"/>
      <sheetName val="SEO Slugs"/>
      <sheetName val="Sheet1"/>
    </sheetNames>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oice Number"/>
      <sheetName val="TAX Invoice Number"/>
      <sheetName val="Sheet1"/>
      <sheetName val="Sheet2"/>
      <sheetName val="Sheet4"/>
      <sheetName val="Sheet3"/>
    </sheetNames>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chadirect.com/" TargetMode="Externa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chadirect.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sheetPr>
  <dimension ref="A1:W107"/>
  <sheetViews>
    <sheetView tabSelected="1" topLeftCell="A41" zoomScaleNormal="100" workbookViewId="0">
      <selection activeCell="T49" sqref="T49"/>
    </sheetView>
  </sheetViews>
  <sheetFormatPr defaultRowHeight="12.75" x14ac:dyDescent="0.2"/>
  <cols>
    <col min="1" max="1" width="2.140625" customWidth="1"/>
    <col min="2" max="2" width="7.42578125" customWidth="1"/>
    <col min="3" max="3" width="12" customWidth="1"/>
    <col min="4" max="4" width="23.5703125" customWidth="1"/>
    <col min="5" max="5" width="5" customWidth="1"/>
    <col min="6" max="6" width="41.85546875" customWidth="1"/>
    <col min="7" max="7" width="15.42578125" customWidth="1"/>
    <col min="8" max="8" width="13.5703125" customWidth="1"/>
    <col min="9" max="9" width="2.85546875" customWidth="1"/>
  </cols>
  <sheetData>
    <row r="1" spans="1:23" ht="18" customHeight="1" x14ac:dyDescent="0.2">
      <c r="A1" s="13"/>
      <c r="B1" s="6" t="s">
        <v>1</v>
      </c>
      <c r="C1" s="5"/>
      <c r="D1" s="5"/>
      <c r="E1" s="5"/>
      <c r="F1" s="5"/>
      <c r="G1" s="3"/>
      <c r="H1" s="6" t="s">
        <v>4</v>
      </c>
      <c r="I1" s="14"/>
    </row>
    <row r="2" spans="1:23" ht="12.75" customHeight="1" x14ac:dyDescent="0.2">
      <c r="A2" s="13"/>
      <c r="B2" s="15" t="s">
        <v>44</v>
      </c>
      <c r="C2" s="4"/>
      <c r="D2" s="4"/>
      <c r="E2" s="4"/>
      <c r="F2" s="4"/>
      <c r="G2" s="7"/>
      <c r="H2" s="7"/>
      <c r="I2" s="14"/>
      <c r="W2" s="46">
        <v>32</v>
      </c>
    </row>
    <row r="3" spans="1:23" ht="12.75" customHeight="1" thickBot="1" x14ac:dyDescent="0.25">
      <c r="A3" s="13"/>
      <c r="B3" s="15" t="s">
        <v>8</v>
      </c>
      <c r="C3" s="7"/>
      <c r="D3" s="7"/>
      <c r="E3" s="7"/>
      <c r="F3" s="7"/>
      <c r="G3" s="7"/>
      <c r="H3" s="3"/>
      <c r="I3" s="14"/>
      <c r="W3" t="s">
        <v>43</v>
      </c>
    </row>
    <row r="4" spans="1:23" ht="12.75" customHeight="1" x14ac:dyDescent="0.2">
      <c r="A4" s="13"/>
      <c r="B4" s="15" t="s">
        <v>48</v>
      </c>
      <c r="C4" s="7"/>
      <c r="D4" s="7"/>
      <c r="E4" s="7"/>
      <c r="F4" s="3"/>
      <c r="G4" s="111" t="s">
        <v>5</v>
      </c>
      <c r="H4" s="112" t="s">
        <v>6</v>
      </c>
      <c r="I4" s="14"/>
    </row>
    <row r="5" spans="1:23" ht="13.5" customHeight="1" thickBot="1" x14ac:dyDescent="0.25">
      <c r="A5" s="13"/>
      <c r="B5" s="15" t="s">
        <v>49</v>
      </c>
      <c r="C5" s="7"/>
      <c r="D5" s="7"/>
      <c r="E5" s="7"/>
      <c r="F5" s="3"/>
      <c r="G5" s="42">
        <v>45178</v>
      </c>
      <c r="H5" s="41">
        <v>51362</v>
      </c>
      <c r="I5" s="14"/>
    </row>
    <row r="6" spans="1:23" ht="12" customHeight="1" x14ac:dyDescent="0.2">
      <c r="A6" s="13"/>
      <c r="B6" s="16" t="s">
        <v>2</v>
      </c>
      <c r="C6" s="7"/>
      <c r="D6" s="7"/>
      <c r="E6" s="7"/>
      <c r="F6" s="8"/>
      <c r="G6" s="3"/>
      <c r="H6" s="3"/>
      <c r="I6" s="14"/>
    </row>
    <row r="7" spans="1:23" ht="13.5" thickBot="1" x14ac:dyDescent="0.25">
      <c r="A7" s="13"/>
      <c r="B7" s="17"/>
      <c r="C7" s="7"/>
      <c r="D7" s="7"/>
      <c r="E7" s="7"/>
      <c r="F7" s="8"/>
      <c r="G7" s="3"/>
      <c r="H7" s="3"/>
      <c r="I7" s="14"/>
    </row>
    <row r="8" spans="1:23" ht="16.5" customHeight="1" thickBot="1" x14ac:dyDescent="0.25">
      <c r="A8" s="13"/>
      <c r="B8" s="125" t="s">
        <v>3</v>
      </c>
      <c r="C8" s="126"/>
      <c r="D8" s="127"/>
      <c r="E8" s="4"/>
      <c r="F8" s="110" t="s">
        <v>12</v>
      </c>
      <c r="G8" s="27"/>
      <c r="H8" s="27"/>
      <c r="I8" s="14"/>
      <c r="K8" s="108"/>
    </row>
    <row r="9" spans="1:23" x14ac:dyDescent="0.2">
      <c r="A9" s="13"/>
      <c r="B9" s="143" t="s">
        <v>50</v>
      </c>
      <c r="C9" s="144" t="s">
        <v>51</v>
      </c>
      <c r="D9" s="145" t="s">
        <v>51</v>
      </c>
      <c r="E9" s="9"/>
      <c r="F9" s="39" t="str">
        <f t="shared" ref="F9:F14" si="0">B9</f>
        <v>Valentijn Kunstnijverheid</v>
      </c>
      <c r="G9" s="136" t="s">
        <v>14</v>
      </c>
      <c r="H9" s="138"/>
      <c r="I9" s="14"/>
    </row>
    <row r="10" spans="1:23" x14ac:dyDescent="0.2">
      <c r="A10" s="13"/>
      <c r="B10" s="128" t="s">
        <v>52</v>
      </c>
      <c r="C10" s="129" t="s">
        <v>53</v>
      </c>
      <c r="D10" s="130" t="s">
        <v>53</v>
      </c>
      <c r="E10" s="10"/>
      <c r="F10" s="39" t="str">
        <f t="shared" si="0"/>
        <v>Waagpassage 126</v>
      </c>
      <c r="G10" s="136"/>
      <c r="H10" s="139"/>
      <c r="I10" s="14"/>
    </row>
    <row r="11" spans="1:23" x14ac:dyDescent="0.2">
      <c r="A11" s="13"/>
      <c r="B11" s="146" t="s">
        <v>54</v>
      </c>
      <c r="C11" s="147" t="s">
        <v>55</v>
      </c>
      <c r="D11" s="148" t="s">
        <v>55</v>
      </c>
      <c r="E11" s="10"/>
      <c r="F11" s="39" t="str">
        <f t="shared" si="0"/>
        <v>8232 DW Lelystad</v>
      </c>
      <c r="G11" s="136" t="s">
        <v>15</v>
      </c>
      <c r="H11" s="140" t="s">
        <v>22</v>
      </c>
      <c r="I11" s="14"/>
    </row>
    <row r="12" spans="1:23" x14ac:dyDescent="0.2">
      <c r="A12" s="13"/>
      <c r="B12" s="146" t="s">
        <v>56</v>
      </c>
      <c r="C12" s="147" t="s">
        <v>57</v>
      </c>
      <c r="D12" s="148" t="s">
        <v>57</v>
      </c>
      <c r="E12" s="10"/>
      <c r="F12" s="39" t="str">
        <f t="shared" si="0"/>
        <v>Netherlands</v>
      </c>
      <c r="G12" s="136"/>
      <c r="H12" s="141"/>
      <c r="I12" s="14"/>
    </row>
    <row r="13" spans="1:23" x14ac:dyDescent="0.2">
      <c r="A13" s="13"/>
      <c r="B13" s="128"/>
      <c r="C13" s="129"/>
      <c r="D13" s="130"/>
      <c r="E13" s="11"/>
      <c r="F13" s="39">
        <f t="shared" si="0"/>
        <v>0</v>
      </c>
      <c r="G13" s="137" t="s">
        <v>16</v>
      </c>
      <c r="H13" s="140" t="s">
        <v>58</v>
      </c>
      <c r="I13" s="14"/>
      <c r="L13" s="28" t="s">
        <v>20</v>
      </c>
    </row>
    <row r="14" spans="1:23" ht="13.5" thickBot="1" x14ac:dyDescent="0.25">
      <c r="A14" s="13"/>
      <c r="B14" s="131"/>
      <c r="C14" s="132"/>
      <c r="D14" s="133"/>
      <c r="E14" s="11"/>
      <c r="F14" s="40">
        <f t="shared" si="0"/>
        <v>0</v>
      </c>
      <c r="G14" s="137"/>
      <c r="H14" s="142"/>
      <c r="I14" s="14"/>
      <c r="L14" s="109">
        <f>VLOOKUP(G5,[1]Sheet1!$A$9:$I$7290,2,FALSE)</f>
        <v>35.369999999999997</v>
      </c>
    </row>
    <row r="15" spans="1:23" ht="5.25" customHeight="1" x14ac:dyDescent="0.2">
      <c r="A15" s="13"/>
      <c r="B15" s="11"/>
      <c r="C15" s="11"/>
      <c r="D15" s="11"/>
      <c r="E15" s="11"/>
      <c r="F15" s="11"/>
      <c r="G15" s="28"/>
      <c r="H15" s="29"/>
      <c r="I15" s="14"/>
    </row>
    <row r="16" spans="1:23" x14ac:dyDescent="0.2">
      <c r="A16" s="13"/>
      <c r="B16" s="11"/>
      <c r="C16" s="11"/>
      <c r="D16" s="11"/>
      <c r="E16" s="11"/>
      <c r="F16" s="11"/>
      <c r="G16" s="28" t="s">
        <v>19</v>
      </c>
      <c r="H16" s="35" t="s">
        <v>21</v>
      </c>
      <c r="I16" s="14"/>
    </row>
    <row r="17" spans="1:9" hidden="1" x14ac:dyDescent="0.2">
      <c r="A17" s="13"/>
      <c r="B17" s="11"/>
      <c r="C17" s="11"/>
      <c r="D17" s="11"/>
      <c r="E17" s="11"/>
      <c r="F17" s="11"/>
      <c r="I17" s="14"/>
    </row>
    <row r="18" spans="1:9" ht="5.25" customHeight="1" thickBot="1" x14ac:dyDescent="0.25">
      <c r="A18" s="13"/>
      <c r="B18" s="12"/>
      <c r="C18" s="12"/>
      <c r="D18" s="12"/>
      <c r="E18" s="12"/>
      <c r="F18" s="3"/>
      <c r="G18" s="12"/>
      <c r="H18" s="12"/>
      <c r="I18" s="14"/>
    </row>
    <row r="19" spans="1:9" ht="17.25" customHeight="1" thickBot="1" x14ac:dyDescent="0.25">
      <c r="A19" s="13"/>
      <c r="B19" s="113" t="s">
        <v>11</v>
      </c>
      <c r="C19" s="114" t="s">
        <v>7</v>
      </c>
      <c r="D19" s="134" t="s">
        <v>13</v>
      </c>
      <c r="E19" s="135"/>
      <c r="F19" s="115" t="s">
        <v>0</v>
      </c>
      <c r="G19" s="116" t="s">
        <v>9</v>
      </c>
      <c r="H19" s="117" t="s">
        <v>10</v>
      </c>
      <c r="I19" s="14"/>
    </row>
    <row r="20" spans="1:9" ht="36" x14ac:dyDescent="0.2">
      <c r="A20" s="13"/>
      <c r="B20" s="1">
        <v>2</v>
      </c>
      <c r="C20" s="38" t="s">
        <v>62</v>
      </c>
      <c r="D20" s="119"/>
      <c r="E20" s="120"/>
      <c r="F20" s="43" t="str">
        <f>VLOOKUP(C20,'[2]Acha Air Sales Price List'!$B$1:$D$65536,3,FALSE)</f>
        <v>Display box with 40 pcs. of sterling silver nose hoops, 22g (0.6mm) with Balinese wire design and an outer diameter of 3/8"(10mm)</v>
      </c>
      <c r="G20" s="21">
        <f>ROUND(IF(ISBLANK(C20),0,VLOOKUP(C20,'[2]Acha Air Sales Price List'!$B$1:$X$65536,12,FALSE)*$L$14),2)</f>
        <v>1741.85</v>
      </c>
      <c r="H20" s="22">
        <f t="shared" ref="H20:H60" si="1">ROUND(IF(ISNUMBER(B20), G20*B20, 0),5)</f>
        <v>3483.7</v>
      </c>
      <c r="I20" s="14"/>
    </row>
    <row r="21" spans="1:9" ht="48" x14ac:dyDescent="0.2">
      <c r="A21" s="13"/>
      <c r="B21" s="1">
        <v>1</v>
      </c>
      <c r="C21" s="36" t="s">
        <v>63</v>
      </c>
      <c r="D21" s="119"/>
      <c r="E21" s="120"/>
      <c r="F21" s="43" t="str">
        <f>VLOOKUP(C21,'[2]Acha Air Sales Price List'!$B$1:$D$65536,3,FALSE)</f>
        <v>Display box with 40 pcs. of sterling silver nose hoops, 20g (0.8mm) with a real 18k gold plating and a Balinese wire design and an outer diameter of 3/8"(10mm)</v>
      </c>
      <c r="G21" s="21">
        <f>ROUND(IF(ISBLANK(C21),0,VLOOKUP(C21,'[2]Acha Air Sales Price List'!$B$1:$X$65536,12,FALSE)*$L$14),2)</f>
        <v>2062.54</v>
      </c>
      <c r="H21" s="22">
        <f t="shared" si="1"/>
        <v>2062.54</v>
      </c>
      <c r="I21" s="14"/>
    </row>
    <row r="22" spans="1:9" ht="36" x14ac:dyDescent="0.2">
      <c r="A22" s="13"/>
      <c r="B22" s="1">
        <v>3</v>
      </c>
      <c r="C22" s="38" t="s">
        <v>59</v>
      </c>
      <c r="D22" s="119"/>
      <c r="E22" s="120"/>
      <c r="F22" s="43" t="str">
        <f>VLOOKUP(C22,'[2]Acha Air Sales Price List'!$B$1:$D$65536,3,FALSE)</f>
        <v>Display box with 52 pcs. of 925 sterling silver "Bend it yourself " nose studs, 22g (0.6mm) with big 2.5mm clear prong set crystal tops</v>
      </c>
      <c r="G22" s="21">
        <f>ROUND(IF(ISBLANK(C22),0,VLOOKUP(C22,'[2]Acha Air Sales Price List'!$B$1:$X$65536,12,FALSE)*$L$14),2)</f>
        <v>550.87</v>
      </c>
      <c r="H22" s="22">
        <f t="shared" si="1"/>
        <v>1652.61</v>
      </c>
      <c r="I22" s="14"/>
    </row>
    <row r="23" spans="1:9" ht="48" x14ac:dyDescent="0.2">
      <c r="A23" s="13"/>
      <c r="B23" s="1">
        <v>3</v>
      </c>
      <c r="C23" s="36" t="s">
        <v>60</v>
      </c>
      <c r="D23" s="119"/>
      <c r="E23" s="120"/>
      <c r="F23" s="43" t="str">
        <f>VLOOKUP(C23,'[2]Acha Air Sales Price List'!$B$1:$D$65536,3,FALSE)</f>
        <v>Display box with 52 pieces of 925 sterling silver ''bend it yourself'' nose studs  , 22g (0.6mm) with clear 2mm prong set round  shaped Cubic zirconia stone (CZ)</v>
      </c>
      <c r="G23" s="21">
        <f>ROUND(IF(ISBLANK(C23),0,VLOOKUP(C23,'[2]Acha Air Sales Price List'!$B$1:$X$65536,12,FALSE)*$L$14),2)</f>
        <v>565.75</v>
      </c>
      <c r="H23" s="22">
        <f t="shared" si="1"/>
        <v>1697.25</v>
      </c>
      <c r="I23" s="14"/>
    </row>
    <row r="24" spans="1:9" ht="36" x14ac:dyDescent="0.2">
      <c r="A24" s="13"/>
      <c r="B24" s="1">
        <v>3</v>
      </c>
      <c r="C24" s="36" t="s">
        <v>61</v>
      </c>
      <c r="D24" s="119"/>
      <c r="E24" s="120"/>
      <c r="F24" s="43" t="str">
        <f>VLOOKUP(C24,'[2]Acha Air Sales Price List'!$B$1:$D$65536,3,FALSE)</f>
        <v>Display box with 52 pcs. of 925 sterling silver nose bones, 22g (0.6mm) with big 2.5mm clear prong set Cubic Zirconia (CZ) stones</v>
      </c>
      <c r="G24" s="21">
        <f>ROUND(IF(ISBLANK(C24),0,VLOOKUP(C24,'[2]Acha Air Sales Price List'!$B$1:$X$65536,12,FALSE)*$L$14),2)</f>
        <v>598.49</v>
      </c>
      <c r="H24" s="22">
        <f t="shared" si="1"/>
        <v>1795.47</v>
      </c>
      <c r="I24" s="14"/>
    </row>
    <row r="25" spans="1:9" ht="48" x14ac:dyDescent="0.2">
      <c r="A25" s="13"/>
      <c r="B25" s="1">
        <v>1</v>
      </c>
      <c r="C25" s="36" t="s">
        <v>64</v>
      </c>
      <c r="D25" s="119"/>
      <c r="E25" s="120"/>
      <c r="F25" s="43" t="str">
        <f>VLOOKUP(C25,'[2]Acha Air Sales Price List'!$B$1:$D$65536,3,FALSE)</f>
        <v>Display box with 52 pieces of 925 sterling silver ''Bend it yourself'' nose studs, 22g (0.6mm) with clear 3mm prong set heart shaped Cubic zirconia stone (CZ)</v>
      </c>
      <c r="G25" s="21">
        <f>ROUND(IF(ISBLANK(C25),0,VLOOKUP(C25,'[2]Acha Air Sales Price List'!$B$1:$X$65536,12,FALSE)*$L$14),2)</f>
        <v>726.71</v>
      </c>
      <c r="H25" s="22">
        <f t="shared" si="1"/>
        <v>726.71</v>
      </c>
      <c r="I25" s="14"/>
    </row>
    <row r="26" spans="1:9" ht="48" x14ac:dyDescent="0.2">
      <c r="A26" s="13"/>
      <c r="B26" s="1">
        <v>1</v>
      </c>
      <c r="C26" s="36" t="s">
        <v>65</v>
      </c>
      <c r="D26" s="119"/>
      <c r="E26" s="120"/>
      <c r="F26" s="43" t="str">
        <f>VLOOKUP(C26,'[2]Acha Air Sales Price List'!$B$1:$D$65536,3,FALSE)</f>
        <v>Display box of 52 pieces of 925 sterling silver "bend it yourself" nose studs, 22g (0.6mm) with real 18k gold plating and big 2.5mm clear crystal tops</v>
      </c>
      <c r="G26" s="21">
        <f>ROUND(IF(ISBLANK(C26),0,VLOOKUP(C26,'[2]Acha Air Sales Price List'!$B$1:$X$65536,12,FALSE)*$L$14),2)</f>
        <v>947.68</v>
      </c>
      <c r="H26" s="22">
        <f t="shared" si="1"/>
        <v>947.68</v>
      </c>
      <c r="I26" s="14"/>
    </row>
    <row r="27" spans="1:9" ht="36" x14ac:dyDescent="0.2">
      <c r="A27" s="13"/>
      <c r="B27" s="1">
        <v>1</v>
      </c>
      <c r="C27" s="36" t="s">
        <v>66</v>
      </c>
      <c r="D27" s="119"/>
      <c r="E27" s="120"/>
      <c r="F27" s="43" t="str">
        <f>VLOOKUP(C27,'[2]Acha Air Sales Price List'!$B$1:$D$65536,3,FALSE)</f>
        <v>Display box with 52 pcs of 925 sterling silver "bend it yourself" nose studs, 22g (0.6mm) with 2mm ball shaped top and real 18k gold plating</v>
      </c>
      <c r="G27" s="21">
        <f>ROUND(IF(ISBLANK(C27),0,VLOOKUP(C27,'[2]Acha Air Sales Price List'!$B$1:$X$65536,12,FALSE)*$L$14),2)</f>
        <v>1061.45</v>
      </c>
      <c r="H27" s="22">
        <f t="shared" si="1"/>
        <v>1061.45</v>
      </c>
      <c r="I27" s="14"/>
    </row>
    <row r="28" spans="1:9" ht="60" x14ac:dyDescent="0.2">
      <c r="A28" s="13"/>
      <c r="B28" s="1">
        <v>1</v>
      </c>
      <c r="C28" s="36" t="s">
        <v>67</v>
      </c>
      <c r="D28" s="119"/>
      <c r="E28" s="120"/>
      <c r="F28" s="43" t="str">
        <f>VLOOKUP(C28,'[2]Acha Air Sales Price List'!$B$1:$D$65536,3,FALSE)</f>
        <v>Display box with 52 pcs. of 925 silver nose bones, 22g (0.6mm) with real 18k gold plating + E-coating to protect scratching and 2mm round clear crystal tops (in standard packing or in vacuum sealed packing to prevent tarnishing)</v>
      </c>
      <c r="G28" s="21">
        <f>ROUND(IF(ISBLANK(C28),0,VLOOKUP(C28,'[2]Acha Air Sales Price List'!$B$1:$X$65536,12,FALSE)*$L$14),2)</f>
        <v>882.29</v>
      </c>
      <c r="H28" s="22">
        <f t="shared" si="1"/>
        <v>882.29</v>
      </c>
      <c r="I28" s="14"/>
    </row>
    <row r="29" spans="1:9" ht="36" x14ac:dyDescent="0.2">
      <c r="A29" s="13"/>
      <c r="B29" s="1">
        <v>2</v>
      </c>
      <c r="C29" s="36" t="s">
        <v>68</v>
      </c>
      <c r="D29" s="119"/>
      <c r="E29" s="120"/>
      <c r="F29" s="43" t="str">
        <f>VLOOKUP(C29,'[2]Acha Air Sales Price List'!$B$1:$D$65536,3,FALSE)</f>
        <v>Display box with 52 pcs. of 925 sterling silver ''Bend it yourself'' nose studs, 22g (0.6mm) with square shaped clear crystals</v>
      </c>
      <c r="G29" s="21">
        <f>ROUND(IF(ISBLANK(C29),0,VLOOKUP(C29,'[2]Acha Air Sales Price List'!$B$1:$X$65536,12,FALSE)*$L$14),2)</f>
        <v>718.87</v>
      </c>
      <c r="H29" s="22">
        <f t="shared" si="1"/>
        <v>1437.74</v>
      </c>
      <c r="I29" s="14"/>
    </row>
    <row r="30" spans="1:9" ht="36" x14ac:dyDescent="0.2">
      <c r="A30" s="13"/>
      <c r="B30" s="1">
        <v>2</v>
      </c>
      <c r="C30" s="36" t="s">
        <v>69</v>
      </c>
      <c r="D30" s="119"/>
      <c r="E30" s="120"/>
      <c r="F30" s="43" t="str">
        <f>VLOOKUP(C30,'[2]Acha Air Sales Price List'!$B$1:$D$65536,3,FALSE)</f>
        <v>Display box with 52 pcs. of 925 sterling silver nose bones, 22g (0.6mm) with 2mm clear prong set crystal tops with 18k gold plating</v>
      </c>
      <c r="G30" s="21">
        <f>ROUND(IF(ISBLANK(C30),0,VLOOKUP(C30,'[2]Acha Air Sales Price List'!$B$1:$X$65536,12,FALSE)*$L$14),2)</f>
        <v>932.45</v>
      </c>
      <c r="H30" s="22">
        <f t="shared" si="1"/>
        <v>1864.9</v>
      </c>
      <c r="I30" s="14"/>
    </row>
    <row r="31" spans="1:9" ht="36" x14ac:dyDescent="0.2">
      <c r="A31" s="13"/>
      <c r="B31" s="1">
        <v>2</v>
      </c>
      <c r="C31" s="36" t="s">
        <v>70</v>
      </c>
      <c r="D31" s="119"/>
      <c r="E31" s="120"/>
      <c r="F31" s="43" t="str">
        <f>VLOOKUP(C31,'[2]Acha Air Sales Price List'!$B$1:$D$65536,3,FALSE)</f>
        <v>Display box with 52 pcs. of 925 sterling silver ''Bend it yourself'' nose studs, 22g (0.6mm) with 1.5mm ball shaped top</v>
      </c>
      <c r="G31" s="21">
        <f>ROUND(IF(ISBLANK(C31),0,VLOOKUP(C31,'[2]Acha Air Sales Price List'!$B$1:$X$65536,12,FALSE)*$L$14),2)</f>
        <v>504.23</v>
      </c>
      <c r="H31" s="22">
        <f t="shared" si="1"/>
        <v>1008.46</v>
      </c>
      <c r="I31" s="14"/>
    </row>
    <row r="32" spans="1:9" ht="36" x14ac:dyDescent="0.2">
      <c r="A32" s="13"/>
      <c r="B32" s="1">
        <v>2</v>
      </c>
      <c r="C32" s="37" t="s">
        <v>71</v>
      </c>
      <c r="D32" s="119"/>
      <c r="E32" s="120"/>
      <c r="F32" s="43" t="str">
        <f>VLOOKUP(C32,'[2]Acha Air Sales Price List'!$B$1:$D$65536,3,FALSE)</f>
        <v>Display box with 52 pcs. of 925 sterling silver nose bones, 22g (0.6mm) with 18k gold plating and big 2.5mm clear crystal tops</v>
      </c>
      <c r="G32" s="21">
        <f>ROUND(IF(ISBLANK(C32),0,VLOOKUP(C32,'[2]Acha Air Sales Price List'!$B$1:$X$65536,12,FALSE)*$L$14),2)</f>
        <v>933.22</v>
      </c>
      <c r="H32" s="22">
        <f t="shared" si="1"/>
        <v>1866.44</v>
      </c>
      <c r="I32" s="14"/>
    </row>
    <row r="33" spans="1:9" ht="36" x14ac:dyDescent="0.2">
      <c r="A33" s="13"/>
      <c r="B33" s="1">
        <v>2</v>
      </c>
      <c r="C33" s="36" t="s">
        <v>72</v>
      </c>
      <c r="D33" s="119"/>
      <c r="E33" s="120"/>
      <c r="F33" s="43" t="str">
        <f>VLOOKUP(C33,'[2]Acha Air Sales Price List'!$B$1:$D$65536,3,FALSE)</f>
        <v>Display box with 52 pcs. of 925 sterling silver nose bones, 22g (0.6mm) with real 18k gold plating and big 2.5mm clear prong CZ stones</v>
      </c>
      <c r="G33" s="21">
        <f>ROUND(IF(ISBLANK(C33),0,VLOOKUP(C33,'[2]Acha Air Sales Price List'!$B$1:$X$65536,12,FALSE)*$L$14),2)</f>
        <v>1021.51</v>
      </c>
      <c r="H33" s="22">
        <f t="shared" si="1"/>
        <v>2043.02</v>
      </c>
      <c r="I33" s="14"/>
    </row>
    <row r="34" spans="1:9" ht="36" x14ac:dyDescent="0.2">
      <c r="A34" s="13"/>
      <c r="B34" s="1">
        <v>2</v>
      </c>
      <c r="C34" s="36" t="s">
        <v>73</v>
      </c>
      <c r="D34" s="119"/>
      <c r="E34" s="120"/>
      <c r="F34" s="43" t="str">
        <f>VLOOKUP(C34,'[2]Acha Air Sales Price List'!$B$1:$D$65536,3,FALSE)</f>
        <v>Display box with 52 pieces of  925 sterling silver ''Bend it yourself'' nose studs, 22g (0.6mm) with real 18k gold plating 1.5mm ball top</v>
      </c>
      <c r="G34" s="21">
        <f>ROUND(IF(ISBLANK(C34),0,VLOOKUP(C34,'[2]Acha Air Sales Price List'!$B$1:$X$65536,12,FALSE)*$L$14),2)</f>
        <v>921.12</v>
      </c>
      <c r="H34" s="22">
        <f t="shared" si="1"/>
        <v>1842.24</v>
      </c>
      <c r="I34" s="14"/>
    </row>
    <row r="35" spans="1:9" x14ac:dyDescent="0.2">
      <c r="A35" s="13"/>
      <c r="B35" s="1">
        <v>3</v>
      </c>
      <c r="C35" s="36" t="s">
        <v>74</v>
      </c>
      <c r="D35" s="119" t="s">
        <v>75</v>
      </c>
      <c r="E35" s="120"/>
      <c r="F35" s="43" t="str">
        <f>VLOOKUP(C35,'[2]Acha Air Sales Price List'!$B$1:$D$65536,3,FALSE)</f>
        <v>Stainless steel ring with embedded chain inlay</v>
      </c>
      <c r="G35" s="21">
        <f>ROUND(IF(ISBLANK(C35),0,VLOOKUP(C35,'[2]Acha Air Sales Price List'!$B$1:$X$65536,12,FALSE)*$L$14),2)</f>
        <v>105.76</v>
      </c>
      <c r="H35" s="22">
        <f t="shared" si="1"/>
        <v>317.27999999999997</v>
      </c>
      <c r="I35" s="14"/>
    </row>
    <row r="36" spans="1:9" x14ac:dyDescent="0.2">
      <c r="A36" s="13"/>
      <c r="B36" s="1">
        <v>5</v>
      </c>
      <c r="C36" s="36" t="s">
        <v>74</v>
      </c>
      <c r="D36" s="119" t="s">
        <v>76</v>
      </c>
      <c r="E36" s="120"/>
      <c r="F36" s="43" t="str">
        <f>VLOOKUP(C36,'[2]Acha Air Sales Price List'!$B$1:$D$65536,3,FALSE)</f>
        <v>Stainless steel ring with embedded chain inlay</v>
      </c>
      <c r="G36" s="21">
        <f>ROUND(IF(ISBLANK(C36),0,VLOOKUP(C36,'[2]Acha Air Sales Price List'!$B$1:$X$65536,12,FALSE)*$L$14),2)</f>
        <v>105.76</v>
      </c>
      <c r="H36" s="22">
        <f t="shared" si="1"/>
        <v>528.79999999999995</v>
      </c>
      <c r="I36" s="14"/>
    </row>
    <row r="37" spans="1:9" x14ac:dyDescent="0.2">
      <c r="A37" s="13"/>
      <c r="B37" s="1">
        <v>5</v>
      </c>
      <c r="C37" s="36" t="s">
        <v>74</v>
      </c>
      <c r="D37" s="119" t="s">
        <v>77</v>
      </c>
      <c r="E37" s="120"/>
      <c r="F37" s="43" t="str">
        <f>VLOOKUP(C37,'[2]Acha Air Sales Price List'!$B$1:$D$65536,3,FALSE)</f>
        <v>Stainless steel ring with embedded chain inlay</v>
      </c>
      <c r="G37" s="21">
        <f>ROUND(IF(ISBLANK(C37),0,VLOOKUP(C37,'[2]Acha Air Sales Price List'!$B$1:$X$65536,12,FALSE)*$L$14),2)</f>
        <v>105.76</v>
      </c>
      <c r="H37" s="22">
        <f t="shared" si="1"/>
        <v>528.79999999999995</v>
      </c>
      <c r="I37" s="14"/>
    </row>
    <row r="38" spans="1:9" x14ac:dyDescent="0.2">
      <c r="A38" s="13"/>
      <c r="B38" s="1">
        <v>5</v>
      </c>
      <c r="C38" s="36" t="s">
        <v>74</v>
      </c>
      <c r="D38" s="119" t="s">
        <v>78</v>
      </c>
      <c r="E38" s="120"/>
      <c r="F38" s="43" t="str">
        <f>VLOOKUP(C38,'[2]Acha Air Sales Price List'!$B$1:$D$65536,3,FALSE)</f>
        <v>Stainless steel ring with embedded chain inlay</v>
      </c>
      <c r="G38" s="21">
        <f>ROUND(IF(ISBLANK(C38),0,VLOOKUP(C38,'[2]Acha Air Sales Price List'!$B$1:$X$65536,12,FALSE)*$L$14),2)</f>
        <v>105.76</v>
      </c>
      <c r="H38" s="22">
        <f t="shared" si="1"/>
        <v>528.79999999999995</v>
      </c>
      <c r="I38" s="14"/>
    </row>
    <row r="39" spans="1:9" x14ac:dyDescent="0.2">
      <c r="A39" s="13"/>
      <c r="B39" s="1">
        <v>5</v>
      </c>
      <c r="C39" s="36" t="s">
        <v>74</v>
      </c>
      <c r="D39" s="119" t="s">
        <v>79</v>
      </c>
      <c r="E39" s="120"/>
      <c r="F39" s="43" t="str">
        <f>VLOOKUP(C39,'[2]Acha Air Sales Price List'!$B$1:$D$65536,3,FALSE)</f>
        <v>Stainless steel ring with embedded chain inlay</v>
      </c>
      <c r="G39" s="21">
        <f>ROUND(IF(ISBLANK(C39),0,VLOOKUP(C39,'[2]Acha Air Sales Price List'!$B$1:$X$65536,12,FALSE)*$L$14),2)</f>
        <v>105.76</v>
      </c>
      <c r="H39" s="22">
        <f t="shared" si="1"/>
        <v>528.79999999999995</v>
      </c>
      <c r="I39" s="14"/>
    </row>
    <row r="40" spans="1:9" x14ac:dyDescent="0.2">
      <c r="A40" s="13"/>
      <c r="B40" s="1">
        <v>3</v>
      </c>
      <c r="C40" s="36" t="s">
        <v>74</v>
      </c>
      <c r="D40" s="119" t="s">
        <v>80</v>
      </c>
      <c r="E40" s="120"/>
      <c r="F40" s="43" t="str">
        <f>VLOOKUP(C40,'[2]Acha Air Sales Price List'!$B$1:$D$65536,3,FALSE)</f>
        <v>Stainless steel ring with embedded chain inlay</v>
      </c>
      <c r="G40" s="21">
        <f>ROUND(IF(ISBLANK(C40),0,VLOOKUP(C40,'[2]Acha Air Sales Price List'!$B$1:$X$65536,12,FALSE)*$L$14),2)</f>
        <v>105.76</v>
      </c>
      <c r="H40" s="22">
        <f t="shared" si="1"/>
        <v>317.27999999999997</v>
      </c>
      <c r="I40" s="14"/>
    </row>
    <row r="41" spans="1:9" x14ac:dyDescent="0.2">
      <c r="A41" s="13"/>
      <c r="B41" s="1">
        <v>3</v>
      </c>
      <c r="C41" s="36" t="s">
        <v>74</v>
      </c>
      <c r="D41" s="119" t="s">
        <v>81</v>
      </c>
      <c r="E41" s="120"/>
      <c r="F41" s="43" t="str">
        <f>VLOOKUP(C41,'[2]Acha Air Sales Price List'!$B$1:$D$65536,3,FALSE)</f>
        <v>Stainless steel ring with embedded chain inlay</v>
      </c>
      <c r="G41" s="21">
        <f>ROUND(IF(ISBLANK(C41),0,VLOOKUP(C41,'[2]Acha Air Sales Price List'!$B$1:$X$65536,12,FALSE)*$L$14),2)</f>
        <v>105.76</v>
      </c>
      <c r="H41" s="22">
        <f t="shared" si="1"/>
        <v>317.27999999999997</v>
      </c>
      <c r="I41" s="14"/>
    </row>
    <row r="42" spans="1:9" x14ac:dyDescent="0.2">
      <c r="A42" s="13"/>
      <c r="B42" s="1">
        <v>3</v>
      </c>
      <c r="C42" s="36" t="s">
        <v>74</v>
      </c>
      <c r="D42" s="119" t="s">
        <v>82</v>
      </c>
      <c r="E42" s="120"/>
      <c r="F42" s="43" t="str">
        <f>VLOOKUP(C42,'[2]Acha Air Sales Price List'!$B$1:$D$65536,3,FALSE)</f>
        <v>Stainless steel ring with embedded chain inlay</v>
      </c>
      <c r="G42" s="21">
        <f>ROUND(IF(ISBLANK(C42),0,VLOOKUP(C42,'[2]Acha Air Sales Price List'!$B$1:$X$65536,12,FALSE)*$L$14),2)</f>
        <v>105.76</v>
      </c>
      <c r="H42" s="22">
        <f t="shared" si="1"/>
        <v>317.27999999999997</v>
      </c>
      <c r="I42" s="14"/>
    </row>
    <row r="43" spans="1:9" x14ac:dyDescent="0.2">
      <c r="A43" s="13"/>
      <c r="B43" s="1">
        <v>2</v>
      </c>
      <c r="C43" s="36" t="s">
        <v>74</v>
      </c>
      <c r="D43" s="119" t="s">
        <v>83</v>
      </c>
      <c r="E43" s="120"/>
      <c r="F43" s="43" t="str">
        <f>VLOOKUP(C43,'[2]Acha Air Sales Price List'!$B$1:$D$65536,3,FALSE)</f>
        <v>Stainless steel ring with embedded chain inlay</v>
      </c>
      <c r="G43" s="21">
        <f>ROUND(IF(ISBLANK(C43),0,VLOOKUP(C43,'[2]Acha Air Sales Price List'!$B$1:$X$65536,12,FALSE)*$L$14),2)</f>
        <v>105.76</v>
      </c>
      <c r="H43" s="22">
        <f t="shared" si="1"/>
        <v>211.52</v>
      </c>
      <c r="I43" s="14"/>
    </row>
    <row r="44" spans="1:9" ht="24" x14ac:dyDescent="0.2">
      <c r="A44" s="13"/>
      <c r="B44" s="1">
        <v>2</v>
      </c>
      <c r="C44" s="36" t="s">
        <v>85</v>
      </c>
      <c r="D44" s="119" t="s">
        <v>75</v>
      </c>
      <c r="E44" s="120"/>
      <c r="F44" s="43" t="str">
        <f>VLOOKUP(C44,'[2]Acha Air Sales Price List'!$B$1:$D$65536,3,FALSE)</f>
        <v>Black plated stainless steel ring with 4 groves and high polish</v>
      </c>
      <c r="G44" s="21">
        <f>ROUND(IF(ISBLANK(C44),0,VLOOKUP(C44,'[2]Acha Air Sales Price List'!$B$1:$X$65536,12,FALSE)*$L$14),2)</f>
        <v>56.24</v>
      </c>
      <c r="H44" s="22">
        <f t="shared" si="1"/>
        <v>112.48</v>
      </c>
      <c r="I44" s="14"/>
    </row>
    <row r="45" spans="1:9" ht="24" x14ac:dyDescent="0.2">
      <c r="A45" s="13"/>
      <c r="B45" s="1">
        <v>4</v>
      </c>
      <c r="C45" s="36" t="s">
        <v>86</v>
      </c>
      <c r="D45" s="119" t="s">
        <v>76</v>
      </c>
      <c r="E45" s="120"/>
      <c r="F45" s="43" t="str">
        <f>VLOOKUP(C45,'[2]Acha Air Sales Price List'!$B$1:$D$65536,3,FALSE)</f>
        <v xml:space="preserve">Black anodized stainless steel high polished wide band ring </v>
      </c>
      <c r="G45" s="21">
        <f>ROUND(IF(ISBLANK(C45),0,VLOOKUP(C45,'[2]Acha Air Sales Price List'!$B$1:$X$65536,12,FALSE)*$L$14),2)</f>
        <v>65.430000000000007</v>
      </c>
      <c r="H45" s="22">
        <f t="shared" si="1"/>
        <v>261.72000000000003</v>
      </c>
      <c r="I45" s="14"/>
    </row>
    <row r="46" spans="1:9" ht="24" x14ac:dyDescent="0.2">
      <c r="A46" s="13"/>
      <c r="B46" s="1">
        <v>4</v>
      </c>
      <c r="C46" s="36" t="s">
        <v>86</v>
      </c>
      <c r="D46" s="119" t="s">
        <v>77</v>
      </c>
      <c r="E46" s="120"/>
      <c r="F46" s="43" t="str">
        <f>VLOOKUP(C46,'[2]Acha Air Sales Price List'!$B$1:$D$65536,3,FALSE)</f>
        <v xml:space="preserve">Black anodized stainless steel high polished wide band ring </v>
      </c>
      <c r="G46" s="21">
        <f>ROUND(IF(ISBLANK(C46),0,VLOOKUP(C46,'[2]Acha Air Sales Price List'!$B$1:$X$65536,12,FALSE)*$L$14),2)</f>
        <v>65.430000000000007</v>
      </c>
      <c r="H46" s="22">
        <f t="shared" si="1"/>
        <v>261.72000000000003</v>
      </c>
      <c r="I46" s="14"/>
    </row>
    <row r="47" spans="1:9" ht="24" x14ac:dyDescent="0.2">
      <c r="A47" s="13"/>
      <c r="B47" s="1">
        <v>4</v>
      </c>
      <c r="C47" s="36" t="s">
        <v>86</v>
      </c>
      <c r="D47" s="119" t="s">
        <v>78</v>
      </c>
      <c r="E47" s="120"/>
      <c r="F47" s="43" t="str">
        <f>VLOOKUP(C47,'[2]Acha Air Sales Price List'!$B$1:$D$65536,3,FALSE)</f>
        <v xml:space="preserve">Black anodized stainless steel high polished wide band ring </v>
      </c>
      <c r="G47" s="21">
        <f>ROUND(IF(ISBLANK(C47),0,VLOOKUP(C47,'[2]Acha Air Sales Price List'!$B$1:$X$65536,12,FALSE)*$L$14),2)</f>
        <v>65.430000000000007</v>
      </c>
      <c r="H47" s="22">
        <f t="shared" si="1"/>
        <v>261.72000000000003</v>
      </c>
      <c r="I47" s="14"/>
    </row>
    <row r="48" spans="1:9" ht="24" x14ac:dyDescent="0.2">
      <c r="A48" s="13"/>
      <c r="B48" s="1">
        <v>3</v>
      </c>
      <c r="C48" s="36" t="s">
        <v>86</v>
      </c>
      <c r="D48" s="119" t="s">
        <v>79</v>
      </c>
      <c r="E48" s="120"/>
      <c r="F48" s="43" t="str">
        <f>VLOOKUP(C48,'[2]Acha Air Sales Price List'!$B$1:$D$65536,3,FALSE)</f>
        <v xml:space="preserve">Black anodized stainless steel high polished wide band ring </v>
      </c>
      <c r="G48" s="21">
        <f>ROUND(IF(ISBLANK(C48),0,VLOOKUP(C48,'[2]Acha Air Sales Price List'!$B$1:$X$65536,12,FALSE)*$L$14),2)</f>
        <v>65.430000000000007</v>
      </c>
      <c r="H48" s="22">
        <f t="shared" si="1"/>
        <v>196.29</v>
      </c>
      <c r="I48" s="14"/>
    </row>
    <row r="49" spans="1:9" ht="24" x14ac:dyDescent="0.2">
      <c r="A49" s="13"/>
      <c r="B49" s="1">
        <v>3</v>
      </c>
      <c r="C49" s="36" t="s">
        <v>86</v>
      </c>
      <c r="D49" s="119" t="s">
        <v>80</v>
      </c>
      <c r="E49" s="120"/>
      <c r="F49" s="43" t="str">
        <f>VLOOKUP(C49,'[2]Acha Air Sales Price List'!$B$1:$D$65536,3,FALSE)</f>
        <v xml:space="preserve">Black anodized stainless steel high polished wide band ring </v>
      </c>
      <c r="G49" s="21">
        <f>ROUND(IF(ISBLANK(C49),0,VLOOKUP(C49,'[2]Acha Air Sales Price List'!$B$1:$X$65536,12,FALSE)*$L$14),2)</f>
        <v>65.430000000000007</v>
      </c>
      <c r="H49" s="22">
        <f t="shared" si="1"/>
        <v>196.29</v>
      </c>
      <c r="I49" s="14"/>
    </row>
    <row r="50" spans="1:9" ht="24" x14ac:dyDescent="0.2">
      <c r="A50" s="13"/>
      <c r="B50" s="1">
        <v>2</v>
      </c>
      <c r="C50" s="36" t="s">
        <v>86</v>
      </c>
      <c r="D50" s="119" t="s">
        <v>81</v>
      </c>
      <c r="E50" s="120"/>
      <c r="F50" s="43" t="str">
        <f>VLOOKUP(C50,'[2]Acha Air Sales Price List'!$B$1:$D$65536,3,FALSE)</f>
        <v xml:space="preserve">Black anodized stainless steel high polished wide band ring </v>
      </c>
      <c r="G50" s="21">
        <f>ROUND(IF(ISBLANK(C50),0,VLOOKUP(C50,'[2]Acha Air Sales Price List'!$B$1:$X$65536,12,FALSE)*$L$14),2)</f>
        <v>65.430000000000007</v>
      </c>
      <c r="H50" s="22">
        <f t="shared" si="1"/>
        <v>130.86000000000001</v>
      </c>
      <c r="I50" s="14"/>
    </row>
    <row r="51" spans="1:9" ht="24" x14ac:dyDescent="0.2">
      <c r="A51" s="13"/>
      <c r="B51" s="1">
        <v>2</v>
      </c>
      <c r="C51" s="36" t="s">
        <v>86</v>
      </c>
      <c r="D51" s="119" t="s">
        <v>82</v>
      </c>
      <c r="E51" s="120"/>
      <c r="F51" s="43" t="str">
        <f>VLOOKUP(C51,'[2]Acha Air Sales Price List'!$B$1:$D$65536,3,FALSE)</f>
        <v xml:space="preserve">Black anodized stainless steel high polished wide band ring </v>
      </c>
      <c r="G51" s="21">
        <f>ROUND(IF(ISBLANK(C51),0,VLOOKUP(C51,'[2]Acha Air Sales Price List'!$B$1:$X$65536,12,FALSE)*$L$14),2)</f>
        <v>65.430000000000007</v>
      </c>
      <c r="H51" s="22">
        <f t="shared" si="1"/>
        <v>130.86000000000001</v>
      </c>
      <c r="I51" s="14"/>
    </row>
    <row r="52" spans="1:9" ht="24" x14ac:dyDescent="0.2">
      <c r="A52" s="13"/>
      <c r="B52" s="1">
        <v>2</v>
      </c>
      <c r="C52" s="36" t="s">
        <v>86</v>
      </c>
      <c r="D52" s="119" t="s">
        <v>83</v>
      </c>
      <c r="E52" s="120"/>
      <c r="F52" s="43" t="str">
        <f>VLOOKUP(C52,'[2]Acha Air Sales Price List'!$B$1:$D$65536,3,FALSE)</f>
        <v xml:space="preserve">Black anodized stainless steel high polished wide band ring </v>
      </c>
      <c r="G52" s="21">
        <f>ROUND(IF(ISBLANK(C52),0,VLOOKUP(C52,'[2]Acha Air Sales Price List'!$B$1:$X$65536,12,FALSE)*$L$14),2)</f>
        <v>65.430000000000007</v>
      </c>
      <c r="H52" s="22">
        <f t="shared" si="1"/>
        <v>130.86000000000001</v>
      </c>
      <c r="I52" s="14"/>
    </row>
    <row r="53" spans="1:9" ht="24" x14ac:dyDescent="0.2">
      <c r="A53" s="13"/>
      <c r="B53" s="1">
        <v>2</v>
      </c>
      <c r="C53" s="36" t="s">
        <v>87</v>
      </c>
      <c r="D53" s="119" t="s">
        <v>75</v>
      </c>
      <c r="E53" s="120"/>
      <c r="F53" s="43" t="str">
        <f>VLOOKUP(C53,'[2]Acha Air Sales Price List'!$B$1:$D$65536,3,FALSE)</f>
        <v>(Discontinued for Acha)Black stainless steel ring with tribal wave design</v>
      </c>
      <c r="G53" s="21">
        <f>ROUND(IF(ISBLANK(C53),0,VLOOKUP(C53,'[2]Acha Air Sales Price List'!$B$1:$X$65536,12,FALSE)*$L$14),2)</f>
        <v>49.72</v>
      </c>
      <c r="H53" s="22">
        <f t="shared" si="1"/>
        <v>99.44</v>
      </c>
      <c r="I53" s="14"/>
    </row>
    <row r="54" spans="1:9" ht="24" x14ac:dyDescent="0.2">
      <c r="A54" s="13"/>
      <c r="B54" s="1">
        <v>3</v>
      </c>
      <c r="C54" s="36" t="s">
        <v>87</v>
      </c>
      <c r="D54" s="119" t="s">
        <v>76</v>
      </c>
      <c r="E54" s="120"/>
      <c r="F54" s="43" t="str">
        <f>VLOOKUP(C54,'[2]Acha Air Sales Price List'!$B$1:$D$65536,3,FALSE)</f>
        <v>(Discontinued for Acha)Black stainless steel ring with tribal wave design</v>
      </c>
      <c r="G54" s="21">
        <f>ROUND(IF(ISBLANK(C54),0,VLOOKUP(C54,'[2]Acha Air Sales Price List'!$B$1:$X$65536,12,FALSE)*$L$14),2)</f>
        <v>49.72</v>
      </c>
      <c r="H54" s="22">
        <f t="shared" si="1"/>
        <v>149.16</v>
      </c>
      <c r="I54" s="14"/>
    </row>
    <row r="55" spans="1:9" ht="24" x14ac:dyDescent="0.2">
      <c r="A55" s="13"/>
      <c r="B55" s="1">
        <v>3</v>
      </c>
      <c r="C55" s="36" t="s">
        <v>87</v>
      </c>
      <c r="D55" s="119" t="s">
        <v>77</v>
      </c>
      <c r="E55" s="120"/>
      <c r="F55" s="43" t="str">
        <f>VLOOKUP(C55,'[2]Acha Air Sales Price List'!$B$1:$D$65536,3,FALSE)</f>
        <v>(Discontinued for Acha)Black stainless steel ring with tribal wave design</v>
      </c>
      <c r="G55" s="21">
        <f>ROUND(IF(ISBLANK(C55),0,VLOOKUP(C55,'[2]Acha Air Sales Price List'!$B$1:$X$65536,12,FALSE)*$L$14),2)</f>
        <v>49.72</v>
      </c>
      <c r="H55" s="22">
        <f t="shared" si="1"/>
        <v>149.16</v>
      </c>
      <c r="I55" s="14"/>
    </row>
    <row r="56" spans="1:9" ht="24" x14ac:dyDescent="0.2">
      <c r="A56" s="13"/>
      <c r="B56" s="1">
        <v>3</v>
      </c>
      <c r="C56" s="36" t="s">
        <v>87</v>
      </c>
      <c r="D56" s="119" t="s">
        <v>78</v>
      </c>
      <c r="E56" s="120"/>
      <c r="F56" s="43" t="str">
        <f>VLOOKUP(C56,'[2]Acha Air Sales Price List'!$B$1:$D$65536,3,FALSE)</f>
        <v>(Discontinued for Acha)Black stainless steel ring with tribal wave design</v>
      </c>
      <c r="G56" s="21">
        <f>ROUND(IF(ISBLANK(C56),0,VLOOKUP(C56,'[2]Acha Air Sales Price List'!$B$1:$X$65536,12,FALSE)*$L$14),2)</f>
        <v>49.72</v>
      </c>
      <c r="H56" s="22">
        <f t="shared" si="1"/>
        <v>149.16</v>
      </c>
      <c r="I56" s="14"/>
    </row>
    <row r="57" spans="1:9" ht="24" x14ac:dyDescent="0.2">
      <c r="A57" s="13"/>
      <c r="B57" s="1">
        <v>2</v>
      </c>
      <c r="C57" s="36" t="s">
        <v>87</v>
      </c>
      <c r="D57" s="119" t="s">
        <v>79</v>
      </c>
      <c r="E57" s="120"/>
      <c r="F57" s="43" t="str">
        <f>VLOOKUP(C57,'[2]Acha Air Sales Price List'!$B$1:$D$65536,3,FALSE)</f>
        <v>(Discontinued for Acha)Black stainless steel ring with tribal wave design</v>
      </c>
      <c r="G57" s="21">
        <f>ROUND(IF(ISBLANK(C57),0,VLOOKUP(C57,'[2]Acha Air Sales Price List'!$B$1:$X$65536,12,FALSE)*$L$14),2)</f>
        <v>49.72</v>
      </c>
      <c r="H57" s="22">
        <f t="shared" si="1"/>
        <v>99.44</v>
      </c>
      <c r="I57" s="14"/>
    </row>
    <row r="58" spans="1:9" ht="24" x14ac:dyDescent="0.2">
      <c r="A58" s="13"/>
      <c r="B58" s="1">
        <v>2</v>
      </c>
      <c r="C58" s="36" t="s">
        <v>87</v>
      </c>
      <c r="D58" s="119" t="s">
        <v>80</v>
      </c>
      <c r="E58" s="120"/>
      <c r="F58" s="43" t="str">
        <f>VLOOKUP(C58,'[2]Acha Air Sales Price List'!$B$1:$D$65536,3,FALSE)</f>
        <v>(Discontinued for Acha)Black stainless steel ring with tribal wave design</v>
      </c>
      <c r="G58" s="21">
        <f>ROUND(IF(ISBLANK(C58),0,VLOOKUP(C58,'[2]Acha Air Sales Price List'!$B$1:$X$65536,12,FALSE)*$L$14),2)</f>
        <v>49.72</v>
      </c>
      <c r="H58" s="22">
        <f t="shared" si="1"/>
        <v>99.44</v>
      </c>
      <c r="I58" s="14"/>
    </row>
    <row r="59" spans="1:9" ht="24" x14ac:dyDescent="0.2">
      <c r="A59" s="13"/>
      <c r="B59" s="1">
        <v>2</v>
      </c>
      <c r="C59" s="36" t="s">
        <v>87</v>
      </c>
      <c r="D59" s="119" t="s">
        <v>81</v>
      </c>
      <c r="E59" s="120"/>
      <c r="F59" s="43" t="str">
        <f>VLOOKUP(C59,'[2]Acha Air Sales Price List'!$B$1:$D$65536,3,FALSE)</f>
        <v>(Discontinued for Acha)Black stainless steel ring with tribal wave design</v>
      </c>
      <c r="G59" s="21">
        <f>ROUND(IF(ISBLANK(C59),0,VLOOKUP(C59,'[2]Acha Air Sales Price List'!$B$1:$X$65536,12,FALSE)*$L$14),2)</f>
        <v>49.72</v>
      </c>
      <c r="H59" s="22">
        <f t="shared" si="1"/>
        <v>99.44</v>
      </c>
      <c r="I59" s="14"/>
    </row>
    <row r="60" spans="1:9" ht="24" x14ac:dyDescent="0.2">
      <c r="A60" s="13"/>
      <c r="B60" s="1">
        <v>2</v>
      </c>
      <c r="C60" s="36" t="s">
        <v>87</v>
      </c>
      <c r="D60" s="119" t="s">
        <v>82</v>
      </c>
      <c r="E60" s="120"/>
      <c r="F60" s="43" t="str">
        <f>VLOOKUP(C60,'[2]Acha Air Sales Price List'!$B$1:$D$65536,3,FALSE)</f>
        <v>(Discontinued for Acha)Black stainless steel ring with tribal wave design</v>
      </c>
      <c r="G60" s="21">
        <f>ROUND(IF(ISBLANK(C60),0,VLOOKUP(C60,'[2]Acha Air Sales Price List'!$B$1:$X$65536,12,FALSE)*$L$14),2)</f>
        <v>49.72</v>
      </c>
      <c r="H60" s="22">
        <f t="shared" si="1"/>
        <v>99.44</v>
      </c>
      <c r="I60" s="14"/>
    </row>
    <row r="61" spans="1:9" ht="24" x14ac:dyDescent="0.2">
      <c r="A61" s="13"/>
      <c r="B61" s="1">
        <v>2</v>
      </c>
      <c r="C61" s="36" t="s">
        <v>88</v>
      </c>
      <c r="D61" s="119" t="s">
        <v>75</v>
      </c>
      <c r="E61" s="120"/>
      <c r="F61" s="43" t="str">
        <f>VLOOKUP(C61,'[2]Acha Air Sales Price List'!$B$1:$D$65536,3,FALSE)</f>
        <v>Stainless steel engravable beveled edge wide band ring High polish only the edges</v>
      </c>
      <c r="G61" s="21">
        <f>ROUND(IF(ISBLANK(C61),0,VLOOKUP(C61,'[2]Acha Air Sales Price List'!$B$1:$X$65536,12,FALSE)*$L$14),2)</f>
        <v>42.09</v>
      </c>
      <c r="H61" s="22">
        <f t="shared" ref="H61:H94" si="2">ROUND(IF(ISNUMBER(B61), G61*B61, 0),5)</f>
        <v>84.18</v>
      </c>
      <c r="I61" s="14"/>
    </row>
    <row r="62" spans="1:9" ht="24" x14ac:dyDescent="0.2">
      <c r="A62" s="13"/>
      <c r="B62" s="1">
        <v>4</v>
      </c>
      <c r="C62" s="36" t="s">
        <v>88</v>
      </c>
      <c r="D62" s="119" t="s">
        <v>77</v>
      </c>
      <c r="E62" s="120"/>
      <c r="F62" s="43" t="str">
        <f>VLOOKUP(C62,'[2]Acha Air Sales Price List'!$B$1:$D$65536,3,FALSE)</f>
        <v>Stainless steel engravable beveled edge wide band ring High polish only the edges</v>
      </c>
      <c r="G62" s="21">
        <f>ROUND(IF(ISBLANK(C62),0,VLOOKUP(C62,'[2]Acha Air Sales Price List'!$B$1:$X$65536,12,FALSE)*$L$14),2)</f>
        <v>42.09</v>
      </c>
      <c r="H62" s="22">
        <f t="shared" si="2"/>
        <v>168.36</v>
      </c>
      <c r="I62" s="14"/>
    </row>
    <row r="63" spans="1:9" ht="24" x14ac:dyDescent="0.2">
      <c r="A63" s="13"/>
      <c r="B63" s="1">
        <v>4</v>
      </c>
      <c r="C63" s="36" t="s">
        <v>88</v>
      </c>
      <c r="D63" s="119" t="s">
        <v>78</v>
      </c>
      <c r="E63" s="120"/>
      <c r="F63" s="43" t="str">
        <f>VLOOKUP(C63,'[2]Acha Air Sales Price List'!$B$1:$D$65536,3,FALSE)</f>
        <v>Stainless steel engravable beveled edge wide band ring High polish only the edges</v>
      </c>
      <c r="G63" s="21">
        <f>ROUND(IF(ISBLANK(C63),0,VLOOKUP(C63,'[2]Acha Air Sales Price List'!$B$1:$X$65536,12,FALSE)*$L$14),2)</f>
        <v>42.09</v>
      </c>
      <c r="H63" s="22">
        <f t="shared" si="2"/>
        <v>168.36</v>
      </c>
      <c r="I63" s="14"/>
    </row>
    <row r="64" spans="1:9" ht="24" x14ac:dyDescent="0.2">
      <c r="A64" s="13"/>
      <c r="B64" s="1">
        <v>3</v>
      </c>
      <c r="C64" s="36" t="s">
        <v>88</v>
      </c>
      <c r="D64" s="119" t="s">
        <v>79</v>
      </c>
      <c r="E64" s="120"/>
      <c r="F64" s="43" t="str">
        <f>VLOOKUP(C64,'[2]Acha Air Sales Price List'!$B$1:$D$65536,3,FALSE)</f>
        <v>Stainless steel engravable beveled edge wide band ring High polish only the edges</v>
      </c>
      <c r="G64" s="21">
        <f>ROUND(IF(ISBLANK(C64),0,VLOOKUP(C64,'[2]Acha Air Sales Price List'!$B$1:$X$65536,12,FALSE)*$L$14),2)</f>
        <v>42.09</v>
      </c>
      <c r="H64" s="22">
        <f t="shared" si="2"/>
        <v>126.27</v>
      </c>
      <c r="I64" s="14"/>
    </row>
    <row r="65" spans="1:9" ht="24" x14ac:dyDescent="0.2">
      <c r="A65" s="13"/>
      <c r="B65" s="1">
        <v>3</v>
      </c>
      <c r="C65" s="36" t="s">
        <v>88</v>
      </c>
      <c r="D65" s="119" t="s">
        <v>80</v>
      </c>
      <c r="E65" s="120"/>
      <c r="F65" s="43" t="str">
        <f>VLOOKUP(C65,'[2]Acha Air Sales Price List'!$B$1:$D$65536,3,FALSE)</f>
        <v>Stainless steel engravable beveled edge wide band ring High polish only the edges</v>
      </c>
      <c r="G65" s="21">
        <f>ROUND(IF(ISBLANK(C65),0,VLOOKUP(C65,'[2]Acha Air Sales Price List'!$B$1:$X$65536,12,FALSE)*$L$14),2)</f>
        <v>42.09</v>
      </c>
      <c r="H65" s="22">
        <f t="shared" si="2"/>
        <v>126.27</v>
      </c>
      <c r="I65" s="14"/>
    </row>
    <row r="66" spans="1:9" ht="24" x14ac:dyDescent="0.2">
      <c r="A66" s="13"/>
      <c r="B66" s="1">
        <v>3</v>
      </c>
      <c r="C66" s="36" t="s">
        <v>88</v>
      </c>
      <c r="D66" s="119" t="s">
        <v>81</v>
      </c>
      <c r="E66" s="120"/>
      <c r="F66" s="43" t="str">
        <f>VLOOKUP(C66,'[2]Acha Air Sales Price List'!$B$1:$D$65536,3,FALSE)</f>
        <v>Stainless steel engravable beveled edge wide band ring High polish only the edges</v>
      </c>
      <c r="G66" s="21">
        <f>ROUND(IF(ISBLANK(C66),0,VLOOKUP(C66,'[2]Acha Air Sales Price List'!$B$1:$X$65536,12,FALSE)*$L$14),2)</f>
        <v>42.09</v>
      </c>
      <c r="H66" s="22">
        <f t="shared" si="2"/>
        <v>126.27</v>
      </c>
      <c r="I66" s="14"/>
    </row>
    <row r="67" spans="1:9" x14ac:dyDescent="0.2">
      <c r="A67" s="13"/>
      <c r="B67" s="1">
        <v>2</v>
      </c>
      <c r="C67" s="36" t="s">
        <v>89</v>
      </c>
      <c r="D67" s="119" t="s">
        <v>75</v>
      </c>
      <c r="E67" s="120"/>
      <c r="F67" s="43" t="str">
        <f>VLOOKUP(C67,'[2]Acha Air Sales Price List'!$B$1:$D$65536,3,FALSE)</f>
        <v>Stainless steel double ribbed spinner ring</v>
      </c>
      <c r="G67" s="21">
        <f>ROUND(IF(ISBLANK(C67),0,VLOOKUP(C67,'[2]Acha Air Sales Price List'!$B$1:$X$65536,12,FALSE)*$L$14),2)</f>
        <v>68.97</v>
      </c>
      <c r="H67" s="22">
        <f t="shared" si="2"/>
        <v>137.94</v>
      </c>
      <c r="I67" s="14"/>
    </row>
    <row r="68" spans="1:9" x14ac:dyDescent="0.2">
      <c r="A68" s="13"/>
      <c r="B68" s="1">
        <v>3</v>
      </c>
      <c r="C68" s="36" t="s">
        <v>89</v>
      </c>
      <c r="D68" s="119" t="s">
        <v>76</v>
      </c>
      <c r="E68" s="120"/>
      <c r="F68" s="43" t="str">
        <f>VLOOKUP(C68,'[2]Acha Air Sales Price List'!$B$1:$D$65536,3,FALSE)</f>
        <v>Stainless steel double ribbed spinner ring</v>
      </c>
      <c r="G68" s="21">
        <f>ROUND(IF(ISBLANK(C68),0,VLOOKUP(C68,'[2]Acha Air Sales Price List'!$B$1:$X$65536,12,FALSE)*$L$14),2)</f>
        <v>68.97</v>
      </c>
      <c r="H68" s="22">
        <f t="shared" si="2"/>
        <v>206.91</v>
      </c>
      <c r="I68" s="14"/>
    </row>
    <row r="69" spans="1:9" x14ac:dyDescent="0.2">
      <c r="A69" s="13"/>
      <c r="B69" s="1">
        <v>3</v>
      </c>
      <c r="C69" s="36" t="s">
        <v>89</v>
      </c>
      <c r="D69" s="119" t="s">
        <v>77</v>
      </c>
      <c r="E69" s="120"/>
      <c r="F69" s="43" t="str">
        <f>VLOOKUP(C69,'[2]Acha Air Sales Price List'!$B$1:$D$65536,3,FALSE)</f>
        <v>Stainless steel double ribbed spinner ring</v>
      </c>
      <c r="G69" s="21">
        <f>ROUND(IF(ISBLANK(C69),0,VLOOKUP(C69,'[2]Acha Air Sales Price List'!$B$1:$X$65536,12,FALSE)*$L$14),2)</f>
        <v>68.97</v>
      </c>
      <c r="H69" s="22">
        <f t="shared" si="2"/>
        <v>206.91</v>
      </c>
      <c r="I69" s="14"/>
    </row>
    <row r="70" spans="1:9" x14ac:dyDescent="0.2">
      <c r="A70" s="13"/>
      <c r="B70" s="1">
        <v>3</v>
      </c>
      <c r="C70" s="36" t="s">
        <v>89</v>
      </c>
      <c r="D70" s="119" t="s">
        <v>78</v>
      </c>
      <c r="E70" s="120"/>
      <c r="F70" s="43" t="str">
        <f>VLOOKUP(C70,'[2]Acha Air Sales Price List'!$B$1:$D$65536,3,FALSE)</f>
        <v>Stainless steel double ribbed spinner ring</v>
      </c>
      <c r="G70" s="21">
        <f>ROUND(IF(ISBLANK(C70),0,VLOOKUP(C70,'[2]Acha Air Sales Price List'!$B$1:$X$65536,12,FALSE)*$L$14),2)</f>
        <v>68.97</v>
      </c>
      <c r="H70" s="22">
        <f t="shared" si="2"/>
        <v>206.91</v>
      </c>
      <c r="I70" s="14"/>
    </row>
    <row r="71" spans="1:9" x14ac:dyDescent="0.2">
      <c r="A71" s="13"/>
      <c r="B71" s="1">
        <v>2</v>
      </c>
      <c r="C71" s="36" t="s">
        <v>89</v>
      </c>
      <c r="D71" s="119" t="s">
        <v>79</v>
      </c>
      <c r="E71" s="120"/>
      <c r="F71" s="43" t="str">
        <f>VLOOKUP(C71,'[2]Acha Air Sales Price List'!$B$1:$D$65536,3,FALSE)</f>
        <v>Stainless steel double ribbed spinner ring</v>
      </c>
      <c r="G71" s="21">
        <f>ROUND(IF(ISBLANK(C71),0,VLOOKUP(C71,'[2]Acha Air Sales Price List'!$B$1:$X$65536,12,FALSE)*$L$14),2)</f>
        <v>68.97</v>
      </c>
      <c r="H71" s="22">
        <f t="shared" si="2"/>
        <v>137.94</v>
      </c>
      <c r="I71" s="14"/>
    </row>
    <row r="72" spans="1:9" x14ac:dyDescent="0.2">
      <c r="A72" s="13"/>
      <c r="B72" s="1">
        <v>2</v>
      </c>
      <c r="C72" s="36" t="s">
        <v>89</v>
      </c>
      <c r="D72" s="119" t="s">
        <v>80</v>
      </c>
      <c r="E72" s="120"/>
      <c r="F72" s="43" t="str">
        <f>VLOOKUP(C72,'[2]Acha Air Sales Price List'!$B$1:$D$65536,3,FALSE)</f>
        <v>Stainless steel double ribbed spinner ring</v>
      </c>
      <c r="G72" s="21">
        <f>ROUND(IF(ISBLANK(C72),0,VLOOKUP(C72,'[2]Acha Air Sales Price List'!$B$1:$X$65536,12,FALSE)*$L$14),2)</f>
        <v>68.97</v>
      </c>
      <c r="H72" s="22">
        <f t="shared" si="2"/>
        <v>137.94</v>
      </c>
      <c r="I72" s="14"/>
    </row>
    <row r="73" spans="1:9" ht="24" x14ac:dyDescent="0.2">
      <c r="A73" s="13"/>
      <c r="B73" s="1">
        <v>2</v>
      </c>
      <c r="C73" s="36" t="s">
        <v>90</v>
      </c>
      <c r="D73" s="119" t="s">
        <v>75</v>
      </c>
      <c r="E73" s="120"/>
      <c r="F73" s="43" t="str">
        <f>VLOOKUP(C73,'[2]Acha Air Sales Price List'!$B$1:$D$65536,3,FALSE)</f>
        <v>(Discontinued for Acha)Stainless steel carving ring with wave design</v>
      </c>
      <c r="G73" s="21">
        <v>35.78</v>
      </c>
      <c r="H73" s="22">
        <f t="shared" si="2"/>
        <v>71.56</v>
      </c>
      <c r="I73" s="14"/>
    </row>
    <row r="74" spans="1:9" ht="24" x14ac:dyDescent="0.2">
      <c r="A74" s="13"/>
      <c r="B74" s="1">
        <v>3</v>
      </c>
      <c r="C74" s="36" t="s">
        <v>90</v>
      </c>
      <c r="D74" s="119" t="s">
        <v>76</v>
      </c>
      <c r="E74" s="120"/>
      <c r="F74" s="43" t="str">
        <f>VLOOKUP(C74,'[2]Acha Air Sales Price List'!$B$1:$D$65536,3,FALSE)</f>
        <v>(Discontinued for Acha)Stainless steel carving ring with wave design</v>
      </c>
      <c r="G74" s="21">
        <f>ROUND(IF(ISBLANK(C74),0,VLOOKUP(C74,'[2]Acha Air Sales Price List'!$B$1:$X$65536,12,FALSE)*$L$14),2)</f>
        <v>35.03</v>
      </c>
      <c r="H74" s="22">
        <f t="shared" si="2"/>
        <v>105.09</v>
      </c>
      <c r="I74" s="14"/>
    </row>
    <row r="75" spans="1:9" ht="24" x14ac:dyDescent="0.2">
      <c r="A75" s="13"/>
      <c r="B75" s="1">
        <v>3</v>
      </c>
      <c r="C75" s="36" t="s">
        <v>90</v>
      </c>
      <c r="D75" s="119" t="s">
        <v>77</v>
      </c>
      <c r="E75" s="120"/>
      <c r="F75" s="43" t="str">
        <f>VLOOKUP(C75,'[2]Acha Air Sales Price List'!$B$1:$D$65536,3,FALSE)</f>
        <v>(Discontinued for Acha)Stainless steel carving ring with wave design</v>
      </c>
      <c r="G75" s="21">
        <f>ROUND(IF(ISBLANK(C75),0,VLOOKUP(C75,'[2]Acha Air Sales Price List'!$B$1:$X$65536,12,FALSE)*$L$14),2)</f>
        <v>35.03</v>
      </c>
      <c r="H75" s="22">
        <f t="shared" si="2"/>
        <v>105.09</v>
      </c>
      <c r="I75" s="14"/>
    </row>
    <row r="76" spans="1:9" ht="24" x14ac:dyDescent="0.2">
      <c r="A76" s="13"/>
      <c r="B76" s="1">
        <v>4</v>
      </c>
      <c r="C76" s="36" t="s">
        <v>90</v>
      </c>
      <c r="D76" s="119" t="s">
        <v>78</v>
      </c>
      <c r="E76" s="120"/>
      <c r="F76" s="43" t="str">
        <f>VLOOKUP(C76,'[2]Acha Air Sales Price List'!$B$1:$D$65536,3,FALSE)</f>
        <v>(Discontinued for Acha)Stainless steel carving ring with wave design</v>
      </c>
      <c r="G76" s="21">
        <f>ROUND(IF(ISBLANK(C76),0,VLOOKUP(C76,'[2]Acha Air Sales Price List'!$B$1:$X$65536,12,FALSE)*$L$14),2)</f>
        <v>35.03</v>
      </c>
      <c r="H76" s="22">
        <f t="shared" si="2"/>
        <v>140.12</v>
      </c>
      <c r="I76" s="14"/>
    </row>
    <row r="77" spans="1:9" ht="24" x14ac:dyDescent="0.2">
      <c r="A77" s="13"/>
      <c r="B77" s="1">
        <v>4</v>
      </c>
      <c r="C77" s="36" t="s">
        <v>90</v>
      </c>
      <c r="D77" s="119" t="s">
        <v>79</v>
      </c>
      <c r="E77" s="120"/>
      <c r="F77" s="43" t="str">
        <f>VLOOKUP(C77,'[2]Acha Air Sales Price List'!$B$1:$D$65536,3,FALSE)</f>
        <v>(Discontinued for Acha)Stainless steel carving ring with wave design</v>
      </c>
      <c r="G77" s="21">
        <f>ROUND(IF(ISBLANK(C77),0,VLOOKUP(C77,'[2]Acha Air Sales Price List'!$B$1:$X$65536,12,FALSE)*$L$14),2)</f>
        <v>35.03</v>
      </c>
      <c r="H77" s="22">
        <f t="shared" si="2"/>
        <v>140.12</v>
      </c>
      <c r="I77" s="14"/>
    </row>
    <row r="78" spans="1:9" ht="24" x14ac:dyDescent="0.2">
      <c r="A78" s="13"/>
      <c r="B78" s="1">
        <v>2</v>
      </c>
      <c r="C78" s="36" t="s">
        <v>90</v>
      </c>
      <c r="D78" s="119" t="s">
        <v>80</v>
      </c>
      <c r="E78" s="120"/>
      <c r="F78" s="43" t="str">
        <f>VLOOKUP(C78,'[2]Acha Air Sales Price List'!$B$1:$D$65536,3,FALSE)</f>
        <v>(Discontinued for Acha)Stainless steel carving ring with wave design</v>
      </c>
      <c r="G78" s="21">
        <f>ROUND(IF(ISBLANK(C78),0,VLOOKUP(C78,'[2]Acha Air Sales Price List'!$B$1:$X$65536,12,FALSE)*$L$14),2)</f>
        <v>35.03</v>
      </c>
      <c r="H78" s="22">
        <f t="shared" si="2"/>
        <v>70.06</v>
      </c>
      <c r="I78" s="14"/>
    </row>
    <row r="79" spans="1:9" ht="24" x14ac:dyDescent="0.2">
      <c r="A79" s="13"/>
      <c r="B79" s="1">
        <v>2</v>
      </c>
      <c r="C79" s="36" t="s">
        <v>90</v>
      </c>
      <c r="D79" s="119" t="s">
        <v>82</v>
      </c>
      <c r="E79" s="120"/>
      <c r="F79" s="43" t="str">
        <f>VLOOKUP(C79,'[2]Acha Air Sales Price List'!$B$1:$D$65536,3,FALSE)</f>
        <v>(Discontinued for Acha)Stainless steel carving ring with wave design</v>
      </c>
      <c r="G79" s="21">
        <f>ROUND(IF(ISBLANK(C79),0,VLOOKUP(C79,'[2]Acha Air Sales Price List'!$B$1:$X$65536,12,FALSE)*$L$14),2)</f>
        <v>35.03</v>
      </c>
      <c r="H79" s="22">
        <f t="shared" si="2"/>
        <v>70.06</v>
      </c>
      <c r="I79" s="14"/>
    </row>
    <row r="80" spans="1:9" ht="36" x14ac:dyDescent="0.2">
      <c r="A80" s="13"/>
      <c r="B80" s="1">
        <v>4</v>
      </c>
      <c r="C80" s="36" t="s">
        <v>84</v>
      </c>
      <c r="D80" s="119" t="s">
        <v>77</v>
      </c>
      <c r="E80" s="120"/>
      <c r="F80" s="43" t="s">
        <v>91</v>
      </c>
      <c r="G80" s="21">
        <v>67.62</v>
      </c>
      <c r="H80" s="22">
        <f t="shared" si="2"/>
        <v>270.48</v>
      </c>
      <c r="I80" s="14"/>
    </row>
    <row r="81" spans="1:9" ht="36" x14ac:dyDescent="0.2">
      <c r="A81" s="13"/>
      <c r="B81" s="1">
        <v>4</v>
      </c>
      <c r="C81" s="36" t="s">
        <v>84</v>
      </c>
      <c r="D81" s="119" t="s">
        <v>78</v>
      </c>
      <c r="E81" s="120"/>
      <c r="F81" s="43" t="s">
        <v>91</v>
      </c>
      <c r="G81" s="21">
        <v>67.62</v>
      </c>
      <c r="H81" s="22">
        <f t="shared" si="2"/>
        <v>270.48</v>
      </c>
      <c r="I81" s="14"/>
    </row>
    <row r="82" spans="1:9" ht="36" x14ac:dyDescent="0.2">
      <c r="A82" s="13"/>
      <c r="B82" s="1">
        <v>4</v>
      </c>
      <c r="C82" s="36" t="s">
        <v>84</v>
      </c>
      <c r="D82" s="119" t="s">
        <v>79</v>
      </c>
      <c r="E82" s="120"/>
      <c r="F82" s="43" t="s">
        <v>91</v>
      </c>
      <c r="G82" s="21">
        <v>67.62</v>
      </c>
      <c r="H82" s="22">
        <f t="shared" si="2"/>
        <v>270.48</v>
      </c>
      <c r="I82" s="14"/>
    </row>
    <row r="83" spans="1:9" ht="36" x14ac:dyDescent="0.2">
      <c r="A83" s="13"/>
      <c r="B83" s="1">
        <v>3</v>
      </c>
      <c r="C83" s="36" t="s">
        <v>84</v>
      </c>
      <c r="D83" s="119" t="s">
        <v>80</v>
      </c>
      <c r="E83" s="120"/>
      <c r="F83" s="43" t="s">
        <v>91</v>
      </c>
      <c r="G83" s="21">
        <v>67.62</v>
      </c>
      <c r="H83" s="22">
        <f t="shared" si="2"/>
        <v>202.86</v>
      </c>
      <c r="I83" s="14"/>
    </row>
    <row r="84" spans="1:9" ht="36" x14ac:dyDescent="0.2">
      <c r="A84" s="13"/>
      <c r="B84" s="1">
        <v>3</v>
      </c>
      <c r="C84" s="36" t="s">
        <v>84</v>
      </c>
      <c r="D84" s="119" t="s">
        <v>81</v>
      </c>
      <c r="E84" s="120"/>
      <c r="F84" s="43" t="s">
        <v>91</v>
      </c>
      <c r="G84" s="21">
        <v>67.62</v>
      </c>
      <c r="H84" s="22">
        <f t="shared" si="2"/>
        <v>202.86</v>
      </c>
      <c r="I84" s="14"/>
    </row>
    <row r="85" spans="1:9" ht="36" x14ac:dyDescent="0.2">
      <c r="A85" s="13"/>
      <c r="B85" s="1">
        <v>3</v>
      </c>
      <c r="C85" s="36" t="s">
        <v>84</v>
      </c>
      <c r="D85" s="119" t="s">
        <v>82</v>
      </c>
      <c r="E85" s="120"/>
      <c r="F85" s="43" t="s">
        <v>91</v>
      </c>
      <c r="G85" s="21">
        <v>67.62</v>
      </c>
      <c r="H85" s="22">
        <f t="shared" si="2"/>
        <v>202.86</v>
      </c>
      <c r="I85" s="14"/>
    </row>
    <row r="86" spans="1:9" ht="24" x14ac:dyDescent="0.2">
      <c r="A86" s="13"/>
      <c r="B86" s="1">
        <v>25</v>
      </c>
      <c r="C86" s="36" t="s">
        <v>92</v>
      </c>
      <c r="D86" s="119" t="s">
        <v>93</v>
      </c>
      <c r="E86" s="120"/>
      <c r="F86" s="43" t="str">
        <f>VLOOKUP(C86,'[2]Acha Air Sales Price List'!$B$1:$D$65536,3,FALSE)</f>
        <v>Anodized surgical steel  fake plug without O-Ring – size 6 mm (sold per pcs)</v>
      </c>
      <c r="G86" s="21">
        <v>22.6</v>
      </c>
      <c r="H86" s="22">
        <f t="shared" si="2"/>
        <v>565</v>
      </c>
      <c r="I86" s="14"/>
    </row>
    <row r="87" spans="1:9" ht="24" x14ac:dyDescent="0.2">
      <c r="A87" s="13"/>
      <c r="B87" s="1">
        <v>25</v>
      </c>
      <c r="C87" s="36" t="s">
        <v>92</v>
      </c>
      <c r="D87" s="119" t="s">
        <v>94</v>
      </c>
      <c r="E87" s="120"/>
      <c r="F87" s="43" t="str">
        <f>VLOOKUP(C87,'[2]Acha Air Sales Price List'!$B$1:$D$65536,3,FALSE)</f>
        <v>Anodized surgical steel  fake plug without O-Ring – size 6 mm (sold per pcs)</v>
      </c>
      <c r="G87" s="21">
        <f>ROUND(IF(ISBLANK(C87),0,VLOOKUP(C87,'[2]Acha Air Sales Price List'!$B$1:$X$65536,12,FALSE)*$L$14),2)</f>
        <v>22.64</v>
      </c>
      <c r="H87" s="22">
        <f t="shared" si="2"/>
        <v>566</v>
      </c>
      <c r="I87" s="14"/>
    </row>
    <row r="88" spans="1:9" ht="60" x14ac:dyDescent="0.2">
      <c r="A88" s="13"/>
      <c r="B88" s="1">
        <v>25</v>
      </c>
      <c r="C88" s="36" t="s">
        <v>95</v>
      </c>
      <c r="D88" s="119"/>
      <c r="E88" s="120"/>
      <c r="F88" s="43" t="str">
        <f>VLOOKUP(C88,'[2]Acha Air Sales Price List'!$B$1:$D$65536,3,FALSE)</f>
        <v>High polished surgical steel fake plug without rubber O-Rings "Please dont use this code anymore. From now on need to put the size in mm behind the code same like plug to get the correct description,  cost and selling "</v>
      </c>
      <c r="G88" s="21">
        <f>ROUND(IF(ISBLANK(C88),0,VLOOKUP(C88,'[2]Acha Air Sales Price List'!$B$1:$X$65536,12,FALSE)*$L$14),2)</f>
        <v>12.38</v>
      </c>
      <c r="H88" s="22">
        <f t="shared" si="2"/>
        <v>309.5</v>
      </c>
      <c r="I88" s="14"/>
    </row>
    <row r="89" spans="1:9" ht="36" x14ac:dyDescent="0.2">
      <c r="A89" s="13"/>
      <c r="B89" s="1">
        <v>50</v>
      </c>
      <c r="C89" s="36" t="s">
        <v>96</v>
      </c>
      <c r="D89" s="119"/>
      <c r="E89" s="120"/>
      <c r="F89" s="43" t="str">
        <f>VLOOKUP(C89,'[2]Acha Air Sales Price List'!$B$1:$D$65536,3,FALSE)</f>
        <v>925 Sterling Silver nose hoop with ball with real gold 18k plating 22g (0.6mm) with an outer diameter of 5/16'' (8mm) - 1 piece</v>
      </c>
      <c r="G89" s="21">
        <f>ROUND(IF(ISBLANK(C89),0,VLOOKUP(C89,'[2]Acha Air Sales Price List'!$B$1:$X$65536,12,FALSE)*$L$14),2)</f>
        <v>23.31</v>
      </c>
      <c r="H89" s="22">
        <f t="shared" si="2"/>
        <v>1165.5</v>
      </c>
      <c r="I89" s="14"/>
    </row>
    <row r="90" spans="1:9" ht="36" x14ac:dyDescent="0.2">
      <c r="A90" s="13"/>
      <c r="B90" s="1">
        <v>50</v>
      </c>
      <c r="C90" s="36" t="s">
        <v>97</v>
      </c>
      <c r="D90" s="119"/>
      <c r="E90" s="120"/>
      <c r="F90" s="43" t="str">
        <f>VLOOKUP(C90,'[2]Acha Air Sales Price List'!$B$1:$D$65536,3,FALSE)</f>
        <v>925 Sterling Silver nose hoop with ball with real gold 18k plating 22g (0.6mm) with an outer diameter of 3/8'' (10mm) - 1 piece</v>
      </c>
      <c r="G90" s="21">
        <f>ROUND(IF(ISBLANK(C90),0,VLOOKUP(C90,'[2]Acha Air Sales Price List'!$B$1:$X$65536,12,FALSE)*$L$14),2)</f>
        <v>25.64</v>
      </c>
      <c r="H90" s="22">
        <f t="shared" si="2"/>
        <v>1282</v>
      </c>
      <c r="I90" s="14"/>
    </row>
    <row r="91" spans="1:9" ht="36" x14ac:dyDescent="0.2">
      <c r="A91" s="13"/>
      <c r="B91" s="1">
        <v>10</v>
      </c>
      <c r="C91" s="36" t="s">
        <v>98</v>
      </c>
      <c r="D91" s="119" t="s">
        <v>101</v>
      </c>
      <c r="E91" s="120"/>
      <c r="F91" s="43" t="str">
        <f>VLOOKUP(C91,'[2]Acha Air Sales Price List'!$B$1:$D$65536,3,FALSE)</f>
        <v>Surgical steel belly banana, 14g (1.6mm) with a 5 &amp; 8mm multi-crystal ferido glued balls with resin cover</v>
      </c>
      <c r="G91" s="21">
        <f>ROUND(IF(ISBLANK(C91),0,VLOOKUP(C91,'[2]Acha Air Sales Price List'!$B$1:$X$65536,12,FALSE)*$L$14),2)</f>
        <v>180.17</v>
      </c>
      <c r="H91" s="22">
        <f t="shared" si="2"/>
        <v>1801.7</v>
      </c>
      <c r="I91" s="14"/>
    </row>
    <row r="92" spans="1:9" ht="36" x14ac:dyDescent="0.2">
      <c r="A92" s="13"/>
      <c r="B92" s="1">
        <v>10</v>
      </c>
      <c r="C92" s="36" t="s">
        <v>98</v>
      </c>
      <c r="D92" s="119" t="s">
        <v>99</v>
      </c>
      <c r="E92" s="120"/>
      <c r="F92" s="43" t="str">
        <f>VLOOKUP(C92,'[2]Acha Air Sales Price List'!$B$1:$D$65536,3,FALSE)</f>
        <v>Surgical steel belly banana, 14g (1.6mm) with a 5 &amp; 8mm multi-crystal ferido glued balls with resin cover</v>
      </c>
      <c r="G92" s="21">
        <f>ROUND(IF(ISBLANK(C92),0,VLOOKUP(C92,'[2]Acha Air Sales Price List'!$B$1:$X$65536,12,FALSE)*$L$14),2)</f>
        <v>180.17</v>
      </c>
      <c r="H92" s="22">
        <f t="shared" si="2"/>
        <v>1801.7</v>
      </c>
      <c r="I92" s="14"/>
    </row>
    <row r="93" spans="1:9" ht="28.5" customHeight="1" thickBot="1" x14ac:dyDescent="0.25">
      <c r="A93" s="13"/>
      <c r="B93" s="1">
        <v>10</v>
      </c>
      <c r="C93" s="36" t="s">
        <v>98</v>
      </c>
      <c r="D93" s="119" t="s">
        <v>100</v>
      </c>
      <c r="E93" s="120"/>
      <c r="F93" s="43" t="str">
        <f>VLOOKUP(C93,'[2]Acha Air Sales Price List'!$B$1:$D$65536,3,FALSE)</f>
        <v>Surgical steel belly banana, 14g (1.6mm) with a 5 &amp; 8mm multi-crystal ferido glued balls with resin cover</v>
      </c>
      <c r="G93" s="21">
        <f>ROUND(IF(ISBLANK(C93),0,VLOOKUP(C93,'[2]Acha Air Sales Price List'!$B$1:$X$65536,12,FALSE)*$L$14),2)</f>
        <v>180.17</v>
      </c>
      <c r="H93" s="22">
        <f t="shared" si="2"/>
        <v>1801.7</v>
      </c>
      <c r="I93" s="14"/>
    </row>
    <row r="94" spans="1:9" ht="12.4" hidden="1" customHeight="1" x14ac:dyDescent="0.2">
      <c r="A94" s="13"/>
      <c r="B94" s="1"/>
      <c r="C94" s="36"/>
      <c r="D94" s="119"/>
      <c r="E94" s="120"/>
      <c r="F94" s="43" t="str">
        <f>VLOOKUP(C94,'[2]Acha Air Sales Price List'!$B$1:$D$65536,3,FALSE)</f>
        <v>Exchange rate :</v>
      </c>
      <c r="G94" s="21">
        <f>ROUND(IF(ISBLANK(C94),0,VLOOKUP(C94,'[2]Acha Air Sales Price List'!$B$1:$X$65536,12,FALSE)*$L$14),2)</f>
        <v>0</v>
      </c>
      <c r="H94" s="22">
        <f t="shared" si="2"/>
        <v>0</v>
      </c>
      <c r="I94" s="14"/>
    </row>
    <row r="95" spans="1:9" ht="12.4" hidden="1" customHeight="1" x14ac:dyDescent="0.2">
      <c r="A95" s="13"/>
      <c r="B95" s="1"/>
      <c r="C95" s="102"/>
      <c r="D95" s="119"/>
      <c r="E95" s="120"/>
      <c r="F95" s="43"/>
      <c r="G95" s="21">
        <f>ROUND(IF(ISBLANK(C95),0,VLOOKUP(C95,'[2]Acha Air Sales Price List'!$B$1:$X$65536,12,FALSE)*$L$14),2)</f>
        <v>0</v>
      </c>
      <c r="H95" s="22">
        <f t="shared" ref="H95" si="3">ROUND(IF(ISNUMBER(B95), G95*B95, 0),5)</f>
        <v>0</v>
      </c>
      <c r="I95" s="14"/>
    </row>
    <row r="96" spans="1:9" ht="12.4" hidden="1" customHeight="1" x14ac:dyDescent="0.2">
      <c r="A96" s="13"/>
      <c r="B96" s="1"/>
      <c r="C96" s="37"/>
      <c r="D96" s="121"/>
      <c r="E96" s="122"/>
      <c r="F96" s="43" t="s">
        <v>102</v>
      </c>
      <c r="G96" s="21"/>
      <c r="H96" s="22">
        <f>G96</f>
        <v>0</v>
      </c>
      <c r="I96" s="14"/>
    </row>
    <row r="97" spans="1:9" ht="12.4" hidden="1" customHeight="1" thickBot="1" x14ac:dyDescent="0.25">
      <c r="A97" s="13"/>
      <c r="B97" s="23"/>
      <c r="C97" s="24"/>
      <c r="D97" s="123"/>
      <c r="E97" s="124"/>
      <c r="F97" s="44"/>
      <c r="G97" s="25">
        <f>ROUND(IF(ISBLANK(C97),0,VLOOKUP(C97,'[2]Acha Air Sales Price List'!$B$1:$X$65536,12,FALSE)*$W$14),2)</f>
        <v>0</v>
      </c>
      <c r="H97" s="26">
        <f>ROUND(IF(ISNUMBER(B97), G97*B97, 0),5)</f>
        <v>0</v>
      </c>
      <c r="I97" s="14"/>
    </row>
    <row r="98" spans="1:9" ht="10.5" customHeight="1" thickBot="1" x14ac:dyDescent="0.25">
      <c r="A98" s="13"/>
      <c r="B98" s="2"/>
      <c r="C98" s="2"/>
      <c r="D98" s="2"/>
      <c r="E98" s="2"/>
      <c r="F98" s="2"/>
      <c r="G98" s="31"/>
      <c r="H98" s="32"/>
      <c r="I98" s="14"/>
    </row>
    <row r="99" spans="1:9" ht="16.5" thickBot="1" x14ac:dyDescent="0.3">
      <c r="A99" s="13"/>
      <c r="B99" s="30" t="s">
        <v>17</v>
      </c>
      <c r="C99" s="3"/>
      <c r="D99" s="3"/>
      <c r="E99" s="3"/>
      <c r="F99" s="3"/>
      <c r="G99" s="33" t="s">
        <v>18</v>
      </c>
      <c r="H99" s="34">
        <f>SUM(H20:H97)</f>
        <v>43845.299999999996</v>
      </c>
      <c r="I99" s="14"/>
    </row>
    <row r="100" spans="1:9" ht="16.5" hidden="1" thickBot="1" x14ac:dyDescent="0.3">
      <c r="A100" s="13"/>
      <c r="B100" s="30" t="s">
        <v>17</v>
      </c>
      <c r="C100" s="3"/>
      <c r="D100" s="3"/>
      <c r="E100" s="3"/>
      <c r="F100" s="3"/>
      <c r="G100" s="33" t="s">
        <v>23</v>
      </c>
      <c r="H100" s="34">
        <f>H99/41.5</f>
        <v>1056.5132530120482</v>
      </c>
      <c r="I100" s="14"/>
    </row>
    <row r="101" spans="1:9" ht="16.5" hidden="1" thickBot="1" x14ac:dyDescent="0.3">
      <c r="A101" s="13"/>
      <c r="B101" s="30"/>
      <c r="C101" s="3"/>
      <c r="D101" s="3"/>
      <c r="E101" s="3"/>
      <c r="F101" s="3"/>
      <c r="G101" s="33" t="s">
        <v>25</v>
      </c>
      <c r="H101" s="34">
        <v>40</v>
      </c>
      <c r="I101" s="14"/>
    </row>
    <row r="102" spans="1:9" ht="16.5" hidden="1" thickBot="1" x14ac:dyDescent="0.3">
      <c r="A102" s="13"/>
      <c r="B102" s="30"/>
      <c r="C102" s="3"/>
      <c r="D102" s="3"/>
      <c r="E102" s="3"/>
      <c r="F102" s="3"/>
      <c r="G102" s="33" t="s">
        <v>24</v>
      </c>
      <c r="H102" s="34">
        <f>(H101-H100)*41.5</f>
        <v>-42185.299999999996</v>
      </c>
      <c r="I102" s="14"/>
    </row>
    <row r="103" spans="1:9" ht="10.5" customHeight="1" x14ac:dyDescent="0.2">
      <c r="A103" s="18"/>
      <c r="B103" s="19"/>
      <c r="C103" s="19"/>
      <c r="D103" s="19"/>
      <c r="E103" s="19"/>
      <c r="F103" s="19"/>
      <c r="G103" s="19"/>
      <c r="H103" s="19"/>
      <c r="I103" s="20"/>
    </row>
    <row r="107" spans="1:9" x14ac:dyDescent="0.2">
      <c r="H107" s="45"/>
    </row>
  </sheetData>
  <mergeCells count="92">
    <mergeCell ref="H9:H10"/>
    <mergeCell ref="H11:H12"/>
    <mergeCell ref="H13:H14"/>
    <mergeCell ref="D20:E20"/>
    <mergeCell ref="B9:D9"/>
    <mergeCell ref="B10:D10"/>
    <mergeCell ref="B11:D11"/>
    <mergeCell ref="B12:D12"/>
    <mergeCell ref="B8:D8"/>
    <mergeCell ref="B13:D13"/>
    <mergeCell ref="B14:D14"/>
    <mergeCell ref="D19:E19"/>
    <mergeCell ref="G9:G10"/>
    <mergeCell ref="G11:G12"/>
    <mergeCell ref="G13:G14"/>
    <mergeCell ref="D31:E31"/>
    <mergeCell ref="D37:E37"/>
    <mergeCell ref="D95:E95"/>
    <mergeCell ref="D96:E96"/>
    <mergeCell ref="D97:E97"/>
    <mergeCell ref="D26:E26"/>
    <mergeCell ref="D27:E27"/>
    <mergeCell ref="D28:E28"/>
    <mergeCell ref="D29:E29"/>
    <mergeCell ref="D30:E30"/>
    <mergeCell ref="D21:E21"/>
    <mergeCell ref="D22:E22"/>
    <mergeCell ref="D23:E23"/>
    <mergeCell ref="D24:E24"/>
    <mergeCell ref="D25:E25"/>
    <mergeCell ref="D82:E82"/>
    <mergeCell ref="D83:E83"/>
    <mergeCell ref="D38:E38"/>
    <mergeCell ref="D39:E39"/>
    <mergeCell ref="D40:E40"/>
    <mergeCell ref="D55:E55"/>
    <mergeCell ref="D56:E56"/>
    <mergeCell ref="D57:E57"/>
    <mergeCell ref="D58:E58"/>
    <mergeCell ref="D59:E59"/>
    <mergeCell ref="D60:E60"/>
    <mergeCell ref="D77:E77"/>
    <mergeCell ref="D78:E78"/>
    <mergeCell ref="D79:E79"/>
    <mergeCell ref="D80:E80"/>
    <mergeCell ref="D81:E81"/>
    <mergeCell ref="D72:E72"/>
    <mergeCell ref="D73:E73"/>
    <mergeCell ref="D74:E74"/>
    <mergeCell ref="D75:E75"/>
    <mergeCell ref="D76:E76"/>
    <mergeCell ref="D67:E67"/>
    <mergeCell ref="D68:E68"/>
    <mergeCell ref="D69:E69"/>
    <mergeCell ref="D70:E70"/>
    <mergeCell ref="D71:E71"/>
    <mergeCell ref="D62:E62"/>
    <mergeCell ref="D63:E63"/>
    <mergeCell ref="D64:E64"/>
    <mergeCell ref="D65:E65"/>
    <mergeCell ref="D66:E66"/>
    <mergeCell ref="D51:E51"/>
    <mergeCell ref="D52:E52"/>
    <mergeCell ref="D53:E53"/>
    <mergeCell ref="D54:E54"/>
    <mergeCell ref="D61:E61"/>
    <mergeCell ref="D46:E46"/>
    <mergeCell ref="D47:E47"/>
    <mergeCell ref="D48:E48"/>
    <mergeCell ref="D49:E49"/>
    <mergeCell ref="D50:E50"/>
    <mergeCell ref="D41:E41"/>
    <mergeCell ref="D42:E42"/>
    <mergeCell ref="D43:E43"/>
    <mergeCell ref="D44:E44"/>
    <mergeCell ref="D45:E45"/>
    <mergeCell ref="D32:E32"/>
    <mergeCell ref="D33:E33"/>
    <mergeCell ref="D34:E34"/>
    <mergeCell ref="D35:E35"/>
    <mergeCell ref="D36:E36"/>
    <mergeCell ref="D93:E93"/>
    <mergeCell ref="D94:E94"/>
    <mergeCell ref="D84:E84"/>
    <mergeCell ref="D85:E85"/>
    <mergeCell ref="D86:E86"/>
    <mergeCell ref="D87:E87"/>
    <mergeCell ref="D88:E88"/>
    <mergeCell ref="D89:E89"/>
    <mergeCell ref="D90:E90"/>
    <mergeCell ref="D91:E91"/>
    <mergeCell ref="D92:E92"/>
  </mergeCells>
  <phoneticPr fontId="0" type="noConversion"/>
  <conditionalFormatting sqref="B20:B97">
    <cfRule type="cellIs" dxfId="18" priority="10" stopIfTrue="1" operator="equal">
      <formula>"ALERT"</formula>
    </cfRule>
  </conditionalFormatting>
  <conditionalFormatting sqref="F9:F14">
    <cfRule type="cellIs" dxfId="17" priority="6" stopIfTrue="1" operator="equal">
      <formula>0</formula>
    </cfRule>
  </conditionalFormatting>
  <conditionalFormatting sqref="F10:F14">
    <cfRule type="containsBlanks" dxfId="16" priority="7" stopIfTrue="1">
      <formula>LEN(TRIM(F10))=0</formula>
    </cfRule>
  </conditionalFormatting>
  <conditionalFormatting sqref="F20:F94">
    <cfRule type="containsText" dxfId="15" priority="1" stopIfTrue="1" operator="containsText" text="Exchange rate :">
      <formula>NOT(ISERROR(SEARCH("Exchange rate :",F20)))</formula>
    </cfRule>
  </conditionalFormatting>
  <conditionalFormatting sqref="F20:H97 H99:H102">
    <cfRule type="containsErrors" dxfId="14" priority="3" stopIfTrue="1">
      <formula>ISERROR(F20)</formula>
    </cfRule>
    <cfRule type="cellIs" dxfId="13" priority="4" stopIfTrue="1" operator="equal">
      <formula>"NA"</formula>
    </cfRule>
    <cfRule type="cellIs" dxfId="12" priority="5" stopIfTrue="1" operator="equal">
      <formula>0</formula>
    </cfRule>
  </conditionalFormatting>
  <hyperlinks>
    <hyperlink ref="B6" r:id="rId1" display="http://www.achadirect.com/" xr:uid="{00000000-0004-0000-0000-000000000000}"/>
  </hyperlinks>
  <printOptions horizontalCentered="1"/>
  <pageMargins left="0.35" right="0.21" top="0.47" bottom="0.34" header="0.22" footer="0.17"/>
  <pageSetup scale="80" orientation="portrait" verticalDpi="300" r:id="rId2"/>
  <headerFooter alignWithMargins="0">
    <oddFooter>Page &amp;P of &amp;N</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025" r:id="rId5" name="Button 1">
              <controlPr defaultSize="0" print="0" autoFill="0" autoPict="0" macro="[0]!ButtonPasteValues">
                <anchor moveWithCells="1" sizeWithCells="1">
                  <from>
                    <xdr:col>5</xdr:col>
                    <xdr:colOff>342900</xdr:colOff>
                    <xdr:row>0</xdr:row>
                    <xdr:rowOff>209550</xdr:rowOff>
                  </from>
                  <to>
                    <xdr:col>5</xdr:col>
                    <xdr:colOff>1885950</xdr:colOff>
                    <xdr:row>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H435"/>
  <sheetViews>
    <sheetView zoomScaleNormal="100" workbookViewId="0">
      <selection activeCell="G99" sqref="G99"/>
    </sheetView>
  </sheetViews>
  <sheetFormatPr defaultRowHeight="12.75" x14ac:dyDescent="0.2"/>
  <cols>
    <col min="1" max="1" width="55.140625" style="99" customWidth="1"/>
    <col min="2" max="2" width="9.140625" style="99"/>
    <col min="3" max="3" width="7.28515625" style="99" customWidth="1"/>
    <col min="4" max="4" width="11.28515625" style="99" customWidth="1"/>
    <col min="5" max="5" width="10.28515625" style="99" customWidth="1"/>
    <col min="6" max="6" width="10" style="99" customWidth="1"/>
    <col min="7" max="7" width="12.140625" style="99" bestFit="1" customWidth="1"/>
    <col min="8" max="16384" width="9.140625" style="99"/>
  </cols>
  <sheetData>
    <row r="1" spans="1:8" s="52" customFormat="1" ht="21" customHeight="1" thickBot="1" x14ac:dyDescent="0.25">
      <c r="A1" s="47" t="s">
        <v>1</v>
      </c>
      <c r="B1" s="48" t="s">
        <v>26</v>
      </c>
      <c r="C1" s="49"/>
      <c r="D1" s="49"/>
      <c r="E1" s="49"/>
      <c r="F1" s="49"/>
      <c r="G1" s="50"/>
      <c r="H1" s="51"/>
    </row>
    <row r="2" spans="1:8" s="52" customFormat="1" ht="13.5" thickBot="1" x14ac:dyDescent="0.25">
      <c r="A2" s="53" t="s">
        <v>45</v>
      </c>
      <c r="B2" s="54" t="s">
        <v>42</v>
      </c>
      <c r="C2" s="55"/>
      <c r="D2" s="56"/>
      <c r="F2" s="57" t="s">
        <v>5</v>
      </c>
      <c r="G2" s="58" t="s">
        <v>27</v>
      </c>
    </row>
    <row r="3" spans="1:8" s="52" customFormat="1" ht="15" customHeight="1" thickBot="1" x14ac:dyDescent="0.25">
      <c r="A3" s="53" t="s">
        <v>28</v>
      </c>
      <c r="F3" s="59">
        <v>45180</v>
      </c>
      <c r="G3" s="60" t="e">
        <f>VLOOKUP(Invoice!H5,'[3]Invoice Number'!$A$4:$I$27310,9,FALSE)</f>
        <v>#N/A</v>
      </c>
    </row>
    <row r="4" spans="1:8" s="52" customFormat="1" x14ac:dyDescent="0.2">
      <c r="A4" s="53" t="s">
        <v>29</v>
      </c>
    </row>
    <row r="5" spans="1:8" s="52" customFormat="1" x14ac:dyDescent="0.2">
      <c r="A5" s="53" t="s">
        <v>47</v>
      </c>
    </row>
    <row r="6" spans="1:8" s="52" customFormat="1" x14ac:dyDescent="0.2">
      <c r="A6" s="53" t="s">
        <v>46</v>
      </c>
    </row>
    <row r="7" spans="1:8" s="52" customFormat="1" x14ac:dyDescent="0.2">
      <c r="A7" s="61" t="s">
        <v>2</v>
      </c>
      <c r="E7" s="62"/>
    </row>
    <row r="8" spans="1:8" s="52" customFormat="1" ht="10.5" customHeight="1" thickBot="1" x14ac:dyDescent="0.25">
      <c r="A8" s="61"/>
      <c r="E8" s="62"/>
    </row>
    <row r="9" spans="1:8" s="52" customFormat="1" ht="13.5" thickBot="1" x14ac:dyDescent="0.25">
      <c r="A9" s="104" t="s">
        <v>3</v>
      </c>
      <c r="E9" s="105" t="s">
        <v>30</v>
      </c>
      <c r="F9" s="106"/>
      <c r="G9" s="107"/>
    </row>
    <row r="10" spans="1:8" s="52" customFormat="1" x14ac:dyDescent="0.2">
      <c r="A10" s="63" t="str">
        <f>Invoice!B9</f>
        <v>Valentijn Kunstnijverheid</v>
      </c>
      <c r="B10" s="64"/>
      <c r="C10" s="64"/>
      <c r="E10" s="65" t="str">
        <f>Invoice!F9</f>
        <v>Valentijn Kunstnijverheid</v>
      </c>
      <c r="F10" s="66"/>
      <c r="G10" s="67"/>
    </row>
    <row r="11" spans="1:8" s="52" customFormat="1" x14ac:dyDescent="0.2">
      <c r="A11" s="68" t="str">
        <f>Invoice!B10</f>
        <v>Waagpassage 126</v>
      </c>
      <c r="B11" s="69"/>
      <c r="C11" s="69"/>
      <c r="E11" s="70" t="str">
        <f>Invoice!F10</f>
        <v>Waagpassage 126</v>
      </c>
      <c r="F11" s="71"/>
      <c r="G11" s="72"/>
    </row>
    <row r="12" spans="1:8" s="52" customFormat="1" x14ac:dyDescent="0.2">
      <c r="A12" s="68" t="str">
        <f>Invoice!B11</f>
        <v>8232 DW Lelystad</v>
      </c>
      <c r="B12" s="69"/>
      <c r="C12" s="69"/>
      <c r="E12" s="70" t="str">
        <f>Invoice!F11</f>
        <v>8232 DW Lelystad</v>
      </c>
      <c r="F12" s="71"/>
      <c r="G12" s="72"/>
    </row>
    <row r="13" spans="1:8" s="52" customFormat="1" x14ac:dyDescent="0.2">
      <c r="A13" s="68" t="str">
        <f>Invoice!B12</f>
        <v>Netherlands</v>
      </c>
      <c r="B13" s="69"/>
      <c r="C13" s="69"/>
      <c r="E13" s="70" t="str">
        <f>Invoice!F12</f>
        <v>Netherlands</v>
      </c>
      <c r="F13" s="71"/>
      <c r="G13" s="72"/>
    </row>
    <row r="14" spans="1:8" s="52" customFormat="1" x14ac:dyDescent="0.2">
      <c r="A14" s="68">
        <f>Invoice!B13</f>
        <v>0</v>
      </c>
      <c r="B14" s="69"/>
      <c r="C14" s="69"/>
      <c r="D14" s="103">
        <v>35.43</v>
      </c>
      <c r="E14" s="70">
        <f>Invoice!F13</f>
        <v>0</v>
      </c>
      <c r="F14" s="71"/>
      <c r="G14" s="72"/>
    </row>
    <row r="15" spans="1:8" s="52" customFormat="1" ht="13.5" thickBot="1" x14ac:dyDescent="0.25">
      <c r="A15" s="73">
        <f>Invoice!B14</f>
        <v>0</v>
      </c>
      <c r="E15" s="74">
        <f>Invoice!F14</f>
        <v>0</v>
      </c>
      <c r="F15" s="75"/>
      <c r="G15" s="76"/>
    </row>
    <row r="16" spans="1:8" s="52" customFormat="1" ht="13.5" customHeight="1" thickBot="1" x14ac:dyDescent="0.25">
      <c r="A16" s="77"/>
    </row>
    <row r="17" spans="1:7" s="52" customFormat="1" ht="13.5" thickBot="1" x14ac:dyDescent="0.25">
      <c r="A17" s="78" t="s">
        <v>0</v>
      </c>
      <c r="B17" s="79" t="s">
        <v>31</v>
      </c>
      <c r="C17" s="79" t="s">
        <v>32</v>
      </c>
      <c r="D17" s="79" t="s">
        <v>33</v>
      </c>
      <c r="E17" s="79" t="s">
        <v>34</v>
      </c>
      <c r="F17" s="79" t="s">
        <v>35</v>
      </c>
      <c r="G17" s="79" t="s">
        <v>36</v>
      </c>
    </row>
    <row r="18" spans="1:7" s="85" customFormat="1" ht="24" x14ac:dyDescent="0.2">
      <c r="A18" s="101" t="str">
        <f>Invoice!F20</f>
        <v>Display box with 40 pcs. of sterling silver nose hoops, 22g (0.6mm) with Balinese wire design and an outer diameter of 3/8"(10mm)</v>
      </c>
      <c r="B18" s="80" t="str">
        <f>Invoice!C20</f>
        <v>DNSM42</v>
      </c>
      <c r="C18" s="81">
        <f>Invoice!B20</f>
        <v>2</v>
      </c>
      <c r="D18" s="82">
        <f>F18/$D$14</f>
        <v>49.163138583121643</v>
      </c>
      <c r="E18" s="82">
        <f>G18/$D$14</f>
        <v>98.326277166243287</v>
      </c>
      <c r="F18" s="83">
        <f>Invoice!G20</f>
        <v>1741.85</v>
      </c>
      <c r="G18" s="84">
        <f>C18*F18</f>
        <v>3483.7</v>
      </c>
    </row>
    <row r="19" spans="1:7" s="85" customFormat="1" ht="36" x14ac:dyDescent="0.2">
      <c r="A19" s="101" t="str">
        <f>Invoice!F21</f>
        <v>Display box with 40 pcs. of sterling silver nose hoops, 20g (0.8mm) with a real 18k gold plating and a Balinese wire design and an outer diameter of 3/8"(10mm)</v>
      </c>
      <c r="B19" s="80" t="str">
        <f>Invoice!C21</f>
        <v>DNSM43</v>
      </c>
      <c r="C19" s="81">
        <f>Invoice!B21</f>
        <v>1</v>
      </c>
      <c r="D19" s="86">
        <f t="shared" ref="D19:E64" si="0">F19/$D$14</f>
        <v>58.214507479537112</v>
      </c>
      <c r="E19" s="86">
        <f t="shared" si="0"/>
        <v>58.214507479537112</v>
      </c>
      <c r="F19" s="87">
        <f>Invoice!G21</f>
        <v>2062.54</v>
      </c>
      <c r="G19" s="88">
        <f t="shared" ref="G19:G64" si="1">C19*F19</f>
        <v>2062.54</v>
      </c>
    </row>
    <row r="20" spans="1:7" s="85" customFormat="1" ht="36" x14ac:dyDescent="0.2">
      <c r="A20" s="101" t="str">
        <f>Invoice!F22</f>
        <v>Display box with 52 pcs. of 925 sterling silver "Bend it yourself " nose studs, 22g (0.6mm) with big 2.5mm clear prong set crystal tops</v>
      </c>
      <c r="B20" s="80" t="str">
        <f>Invoice!C22</f>
        <v>NYP19CX</v>
      </c>
      <c r="C20" s="81">
        <f>Invoice!B22</f>
        <v>3</v>
      </c>
      <c r="D20" s="86">
        <f t="shared" si="0"/>
        <v>15.548123059554051</v>
      </c>
      <c r="E20" s="86">
        <f t="shared" si="0"/>
        <v>46.644369178662153</v>
      </c>
      <c r="F20" s="87">
        <f>Invoice!G22</f>
        <v>550.87</v>
      </c>
      <c r="G20" s="88">
        <f t="shared" si="1"/>
        <v>1652.6100000000001</v>
      </c>
    </row>
    <row r="21" spans="1:7" s="85" customFormat="1" ht="36" x14ac:dyDescent="0.2">
      <c r="A21" s="101" t="str">
        <f>Invoice!F23</f>
        <v>Display box with 52 pieces of 925 sterling silver ''bend it yourself'' nose studs  , 22g (0.6mm) with clear 2mm prong set round  shaped Cubic zirconia stone (CZ)</v>
      </c>
      <c r="B21" s="80" t="str">
        <f>Invoice!C23</f>
        <v>NYCZBXC</v>
      </c>
      <c r="C21" s="81">
        <f>Invoice!B23</f>
        <v>3</v>
      </c>
      <c r="D21" s="86">
        <f t="shared" si="0"/>
        <v>15.968106124753035</v>
      </c>
      <c r="E21" s="86">
        <f t="shared" si="0"/>
        <v>47.904318374259105</v>
      </c>
      <c r="F21" s="87">
        <f>Invoice!G23</f>
        <v>565.75</v>
      </c>
      <c r="G21" s="88">
        <f t="shared" si="1"/>
        <v>1697.25</v>
      </c>
    </row>
    <row r="22" spans="1:7" s="85" customFormat="1" ht="36" x14ac:dyDescent="0.2">
      <c r="A22" s="101" t="str">
        <f>Invoice!F24</f>
        <v>Display box with 52 pcs. of 925 sterling silver nose bones, 22g (0.6mm) with big 2.5mm clear prong set Cubic Zirconia (CZ) stones</v>
      </c>
      <c r="B22" s="80" t="str">
        <f>Invoice!C24</f>
        <v>NBZBC25</v>
      </c>
      <c r="C22" s="81">
        <f>Invoice!B24</f>
        <v>3</v>
      </c>
      <c r="D22" s="86">
        <f t="shared" si="0"/>
        <v>16.89218176686424</v>
      </c>
      <c r="E22" s="86">
        <f t="shared" si="0"/>
        <v>50.676545300592721</v>
      </c>
      <c r="F22" s="87">
        <f>Invoice!G24</f>
        <v>598.49</v>
      </c>
      <c r="G22" s="88">
        <f t="shared" si="1"/>
        <v>1795.47</v>
      </c>
    </row>
    <row r="23" spans="1:7" s="85" customFormat="1" ht="36" x14ac:dyDescent="0.2">
      <c r="A23" s="101" t="str">
        <f>Invoice!F25</f>
        <v>Display box with 52 pieces of 925 sterling silver ''Bend it yourself'' nose studs, 22g (0.6mm) with clear 3mm prong set heart shaped Cubic zirconia stone (CZ)</v>
      </c>
      <c r="B23" s="80" t="str">
        <f>Invoice!C25</f>
        <v>NYZBHC</v>
      </c>
      <c r="C23" s="81">
        <f>Invoice!B25</f>
        <v>1</v>
      </c>
      <c r="D23" s="86">
        <f t="shared" si="0"/>
        <v>20.511148744002259</v>
      </c>
      <c r="E23" s="86">
        <f t="shared" si="0"/>
        <v>20.511148744002259</v>
      </c>
      <c r="F23" s="87">
        <f>Invoice!G25</f>
        <v>726.71</v>
      </c>
      <c r="G23" s="88">
        <f t="shared" si="1"/>
        <v>726.71</v>
      </c>
    </row>
    <row r="24" spans="1:7" s="85" customFormat="1" ht="36" x14ac:dyDescent="0.2">
      <c r="A24" s="101" t="str">
        <f>Invoice!F26</f>
        <v>Display box of 52 pieces of 925 sterling silver "bend it yourself" nose studs, 22g (0.6mm) with real 18k gold plating and big 2.5mm clear crystal tops</v>
      </c>
      <c r="B24" s="80" t="str">
        <f>Invoice!C26</f>
        <v>18Y19XC</v>
      </c>
      <c r="C24" s="81">
        <f>Invoice!B26</f>
        <v>1</v>
      </c>
      <c r="D24" s="86">
        <f t="shared" si="0"/>
        <v>26.747953711543889</v>
      </c>
      <c r="E24" s="86">
        <f t="shared" si="0"/>
        <v>26.747953711543889</v>
      </c>
      <c r="F24" s="87">
        <f>Invoice!G26</f>
        <v>947.68</v>
      </c>
      <c r="G24" s="88">
        <f t="shared" si="1"/>
        <v>947.68</v>
      </c>
    </row>
    <row r="25" spans="1:7" s="85" customFormat="1" ht="36" x14ac:dyDescent="0.2">
      <c r="A25" s="101" t="str">
        <f>Invoice!F27</f>
        <v>Display box with 52 pcs of 925 sterling silver "bend it yourself" nose studs, 22g (0.6mm) with 2mm ball shaped top and real 18k gold plating</v>
      </c>
      <c r="B25" s="80" t="str">
        <f>Invoice!C27</f>
        <v>NYX18B2</v>
      </c>
      <c r="C25" s="81">
        <f>Invoice!B27</f>
        <v>1</v>
      </c>
      <c r="D25" s="86">
        <f t="shared" si="0"/>
        <v>29.959074230877789</v>
      </c>
      <c r="E25" s="86">
        <f t="shared" si="0"/>
        <v>29.959074230877789</v>
      </c>
      <c r="F25" s="87">
        <f>Invoice!G27</f>
        <v>1061.45</v>
      </c>
      <c r="G25" s="88">
        <f t="shared" si="1"/>
        <v>1061.45</v>
      </c>
    </row>
    <row r="26" spans="1:7" s="85" customFormat="1" ht="48" x14ac:dyDescent="0.2">
      <c r="A26" s="101" t="str">
        <f>Invoice!F28</f>
        <v>Display box with 52 pcs. of 925 silver nose bones, 22g (0.6mm) with real 18k gold plating + E-coating to protect scratching and 2mm round clear crystal tops (in standard packing or in vacuum sealed packing to prevent tarnishing)</v>
      </c>
      <c r="B26" s="80" t="str">
        <f>Invoice!C28</f>
        <v>18B14XC</v>
      </c>
      <c r="C26" s="81">
        <f>Invoice!B28</f>
        <v>1</v>
      </c>
      <c r="D26" s="86">
        <f t="shared" si="0"/>
        <v>24.90234264747389</v>
      </c>
      <c r="E26" s="86">
        <f t="shared" si="0"/>
        <v>24.90234264747389</v>
      </c>
      <c r="F26" s="87">
        <f>Invoice!G28</f>
        <v>882.29</v>
      </c>
      <c r="G26" s="88">
        <f t="shared" si="1"/>
        <v>882.29</v>
      </c>
    </row>
    <row r="27" spans="1:7" s="85" customFormat="1" ht="25.5" x14ac:dyDescent="0.2">
      <c r="A27" s="101" t="str">
        <f>Invoice!F29</f>
        <v>Display box with 52 pcs. of 925 sterling silver ''Bend it yourself'' nose studs, 22g (0.6mm) with square shaped clear crystals</v>
      </c>
      <c r="B27" s="80" t="str">
        <f>Invoice!C29</f>
        <v>NYSQBXC</v>
      </c>
      <c r="C27" s="81">
        <f>Invoice!B29</f>
        <v>2</v>
      </c>
      <c r="D27" s="86">
        <f t="shared" si="0"/>
        <v>20.289867344058706</v>
      </c>
      <c r="E27" s="86">
        <f t="shared" si="0"/>
        <v>40.579734688117412</v>
      </c>
      <c r="F27" s="87">
        <f>Invoice!G29</f>
        <v>718.87</v>
      </c>
      <c r="G27" s="88">
        <f t="shared" si="1"/>
        <v>1437.74</v>
      </c>
    </row>
    <row r="28" spans="1:7" s="85" customFormat="1" ht="36" x14ac:dyDescent="0.2">
      <c r="A28" s="101" t="str">
        <f>Invoice!F30</f>
        <v>Display box with 52 pcs. of 925 sterling silver nose bones, 22g (0.6mm) with 2mm clear prong set crystal tops with 18k gold plating</v>
      </c>
      <c r="B28" s="80" t="str">
        <f>Invoice!C30</f>
        <v>18BP14XC</v>
      </c>
      <c r="C28" s="81">
        <f>Invoice!B30</f>
        <v>2</v>
      </c>
      <c r="D28" s="86">
        <f t="shared" si="0"/>
        <v>26.318092012418855</v>
      </c>
      <c r="E28" s="86">
        <f t="shared" si="0"/>
        <v>52.636184024837711</v>
      </c>
      <c r="F28" s="87">
        <f>Invoice!G30</f>
        <v>932.45</v>
      </c>
      <c r="G28" s="88">
        <f t="shared" si="1"/>
        <v>1864.9</v>
      </c>
    </row>
    <row r="29" spans="1:7" s="85" customFormat="1" ht="24" x14ac:dyDescent="0.2">
      <c r="A29" s="101" t="str">
        <f>Invoice!F31</f>
        <v>Display box with 52 pcs. of 925 sterling silver ''Bend it yourself'' nose studs, 22g (0.6mm) with 1.5mm ball shaped top</v>
      </c>
      <c r="B29" s="80" t="str">
        <f>Invoice!C31</f>
        <v>NYSVBX</v>
      </c>
      <c r="C29" s="81">
        <f>Invoice!B31</f>
        <v>2</v>
      </c>
      <c r="D29" s="86">
        <f t="shared" si="0"/>
        <v>14.231724527236805</v>
      </c>
      <c r="E29" s="86">
        <f t="shared" si="0"/>
        <v>28.46344905447361</v>
      </c>
      <c r="F29" s="87">
        <f>Invoice!G31</f>
        <v>504.23</v>
      </c>
      <c r="G29" s="88">
        <f t="shared" si="1"/>
        <v>1008.46</v>
      </c>
    </row>
    <row r="30" spans="1:7" s="85" customFormat="1" ht="24" x14ac:dyDescent="0.2">
      <c r="A30" s="101" t="str">
        <f>Invoice!F32</f>
        <v>Display box with 52 pcs. of 925 sterling silver nose bones, 22g (0.6mm) with 18k gold plating and big 2.5mm clear crystal tops</v>
      </c>
      <c r="B30" s="80" t="str">
        <f>Invoice!C32</f>
        <v>18B19XC</v>
      </c>
      <c r="C30" s="81">
        <f>Invoice!B32</f>
        <v>2</v>
      </c>
      <c r="D30" s="86">
        <f t="shared" si="0"/>
        <v>26.339825007056167</v>
      </c>
      <c r="E30" s="86">
        <f t="shared" si="0"/>
        <v>52.679650014112333</v>
      </c>
      <c r="F30" s="87">
        <f>Invoice!G32</f>
        <v>933.22</v>
      </c>
      <c r="G30" s="88">
        <f t="shared" si="1"/>
        <v>1866.44</v>
      </c>
    </row>
    <row r="31" spans="1:7" s="85" customFormat="1" ht="36" x14ac:dyDescent="0.2">
      <c r="A31" s="101" t="str">
        <f>Invoice!F33</f>
        <v>Display box with 52 pcs. of 925 sterling silver nose bones, 22g (0.6mm) with real 18k gold plating and big 2.5mm clear prong CZ stones</v>
      </c>
      <c r="B31" s="80" t="str">
        <f>Invoice!C33</f>
        <v>18BZ25XC</v>
      </c>
      <c r="C31" s="81">
        <f>Invoice!B33</f>
        <v>2</v>
      </c>
      <c r="D31" s="86">
        <f t="shared" si="0"/>
        <v>28.831780976573526</v>
      </c>
      <c r="E31" s="86">
        <f t="shared" si="0"/>
        <v>57.663561953147052</v>
      </c>
      <c r="F31" s="87">
        <f>Invoice!G33</f>
        <v>1021.51</v>
      </c>
      <c r="G31" s="88">
        <f t="shared" si="1"/>
        <v>2043.02</v>
      </c>
    </row>
    <row r="32" spans="1:7" s="85" customFormat="1" ht="24" x14ac:dyDescent="0.2">
      <c r="A32" s="101" t="str">
        <f>Invoice!F34</f>
        <v>Display box with 52 pieces of  925 sterling silver ''Bend it yourself'' nose studs, 22g (0.6mm) with real 18k gold plating 1.5mm ball top</v>
      </c>
      <c r="B32" s="80" t="str">
        <f>Invoice!C34</f>
        <v>NYX18B</v>
      </c>
      <c r="C32" s="81">
        <f>Invoice!B34</f>
        <v>2</v>
      </c>
      <c r="D32" s="86">
        <f t="shared" si="0"/>
        <v>25.998306519898392</v>
      </c>
      <c r="E32" s="86">
        <f t="shared" si="0"/>
        <v>51.996613039796785</v>
      </c>
      <c r="F32" s="87">
        <f>Invoice!G34</f>
        <v>921.12</v>
      </c>
      <c r="G32" s="88">
        <f t="shared" si="1"/>
        <v>1842.24</v>
      </c>
    </row>
    <row r="33" spans="1:7" s="85" customFormat="1" x14ac:dyDescent="0.2">
      <c r="A33" s="101" t="str">
        <f>Invoice!F35</f>
        <v>Stainless steel ring with embedded chain inlay</v>
      </c>
      <c r="B33" s="80" t="str">
        <f>Invoice!C35</f>
        <v>SR246</v>
      </c>
      <c r="C33" s="81">
        <f>Invoice!B35</f>
        <v>3</v>
      </c>
      <c r="D33" s="86">
        <f t="shared" si="0"/>
        <v>2.9850409257691224</v>
      </c>
      <c r="E33" s="86">
        <f t="shared" si="0"/>
        <v>8.9551227773073681</v>
      </c>
      <c r="F33" s="87">
        <f>Invoice!G35</f>
        <v>105.76</v>
      </c>
      <c r="G33" s="88">
        <f t="shared" si="1"/>
        <v>317.28000000000003</v>
      </c>
    </row>
    <row r="34" spans="1:7" s="85" customFormat="1" x14ac:dyDescent="0.2">
      <c r="A34" s="101" t="str">
        <f>Invoice!F36</f>
        <v>Stainless steel ring with embedded chain inlay</v>
      </c>
      <c r="B34" s="80" t="str">
        <f>Invoice!C36</f>
        <v>SR246</v>
      </c>
      <c r="C34" s="81">
        <f>Invoice!B36</f>
        <v>5</v>
      </c>
      <c r="D34" s="86">
        <f t="shared" si="0"/>
        <v>2.9850409257691224</v>
      </c>
      <c r="E34" s="86">
        <f t="shared" si="0"/>
        <v>14.925204628845613</v>
      </c>
      <c r="F34" s="87">
        <f>Invoice!G36</f>
        <v>105.76</v>
      </c>
      <c r="G34" s="88">
        <f t="shared" si="1"/>
        <v>528.80000000000007</v>
      </c>
    </row>
    <row r="35" spans="1:7" s="85" customFormat="1" x14ac:dyDescent="0.2">
      <c r="A35" s="101" t="str">
        <f>Invoice!F37</f>
        <v>Stainless steel ring with embedded chain inlay</v>
      </c>
      <c r="B35" s="80" t="str">
        <f>Invoice!C37</f>
        <v>SR246</v>
      </c>
      <c r="C35" s="81">
        <f>Invoice!B37</f>
        <v>5</v>
      </c>
      <c r="D35" s="86">
        <f t="shared" si="0"/>
        <v>2.9850409257691224</v>
      </c>
      <c r="E35" s="86">
        <f t="shared" si="0"/>
        <v>14.925204628845613</v>
      </c>
      <c r="F35" s="87">
        <f>Invoice!G37</f>
        <v>105.76</v>
      </c>
      <c r="G35" s="88">
        <f t="shared" si="1"/>
        <v>528.80000000000007</v>
      </c>
    </row>
    <row r="36" spans="1:7" s="85" customFormat="1" x14ac:dyDescent="0.2">
      <c r="A36" s="101" t="str">
        <f>Invoice!F38</f>
        <v>Stainless steel ring with embedded chain inlay</v>
      </c>
      <c r="B36" s="80" t="str">
        <f>Invoice!C38</f>
        <v>SR246</v>
      </c>
      <c r="C36" s="81">
        <f>Invoice!B38</f>
        <v>5</v>
      </c>
      <c r="D36" s="86">
        <f t="shared" si="0"/>
        <v>2.9850409257691224</v>
      </c>
      <c r="E36" s="86">
        <f t="shared" si="0"/>
        <v>14.925204628845613</v>
      </c>
      <c r="F36" s="87">
        <f>Invoice!G38</f>
        <v>105.76</v>
      </c>
      <c r="G36" s="88">
        <f t="shared" si="1"/>
        <v>528.80000000000007</v>
      </c>
    </row>
    <row r="37" spans="1:7" s="85" customFormat="1" x14ac:dyDescent="0.2">
      <c r="A37" s="101" t="str">
        <f>Invoice!F39</f>
        <v>Stainless steel ring with embedded chain inlay</v>
      </c>
      <c r="B37" s="80" t="str">
        <f>Invoice!C39</f>
        <v>SR246</v>
      </c>
      <c r="C37" s="81">
        <f>Invoice!B39</f>
        <v>5</v>
      </c>
      <c r="D37" s="86">
        <f t="shared" si="0"/>
        <v>2.9850409257691224</v>
      </c>
      <c r="E37" s="86">
        <f t="shared" si="0"/>
        <v>14.925204628845613</v>
      </c>
      <c r="F37" s="87">
        <f>Invoice!G39</f>
        <v>105.76</v>
      </c>
      <c r="G37" s="88">
        <f t="shared" si="1"/>
        <v>528.80000000000007</v>
      </c>
    </row>
    <row r="38" spans="1:7" s="85" customFormat="1" x14ac:dyDescent="0.2">
      <c r="A38" s="101" t="str">
        <f>Invoice!F40</f>
        <v>Stainless steel ring with embedded chain inlay</v>
      </c>
      <c r="B38" s="80" t="str">
        <f>Invoice!C40</f>
        <v>SR246</v>
      </c>
      <c r="C38" s="81">
        <f>Invoice!B40</f>
        <v>3</v>
      </c>
      <c r="D38" s="86">
        <f t="shared" si="0"/>
        <v>2.9850409257691224</v>
      </c>
      <c r="E38" s="86">
        <f t="shared" si="0"/>
        <v>8.9551227773073681</v>
      </c>
      <c r="F38" s="87">
        <f>Invoice!G40</f>
        <v>105.76</v>
      </c>
      <c r="G38" s="88">
        <f t="shared" si="1"/>
        <v>317.28000000000003</v>
      </c>
    </row>
    <row r="39" spans="1:7" s="85" customFormat="1" x14ac:dyDescent="0.2">
      <c r="A39" s="101" t="str">
        <f>Invoice!F41</f>
        <v>Stainless steel ring with embedded chain inlay</v>
      </c>
      <c r="B39" s="80" t="str">
        <f>Invoice!C41</f>
        <v>SR246</v>
      </c>
      <c r="C39" s="81">
        <f>Invoice!B41</f>
        <v>3</v>
      </c>
      <c r="D39" s="86">
        <f t="shared" si="0"/>
        <v>2.9850409257691224</v>
      </c>
      <c r="E39" s="86">
        <f t="shared" si="0"/>
        <v>8.9551227773073681</v>
      </c>
      <c r="F39" s="87">
        <f>Invoice!G41</f>
        <v>105.76</v>
      </c>
      <c r="G39" s="88">
        <f t="shared" si="1"/>
        <v>317.28000000000003</v>
      </c>
    </row>
    <row r="40" spans="1:7" s="85" customFormat="1" x14ac:dyDescent="0.2">
      <c r="A40" s="101" t="str">
        <f>Invoice!F42</f>
        <v>Stainless steel ring with embedded chain inlay</v>
      </c>
      <c r="B40" s="80" t="str">
        <f>Invoice!C42</f>
        <v>SR246</v>
      </c>
      <c r="C40" s="81">
        <f>Invoice!B42</f>
        <v>3</v>
      </c>
      <c r="D40" s="86">
        <f t="shared" si="0"/>
        <v>2.9850409257691224</v>
      </c>
      <c r="E40" s="86">
        <f t="shared" si="0"/>
        <v>8.9551227773073681</v>
      </c>
      <c r="F40" s="87">
        <f>Invoice!G42</f>
        <v>105.76</v>
      </c>
      <c r="G40" s="88">
        <f t="shared" si="1"/>
        <v>317.28000000000003</v>
      </c>
    </row>
    <row r="41" spans="1:7" s="85" customFormat="1" x14ac:dyDescent="0.2">
      <c r="A41" s="101" t="str">
        <f>Invoice!F43</f>
        <v>Stainless steel ring with embedded chain inlay</v>
      </c>
      <c r="B41" s="80" t="str">
        <f>Invoice!C43</f>
        <v>SR246</v>
      </c>
      <c r="C41" s="81">
        <f>Invoice!B43</f>
        <v>2</v>
      </c>
      <c r="D41" s="86">
        <f t="shared" si="0"/>
        <v>2.9850409257691224</v>
      </c>
      <c r="E41" s="86">
        <f t="shared" si="0"/>
        <v>5.9700818515382448</v>
      </c>
      <c r="F41" s="87">
        <f>Invoice!G43</f>
        <v>105.76</v>
      </c>
      <c r="G41" s="88">
        <f t="shared" si="1"/>
        <v>211.52</v>
      </c>
    </row>
    <row r="42" spans="1:7" s="85" customFormat="1" x14ac:dyDescent="0.2">
      <c r="A42" s="101" t="str">
        <f>Invoice!F44</f>
        <v>Black plated stainless steel ring with 4 groves and high polish</v>
      </c>
      <c r="B42" s="80" t="str">
        <f>Invoice!C44</f>
        <v>SRB67</v>
      </c>
      <c r="C42" s="81">
        <f>Invoice!B44</f>
        <v>2</v>
      </c>
      <c r="D42" s="86">
        <f t="shared" si="0"/>
        <v>1.5873553485746543</v>
      </c>
      <c r="E42" s="86">
        <f t="shared" si="0"/>
        <v>3.1747106971493086</v>
      </c>
      <c r="F42" s="87">
        <f>Invoice!G44</f>
        <v>56.24</v>
      </c>
      <c r="G42" s="88">
        <f t="shared" si="1"/>
        <v>112.48</v>
      </c>
    </row>
    <row r="43" spans="1:7" s="85" customFormat="1" x14ac:dyDescent="0.2">
      <c r="A43" s="101" t="str">
        <f>Invoice!F45</f>
        <v xml:space="preserve">Black anodized stainless steel high polished wide band ring </v>
      </c>
      <c r="B43" s="80" t="str">
        <f>Invoice!C45</f>
        <v>SRB64</v>
      </c>
      <c r="C43" s="81">
        <f>Invoice!B45</f>
        <v>4</v>
      </c>
      <c r="D43" s="86">
        <f t="shared" si="0"/>
        <v>1.8467400508044032</v>
      </c>
      <c r="E43" s="86">
        <f t="shared" si="0"/>
        <v>7.3869602032176127</v>
      </c>
      <c r="F43" s="87">
        <f>Invoice!G45</f>
        <v>65.430000000000007</v>
      </c>
      <c r="G43" s="88">
        <f t="shared" si="1"/>
        <v>261.72000000000003</v>
      </c>
    </row>
    <row r="44" spans="1:7" s="85" customFormat="1" x14ac:dyDescent="0.2">
      <c r="A44" s="101" t="str">
        <f>Invoice!F46</f>
        <v xml:space="preserve">Black anodized stainless steel high polished wide band ring </v>
      </c>
      <c r="B44" s="80" t="str">
        <f>Invoice!C46</f>
        <v>SRB64</v>
      </c>
      <c r="C44" s="81">
        <f>Invoice!B46</f>
        <v>4</v>
      </c>
      <c r="D44" s="86">
        <f t="shared" si="0"/>
        <v>1.8467400508044032</v>
      </c>
      <c r="E44" s="86">
        <f t="shared" si="0"/>
        <v>7.3869602032176127</v>
      </c>
      <c r="F44" s="87">
        <f>Invoice!G46</f>
        <v>65.430000000000007</v>
      </c>
      <c r="G44" s="88">
        <f t="shared" si="1"/>
        <v>261.72000000000003</v>
      </c>
    </row>
    <row r="45" spans="1:7" s="85" customFormat="1" x14ac:dyDescent="0.2">
      <c r="A45" s="101" t="str">
        <f>Invoice!F47</f>
        <v xml:space="preserve">Black anodized stainless steel high polished wide band ring </v>
      </c>
      <c r="B45" s="80" t="str">
        <f>Invoice!C47</f>
        <v>SRB64</v>
      </c>
      <c r="C45" s="81">
        <f>Invoice!B47</f>
        <v>4</v>
      </c>
      <c r="D45" s="86">
        <f t="shared" si="0"/>
        <v>1.8467400508044032</v>
      </c>
      <c r="E45" s="86">
        <f t="shared" si="0"/>
        <v>7.3869602032176127</v>
      </c>
      <c r="F45" s="87">
        <f>Invoice!G47</f>
        <v>65.430000000000007</v>
      </c>
      <c r="G45" s="88">
        <f t="shared" si="1"/>
        <v>261.72000000000003</v>
      </c>
    </row>
    <row r="46" spans="1:7" s="85" customFormat="1" x14ac:dyDescent="0.2">
      <c r="A46" s="101" t="str">
        <f>Invoice!F48</f>
        <v xml:space="preserve">Black anodized stainless steel high polished wide band ring </v>
      </c>
      <c r="B46" s="80" t="str">
        <f>Invoice!C48</f>
        <v>SRB64</v>
      </c>
      <c r="C46" s="81">
        <f>Invoice!B48</f>
        <v>3</v>
      </c>
      <c r="D46" s="86">
        <f t="shared" si="0"/>
        <v>1.8467400508044032</v>
      </c>
      <c r="E46" s="86">
        <f t="shared" si="0"/>
        <v>5.5402201524132098</v>
      </c>
      <c r="F46" s="87">
        <f>Invoice!G48</f>
        <v>65.430000000000007</v>
      </c>
      <c r="G46" s="88">
        <f t="shared" si="1"/>
        <v>196.29000000000002</v>
      </c>
    </row>
    <row r="47" spans="1:7" s="85" customFormat="1" x14ac:dyDescent="0.2">
      <c r="A47" s="101" t="str">
        <f>Invoice!F49</f>
        <v xml:space="preserve">Black anodized stainless steel high polished wide band ring </v>
      </c>
      <c r="B47" s="80" t="str">
        <f>Invoice!C49</f>
        <v>SRB64</v>
      </c>
      <c r="C47" s="81">
        <f>Invoice!B49</f>
        <v>3</v>
      </c>
      <c r="D47" s="86">
        <f t="shared" si="0"/>
        <v>1.8467400508044032</v>
      </c>
      <c r="E47" s="86">
        <f t="shared" si="0"/>
        <v>5.5402201524132098</v>
      </c>
      <c r="F47" s="87">
        <f>Invoice!G49</f>
        <v>65.430000000000007</v>
      </c>
      <c r="G47" s="88">
        <f t="shared" si="1"/>
        <v>196.29000000000002</v>
      </c>
    </row>
    <row r="48" spans="1:7" s="85" customFormat="1" x14ac:dyDescent="0.2">
      <c r="A48" s="101" t="str">
        <f>Invoice!F50</f>
        <v xml:space="preserve">Black anodized stainless steel high polished wide band ring </v>
      </c>
      <c r="B48" s="80" t="str">
        <f>Invoice!C50</f>
        <v>SRB64</v>
      </c>
      <c r="C48" s="81">
        <f>Invoice!B50</f>
        <v>2</v>
      </c>
      <c r="D48" s="86">
        <f t="shared" si="0"/>
        <v>1.8467400508044032</v>
      </c>
      <c r="E48" s="86">
        <f t="shared" si="0"/>
        <v>3.6934801016088064</v>
      </c>
      <c r="F48" s="87">
        <f>Invoice!G50</f>
        <v>65.430000000000007</v>
      </c>
      <c r="G48" s="88">
        <f t="shared" si="1"/>
        <v>130.86000000000001</v>
      </c>
    </row>
    <row r="49" spans="1:7" s="85" customFormat="1" x14ac:dyDescent="0.2">
      <c r="A49" s="101" t="str">
        <f>Invoice!F51</f>
        <v xml:space="preserve">Black anodized stainless steel high polished wide band ring </v>
      </c>
      <c r="B49" s="80" t="str">
        <f>Invoice!C51</f>
        <v>SRB64</v>
      </c>
      <c r="C49" s="81">
        <f>Invoice!B51</f>
        <v>2</v>
      </c>
      <c r="D49" s="86">
        <f t="shared" si="0"/>
        <v>1.8467400508044032</v>
      </c>
      <c r="E49" s="86">
        <f t="shared" si="0"/>
        <v>3.6934801016088064</v>
      </c>
      <c r="F49" s="87">
        <f>Invoice!G51</f>
        <v>65.430000000000007</v>
      </c>
      <c r="G49" s="88">
        <f t="shared" si="1"/>
        <v>130.86000000000001</v>
      </c>
    </row>
    <row r="50" spans="1:7" s="85" customFormat="1" x14ac:dyDescent="0.2">
      <c r="A50" s="101" t="str">
        <f>Invoice!F52</f>
        <v xml:space="preserve">Black anodized stainless steel high polished wide band ring </v>
      </c>
      <c r="B50" s="80" t="str">
        <f>Invoice!C52</f>
        <v>SRB64</v>
      </c>
      <c r="C50" s="81">
        <f>Invoice!B52</f>
        <v>2</v>
      </c>
      <c r="D50" s="86">
        <f t="shared" si="0"/>
        <v>1.8467400508044032</v>
      </c>
      <c r="E50" s="86">
        <f t="shared" si="0"/>
        <v>3.6934801016088064</v>
      </c>
      <c r="F50" s="87">
        <f>Invoice!G52</f>
        <v>65.430000000000007</v>
      </c>
      <c r="G50" s="88">
        <f t="shared" si="1"/>
        <v>130.86000000000001</v>
      </c>
    </row>
    <row r="51" spans="1:7" s="85" customFormat="1" ht="24" x14ac:dyDescent="0.2">
      <c r="A51" s="101" t="str">
        <f>Invoice!F53</f>
        <v>(Discontinued for Acha)Black stainless steel ring with tribal wave design</v>
      </c>
      <c r="B51" s="80" t="str">
        <f>Invoice!C53</f>
        <v>SRB8</v>
      </c>
      <c r="C51" s="81">
        <f>Invoice!B53</f>
        <v>2</v>
      </c>
      <c r="D51" s="86">
        <f t="shared" si="0"/>
        <v>1.4033305108664973</v>
      </c>
      <c r="E51" s="86">
        <f t="shared" si="0"/>
        <v>2.8066610217329946</v>
      </c>
      <c r="F51" s="87">
        <f>Invoice!G53</f>
        <v>49.72</v>
      </c>
      <c r="G51" s="88">
        <f t="shared" si="1"/>
        <v>99.44</v>
      </c>
    </row>
    <row r="52" spans="1:7" s="85" customFormat="1" ht="24" x14ac:dyDescent="0.2">
      <c r="A52" s="101" t="str">
        <f>Invoice!F54</f>
        <v>(Discontinued for Acha)Black stainless steel ring with tribal wave design</v>
      </c>
      <c r="B52" s="80" t="str">
        <f>Invoice!C54</f>
        <v>SRB8</v>
      </c>
      <c r="C52" s="81">
        <f>Invoice!B54</f>
        <v>3</v>
      </c>
      <c r="D52" s="86">
        <f t="shared" si="0"/>
        <v>1.4033305108664973</v>
      </c>
      <c r="E52" s="86">
        <f t="shared" si="0"/>
        <v>4.2099915325994921</v>
      </c>
      <c r="F52" s="87">
        <f>Invoice!G54</f>
        <v>49.72</v>
      </c>
      <c r="G52" s="88">
        <f t="shared" si="1"/>
        <v>149.16</v>
      </c>
    </row>
    <row r="53" spans="1:7" s="85" customFormat="1" ht="24" x14ac:dyDescent="0.2">
      <c r="A53" s="101" t="str">
        <f>Invoice!F55</f>
        <v>(Discontinued for Acha)Black stainless steel ring with tribal wave design</v>
      </c>
      <c r="B53" s="80" t="str">
        <f>Invoice!C55</f>
        <v>SRB8</v>
      </c>
      <c r="C53" s="81">
        <f>Invoice!B55</f>
        <v>3</v>
      </c>
      <c r="D53" s="86">
        <f t="shared" si="0"/>
        <v>1.4033305108664973</v>
      </c>
      <c r="E53" s="86">
        <f t="shared" si="0"/>
        <v>4.2099915325994921</v>
      </c>
      <c r="F53" s="87">
        <f>Invoice!G55</f>
        <v>49.72</v>
      </c>
      <c r="G53" s="88">
        <f t="shared" si="1"/>
        <v>149.16</v>
      </c>
    </row>
    <row r="54" spans="1:7" s="85" customFormat="1" ht="24" x14ac:dyDescent="0.2">
      <c r="A54" s="101" t="str">
        <f>Invoice!F56</f>
        <v>(Discontinued for Acha)Black stainless steel ring with tribal wave design</v>
      </c>
      <c r="B54" s="80" t="str">
        <f>Invoice!C56</f>
        <v>SRB8</v>
      </c>
      <c r="C54" s="81">
        <f>Invoice!B56</f>
        <v>3</v>
      </c>
      <c r="D54" s="86">
        <f t="shared" si="0"/>
        <v>1.4033305108664973</v>
      </c>
      <c r="E54" s="86">
        <f t="shared" si="0"/>
        <v>4.2099915325994921</v>
      </c>
      <c r="F54" s="87">
        <f>Invoice!G56</f>
        <v>49.72</v>
      </c>
      <c r="G54" s="88">
        <f t="shared" si="1"/>
        <v>149.16</v>
      </c>
    </row>
    <row r="55" spans="1:7" s="85" customFormat="1" ht="24" x14ac:dyDescent="0.2">
      <c r="A55" s="101" t="str">
        <f>Invoice!F57</f>
        <v>(Discontinued for Acha)Black stainless steel ring with tribal wave design</v>
      </c>
      <c r="B55" s="80" t="str">
        <f>Invoice!C57</f>
        <v>SRB8</v>
      </c>
      <c r="C55" s="81">
        <f>Invoice!B57</f>
        <v>2</v>
      </c>
      <c r="D55" s="86">
        <f t="shared" si="0"/>
        <v>1.4033305108664973</v>
      </c>
      <c r="E55" s="86">
        <f t="shared" si="0"/>
        <v>2.8066610217329946</v>
      </c>
      <c r="F55" s="87">
        <f>Invoice!G57</f>
        <v>49.72</v>
      </c>
      <c r="G55" s="88">
        <f t="shared" si="1"/>
        <v>99.44</v>
      </c>
    </row>
    <row r="56" spans="1:7" s="85" customFormat="1" ht="24" x14ac:dyDescent="0.2">
      <c r="A56" s="101" t="str">
        <f>Invoice!F58</f>
        <v>(Discontinued for Acha)Black stainless steel ring with tribal wave design</v>
      </c>
      <c r="B56" s="80" t="str">
        <f>Invoice!C58</f>
        <v>SRB8</v>
      </c>
      <c r="C56" s="81">
        <f>Invoice!B58</f>
        <v>2</v>
      </c>
      <c r="D56" s="86">
        <f t="shared" si="0"/>
        <v>1.4033305108664973</v>
      </c>
      <c r="E56" s="86">
        <f t="shared" si="0"/>
        <v>2.8066610217329946</v>
      </c>
      <c r="F56" s="87">
        <f>Invoice!G58</f>
        <v>49.72</v>
      </c>
      <c r="G56" s="88">
        <f t="shared" si="1"/>
        <v>99.44</v>
      </c>
    </row>
    <row r="57" spans="1:7" s="85" customFormat="1" ht="24" x14ac:dyDescent="0.2">
      <c r="A57" s="101" t="str">
        <f>Invoice!F59</f>
        <v>(Discontinued for Acha)Black stainless steel ring with tribal wave design</v>
      </c>
      <c r="B57" s="80" t="str">
        <f>Invoice!C59</f>
        <v>SRB8</v>
      </c>
      <c r="C57" s="81">
        <f>Invoice!B59</f>
        <v>2</v>
      </c>
      <c r="D57" s="86">
        <f t="shared" si="0"/>
        <v>1.4033305108664973</v>
      </c>
      <c r="E57" s="86">
        <f t="shared" si="0"/>
        <v>2.8066610217329946</v>
      </c>
      <c r="F57" s="87">
        <f>Invoice!G59</f>
        <v>49.72</v>
      </c>
      <c r="G57" s="88">
        <f t="shared" si="1"/>
        <v>99.44</v>
      </c>
    </row>
    <row r="58" spans="1:7" s="85" customFormat="1" ht="24" x14ac:dyDescent="0.2">
      <c r="A58" s="101" t="str">
        <f>Invoice!F60</f>
        <v>(Discontinued for Acha)Black stainless steel ring with tribal wave design</v>
      </c>
      <c r="B58" s="80" t="str">
        <f>Invoice!C60</f>
        <v>SRB8</v>
      </c>
      <c r="C58" s="81">
        <f>Invoice!B60</f>
        <v>2</v>
      </c>
      <c r="D58" s="86">
        <f t="shared" si="0"/>
        <v>1.4033305108664973</v>
      </c>
      <c r="E58" s="86">
        <f t="shared" si="0"/>
        <v>2.8066610217329946</v>
      </c>
      <c r="F58" s="87">
        <f>Invoice!G60</f>
        <v>49.72</v>
      </c>
      <c r="G58" s="88">
        <f t="shared" si="1"/>
        <v>99.44</v>
      </c>
    </row>
    <row r="59" spans="1:7" s="85" customFormat="1" ht="24" x14ac:dyDescent="0.2">
      <c r="A59" s="101" t="str">
        <f>Invoice!F61</f>
        <v>Stainless steel engravable beveled edge wide band ring High polish only the edges</v>
      </c>
      <c r="B59" s="80" t="str">
        <f>Invoice!C61</f>
        <v>SR145</v>
      </c>
      <c r="C59" s="81">
        <f>Invoice!B61</f>
        <v>2</v>
      </c>
      <c r="D59" s="86">
        <f t="shared" si="0"/>
        <v>1.1879762912785776</v>
      </c>
      <c r="E59" s="86">
        <f t="shared" si="0"/>
        <v>2.3759525825571552</v>
      </c>
      <c r="F59" s="87">
        <f>Invoice!G61</f>
        <v>42.09</v>
      </c>
      <c r="G59" s="88">
        <f t="shared" si="1"/>
        <v>84.18</v>
      </c>
    </row>
    <row r="60" spans="1:7" s="85" customFormat="1" ht="24" x14ac:dyDescent="0.2">
      <c r="A60" s="101" t="str">
        <f>Invoice!F62</f>
        <v>Stainless steel engravable beveled edge wide band ring High polish only the edges</v>
      </c>
      <c r="B60" s="80" t="str">
        <f>Invoice!C62</f>
        <v>SR145</v>
      </c>
      <c r="C60" s="81">
        <f>Invoice!B62</f>
        <v>4</v>
      </c>
      <c r="D60" s="86">
        <f t="shared" si="0"/>
        <v>1.1879762912785776</v>
      </c>
      <c r="E60" s="86">
        <f t="shared" si="0"/>
        <v>4.7519051651143105</v>
      </c>
      <c r="F60" s="87">
        <f>Invoice!G62</f>
        <v>42.09</v>
      </c>
      <c r="G60" s="88">
        <f t="shared" si="1"/>
        <v>168.36</v>
      </c>
    </row>
    <row r="61" spans="1:7" s="85" customFormat="1" ht="24" x14ac:dyDescent="0.2">
      <c r="A61" s="101" t="str">
        <f>Invoice!F63</f>
        <v>Stainless steel engravable beveled edge wide band ring High polish only the edges</v>
      </c>
      <c r="B61" s="80" t="str">
        <f>Invoice!C63</f>
        <v>SR145</v>
      </c>
      <c r="C61" s="81">
        <f>Invoice!B63</f>
        <v>4</v>
      </c>
      <c r="D61" s="86">
        <f t="shared" si="0"/>
        <v>1.1879762912785776</v>
      </c>
      <c r="E61" s="86">
        <f t="shared" si="0"/>
        <v>4.7519051651143105</v>
      </c>
      <c r="F61" s="87">
        <f>Invoice!G63</f>
        <v>42.09</v>
      </c>
      <c r="G61" s="88">
        <f t="shared" si="1"/>
        <v>168.36</v>
      </c>
    </row>
    <row r="62" spans="1:7" s="85" customFormat="1" ht="24" x14ac:dyDescent="0.2">
      <c r="A62" s="101" t="str">
        <f>Invoice!F64</f>
        <v>Stainless steel engravable beveled edge wide band ring High polish only the edges</v>
      </c>
      <c r="B62" s="80" t="str">
        <f>Invoice!C64</f>
        <v>SR145</v>
      </c>
      <c r="C62" s="81">
        <f>Invoice!B64</f>
        <v>3</v>
      </c>
      <c r="D62" s="86">
        <f t="shared" si="0"/>
        <v>1.1879762912785776</v>
      </c>
      <c r="E62" s="86">
        <f t="shared" si="0"/>
        <v>3.5639288738357329</v>
      </c>
      <c r="F62" s="87">
        <f>Invoice!G64</f>
        <v>42.09</v>
      </c>
      <c r="G62" s="88">
        <f t="shared" si="1"/>
        <v>126.27000000000001</v>
      </c>
    </row>
    <row r="63" spans="1:7" s="85" customFormat="1" ht="24" x14ac:dyDescent="0.2">
      <c r="A63" s="101" t="str">
        <f>Invoice!F65</f>
        <v>Stainless steel engravable beveled edge wide band ring High polish only the edges</v>
      </c>
      <c r="B63" s="80" t="str">
        <f>Invoice!C65</f>
        <v>SR145</v>
      </c>
      <c r="C63" s="81">
        <f>Invoice!B65</f>
        <v>3</v>
      </c>
      <c r="D63" s="86">
        <f t="shared" si="0"/>
        <v>1.1879762912785776</v>
      </c>
      <c r="E63" s="86">
        <f t="shared" si="0"/>
        <v>3.5639288738357329</v>
      </c>
      <c r="F63" s="87">
        <f>Invoice!G65</f>
        <v>42.09</v>
      </c>
      <c r="G63" s="88">
        <f t="shared" si="1"/>
        <v>126.27000000000001</v>
      </c>
    </row>
    <row r="64" spans="1:7" s="85" customFormat="1" ht="24" x14ac:dyDescent="0.2">
      <c r="A64" s="101" t="str">
        <f>Invoice!F66</f>
        <v>Stainless steel engravable beveled edge wide band ring High polish only the edges</v>
      </c>
      <c r="B64" s="80" t="str">
        <f>Invoice!C66</f>
        <v>SR145</v>
      </c>
      <c r="C64" s="81">
        <f>Invoice!B66</f>
        <v>3</v>
      </c>
      <c r="D64" s="86">
        <f t="shared" si="0"/>
        <v>1.1879762912785776</v>
      </c>
      <c r="E64" s="86">
        <f t="shared" si="0"/>
        <v>3.5639288738357329</v>
      </c>
      <c r="F64" s="87">
        <f>Invoice!G66</f>
        <v>42.09</v>
      </c>
      <c r="G64" s="88">
        <f t="shared" si="1"/>
        <v>126.27000000000001</v>
      </c>
    </row>
    <row r="65" spans="1:7" s="85" customFormat="1" x14ac:dyDescent="0.2">
      <c r="A65" s="101" t="str">
        <f>Invoice!F67</f>
        <v>Stainless steel double ribbed spinner ring</v>
      </c>
      <c r="B65" s="80" t="str">
        <f>Invoice!C67</f>
        <v>SR249</v>
      </c>
      <c r="C65" s="81">
        <f>Invoice!B67</f>
        <v>2</v>
      </c>
      <c r="D65" s="86">
        <f t="shared" ref="D65:D91" si="2">F65/$D$14</f>
        <v>1.9466553767993227</v>
      </c>
      <c r="E65" s="86">
        <f t="shared" ref="E65:E91" si="3">G65/$D$14</f>
        <v>3.8933107535986453</v>
      </c>
      <c r="F65" s="87">
        <f>Invoice!G67</f>
        <v>68.97</v>
      </c>
      <c r="G65" s="88">
        <f t="shared" ref="G65:G91" si="4">C65*F65</f>
        <v>137.94</v>
      </c>
    </row>
    <row r="66" spans="1:7" s="85" customFormat="1" x14ac:dyDescent="0.2">
      <c r="A66" s="101" t="str">
        <f>Invoice!F68</f>
        <v>Stainless steel double ribbed spinner ring</v>
      </c>
      <c r="B66" s="80" t="str">
        <f>Invoice!C68</f>
        <v>SR249</v>
      </c>
      <c r="C66" s="81">
        <f>Invoice!B68</f>
        <v>3</v>
      </c>
      <c r="D66" s="86">
        <f t="shared" si="2"/>
        <v>1.9466553767993227</v>
      </c>
      <c r="E66" s="86">
        <f t="shared" si="3"/>
        <v>5.8399661303979675</v>
      </c>
      <c r="F66" s="87">
        <f>Invoice!G68</f>
        <v>68.97</v>
      </c>
      <c r="G66" s="88">
        <f t="shared" si="4"/>
        <v>206.91</v>
      </c>
    </row>
    <row r="67" spans="1:7" s="85" customFormat="1" x14ac:dyDescent="0.2">
      <c r="A67" s="101" t="str">
        <f>Invoice!F69</f>
        <v>Stainless steel double ribbed spinner ring</v>
      </c>
      <c r="B67" s="80" t="str">
        <f>Invoice!C69</f>
        <v>SR249</v>
      </c>
      <c r="C67" s="81">
        <f>Invoice!B69</f>
        <v>3</v>
      </c>
      <c r="D67" s="86">
        <f t="shared" si="2"/>
        <v>1.9466553767993227</v>
      </c>
      <c r="E67" s="86">
        <f t="shared" si="3"/>
        <v>5.8399661303979675</v>
      </c>
      <c r="F67" s="87">
        <f>Invoice!G69</f>
        <v>68.97</v>
      </c>
      <c r="G67" s="88">
        <f t="shared" si="4"/>
        <v>206.91</v>
      </c>
    </row>
    <row r="68" spans="1:7" s="85" customFormat="1" x14ac:dyDescent="0.2">
      <c r="A68" s="101" t="str">
        <f>Invoice!F70</f>
        <v>Stainless steel double ribbed spinner ring</v>
      </c>
      <c r="B68" s="80" t="str">
        <f>Invoice!C70</f>
        <v>SR249</v>
      </c>
      <c r="C68" s="81">
        <f>Invoice!B70</f>
        <v>3</v>
      </c>
      <c r="D68" s="86">
        <f t="shared" si="2"/>
        <v>1.9466553767993227</v>
      </c>
      <c r="E68" s="86">
        <f t="shared" si="3"/>
        <v>5.8399661303979675</v>
      </c>
      <c r="F68" s="87">
        <f>Invoice!G70</f>
        <v>68.97</v>
      </c>
      <c r="G68" s="88">
        <f t="shared" si="4"/>
        <v>206.91</v>
      </c>
    </row>
    <row r="69" spans="1:7" s="85" customFormat="1" x14ac:dyDescent="0.2">
      <c r="A69" s="101" t="str">
        <f>Invoice!F71</f>
        <v>Stainless steel double ribbed spinner ring</v>
      </c>
      <c r="B69" s="80" t="str">
        <f>Invoice!C71</f>
        <v>SR249</v>
      </c>
      <c r="C69" s="81">
        <f>Invoice!B71</f>
        <v>2</v>
      </c>
      <c r="D69" s="86">
        <f t="shared" si="2"/>
        <v>1.9466553767993227</v>
      </c>
      <c r="E69" s="86">
        <f t="shared" si="3"/>
        <v>3.8933107535986453</v>
      </c>
      <c r="F69" s="87">
        <f>Invoice!G71</f>
        <v>68.97</v>
      </c>
      <c r="G69" s="88">
        <f t="shared" si="4"/>
        <v>137.94</v>
      </c>
    </row>
    <row r="70" spans="1:7" s="85" customFormat="1" x14ac:dyDescent="0.2">
      <c r="A70" s="101" t="str">
        <f>Invoice!F72</f>
        <v>Stainless steel double ribbed spinner ring</v>
      </c>
      <c r="B70" s="80" t="str">
        <f>Invoice!C72</f>
        <v>SR249</v>
      </c>
      <c r="C70" s="81">
        <f>Invoice!B72</f>
        <v>2</v>
      </c>
      <c r="D70" s="86">
        <f t="shared" si="2"/>
        <v>1.9466553767993227</v>
      </c>
      <c r="E70" s="86">
        <f t="shared" si="3"/>
        <v>3.8933107535986453</v>
      </c>
      <c r="F70" s="87">
        <f>Invoice!G72</f>
        <v>68.97</v>
      </c>
      <c r="G70" s="88">
        <f t="shared" si="4"/>
        <v>137.94</v>
      </c>
    </row>
    <row r="71" spans="1:7" s="85" customFormat="1" ht="24" x14ac:dyDescent="0.2">
      <c r="A71" s="101" t="str">
        <f>Invoice!F73</f>
        <v>(Discontinued for Acha)Stainless steel carving ring with wave design</v>
      </c>
      <c r="B71" s="80" t="str">
        <f>Invoice!C73</f>
        <v>SR106</v>
      </c>
      <c r="C71" s="81">
        <f>Invoice!B73</f>
        <v>2</v>
      </c>
      <c r="D71" s="86">
        <f t="shared" si="2"/>
        <v>1.0098786339260515</v>
      </c>
      <c r="E71" s="86">
        <f t="shared" si="3"/>
        <v>2.019757267852103</v>
      </c>
      <c r="F71" s="87">
        <f>Invoice!G73</f>
        <v>35.78</v>
      </c>
      <c r="G71" s="88">
        <f t="shared" si="4"/>
        <v>71.56</v>
      </c>
    </row>
    <row r="72" spans="1:7" s="85" customFormat="1" ht="24" x14ac:dyDescent="0.2">
      <c r="A72" s="101" t="str">
        <f>Invoice!F74</f>
        <v>(Discontinued for Acha)Stainless steel carving ring with wave design</v>
      </c>
      <c r="B72" s="80" t="str">
        <f>Invoice!C74</f>
        <v>SR106</v>
      </c>
      <c r="C72" s="81">
        <f>Invoice!B74</f>
        <v>3</v>
      </c>
      <c r="D72" s="86">
        <f t="shared" si="2"/>
        <v>0.98871013265594132</v>
      </c>
      <c r="E72" s="86">
        <f t="shared" si="3"/>
        <v>2.9661303979678242</v>
      </c>
      <c r="F72" s="87">
        <f>Invoice!G74</f>
        <v>35.03</v>
      </c>
      <c r="G72" s="88">
        <f t="shared" si="4"/>
        <v>105.09</v>
      </c>
    </row>
    <row r="73" spans="1:7" s="85" customFormat="1" ht="24" x14ac:dyDescent="0.2">
      <c r="A73" s="101" t="str">
        <f>Invoice!F75</f>
        <v>(Discontinued for Acha)Stainless steel carving ring with wave design</v>
      </c>
      <c r="B73" s="80" t="str">
        <f>Invoice!C75</f>
        <v>SR106</v>
      </c>
      <c r="C73" s="81">
        <f>Invoice!B75</f>
        <v>3</v>
      </c>
      <c r="D73" s="86">
        <f t="shared" si="2"/>
        <v>0.98871013265594132</v>
      </c>
      <c r="E73" s="86">
        <f t="shared" si="3"/>
        <v>2.9661303979678242</v>
      </c>
      <c r="F73" s="87">
        <f>Invoice!G75</f>
        <v>35.03</v>
      </c>
      <c r="G73" s="88">
        <f t="shared" si="4"/>
        <v>105.09</v>
      </c>
    </row>
    <row r="74" spans="1:7" s="85" customFormat="1" ht="24" x14ac:dyDescent="0.2">
      <c r="A74" s="101" t="str">
        <f>Invoice!F76</f>
        <v>(Discontinued for Acha)Stainless steel carving ring with wave design</v>
      </c>
      <c r="B74" s="80" t="str">
        <f>Invoice!C76</f>
        <v>SR106</v>
      </c>
      <c r="C74" s="81">
        <f>Invoice!B76</f>
        <v>4</v>
      </c>
      <c r="D74" s="86">
        <f t="shared" si="2"/>
        <v>0.98871013265594132</v>
      </c>
      <c r="E74" s="86">
        <f t="shared" si="3"/>
        <v>3.9548405306237653</v>
      </c>
      <c r="F74" s="87">
        <f>Invoice!G76</f>
        <v>35.03</v>
      </c>
      <c r="G74" s="88">
        <f t="shared" si="4"/>
        <v>140.12</v>
      </c>
    </row>
    <row r="75" spans="1:7" s="85" customFormat="1" ht="24" x14ac:dyDescent="0.2">
      <c r="A75" s="101" t="str">
        <f>Invoice!F77</f>
        <v>(Discontinued for Acha)Stainless steel carving ring with wave design</v>
      </c>
      <c r="B75" s="80" t="str">
        <f>Invoice!C77</f>
        <v>SR106</v>
      </c>
      <c r="C75" s="81">
        <f>Invoice!B77</f>
        <v>4</v>
      </c>
      <c r="D75" s="86">
        <f t="shared" si="2"/>
        <v>0.98871013265594132</v>
      </c>
      <c r="E75" s="86">
        <f t="shared" si="3"/>
        <v>3.9548405306237653</v>
      </c>
      <c r="F75" s="87">
        <f>Invoice!G77</f>
        <v>35.03</v>
      </c>
      <c r="G75" s="88">
        <f t="shared" si="4"/>
        <v>140.12</v>
      </c>
    </row>
    <row r="76" spans="1:7" s="85" customFormat="1" ht="24" x14ac:dyDescent="0.2">
      <c r="A76" s="101" t="str">
        <f>Invoice!F78</f>
        <v>(Discontinued for Acha)Stainless steel carving ring with wave design</v>
      </c>
      <c r="B76" s="80" t="str">
        <f>Invoice!C78</f>
        <v>SR106</v>
      </c>
      <c r="C76" s="81">
        <f>Invoice!B78</f>
        <v>2</v>
      </c>
      <c r="D76" s="86">
        <f t="shared" si="2"/>
        <v>0.98871013265594132</v>
      </c>
      <c r="E76" s="86">
        <f t="shared" si="3"/>
        <v>1.9774202653118826</v>
      </c>
      <c r="F76" s="87">
        <f>Invoice!G78</f>
        <v>35.03</v>
      </c>
      <c r="G76" s="88">
        <f t="shared" si="4"/>
        <v>70.06</v>
      </c>
    </row>
    <row r="77" spans="1:7" s="85" customFormat="1" ht="24" x14ac:dyDescent="0.2">
      <c r="A77" s="101" t="str">
        <f>Invoice!F79</f>
        <v>(Discontinued for Acha)Stainless steel carving ring with wave design</v>
      </c>
      <c r="B77" s="80" t="str">
        <f>Invoice!C79</f>
        <v>SR106</v>
      </c>
      <c r="C77" s="81">
        <f>Invoice!B79</f>
        <v>2</v>
      </c>
      <c r="D77" s="86">
        <f t="shared" si="2"/>
        <v>0.98871013265594132</v>
      </c>
      <c r="E77" s="86">
        <f t="shared" si="3"/>
        <v>1.9774202653118826</v>
      </c>
      <c r="F77" s="87">
        <f>Invoice!G79</f>
        <v>35.03</v>
      </c>
      <c r="G77" s="88">
        <f t="shared" si="4"/>
        <v>70.06</v>
      </c>
    </row>
    <row r="78" spans="1:7" s="85" customFormat="1" ht="24" x14ac:dyDescent="0.2">
      <c r="A78" s="101" t="str">
        <f>Invoice!F80</f>
        <v>Stainless steel wedding band couple ring with diagonal line pattern - Ladies width (4mm) &amp; Men's width (7mm)</v>
      </c>
      <c r="B78" s="80" t="str">
        <f>Invoice!C80</f>
        <v>SR308</v>
      </c>
      <c r="C78" s="81">
        <f>Invoice!B80</f>
        <v>4</v>
      </c>
      <c r="D78" s="86">
        <f t="shared" si="2"/>
        <v>1.9085520745131246</v>
      </c>
      <c r="E78" s="86">
        <f t="shared" si="3"/>
        <v>7.6342082980524983</v>
      </c>
      <c r="F78" s="87">
        <f>Invoice!G80</f>
        <v>67.62</v>
      </c>
      <c r="G78" s="88">
        <f t="shared" si="4"/>
        <v>270.48</v>
      </c>
    </row>
    <row r="79" spans="1:7" s="85" customFormat="1" ht="24" x14ac:dyDescent="0.2">
      <c r="A79" s="101" t="str">
        <f>Invoice!F81</f>
        <v>Stainless steel wedding band couple ring with diagonal line pattern - Ladies width (4mm) &amp; Men's width (7mm)</v>
      </c>
      <c r="B79" s="80" t="str">
        <f>Invoice!C81</f>
        <v>SR308</v>
      </c>
      <c r="C79" s="81">
        <f>Invoice!B81</f>
        <v>4</v>
      </c>
      <c r="D79" s="86">
        <f t="shared" si="2"/>
        <v>1.9085520745131246</v>
      </c>
      <c r="E79" s="86">
        <f t="shared" si="3"/>
        <v>7.6342082980524983</v>
      </c>
      <c r="F79" s="87">
        <f>Invoice!G81</f>
        <v>67.62</v>
      </c>
      <c r="G79" s="88">
        <f t="shared" si="4"/>
        <v>270.48</v>
      </c>
    </row>
    <row r="80" spans="1:7" s="85" customFormat="1" ht="24" x14ac:dyDescent="0.2">
      <c r="A80" s="101" t="str">
        <f>Invoice!F82</f>
        <v>Stainless steel wedding band couple ring with diagonal line pattern - Ladies width (4mm) &amp; Men's width (7mm)</v>
      </c>
      <c r="B80" s="80" t="str">
        <f>Invoice!C82</f>
        <v>SR308</v>
      </c>
      <c r="C80" s="81">
        <f>Invoice!B82</f>
        <v>4</v>
      </c>
      <c r="D80" s="86">
        <f t="shared" si="2"/>
        <v>1.9085520745131246</v>
      </c>
      <c r="E80" s="86">
        <f t="shared" si="3"/>
        <v>7.6342082980524983</v>
      </c>
      <c r="F80" s="87">
        <f>Invoice!G82</f>
        <v>67.62</v>
      </c>
      <c r="G80" s="88">
        <f t="shared" si="4"/>
        <v>270.48</v>
      </c>
    </row>
    <row r="81" spans="1:7" s="85" customFormat="1" ht="24" x14ac:dyDescent="0.2">
      <c r="A81" s="101" t="str">
        <f>Invoice!F83</f>
        <v>Stainless steel wedding band couple ring with diagonal line pattern - Ladies width (4mm) &amp; Men's width (7mm)</v>
      </c>
      <c r="B81" s="80" t="str">
        <f>Invoice!C83</f>
        <v>SR308</v>
      </c>
      <c r="C81" s="81">
        <f>Invoice!B83</f>
        <v>3</v>
      </c>
      <c r="D81" s="86">
        <f t="shared" si="2"/>
        <v>1.9085520745131246</v>
      </c>
      <c r="E81" s="86">
        <f t="shared" si="3"/>
        <v>5.7256562235393735</v>
      </c>
      <c r="F81" s="87">
        <f>Invoice!G83</f>
        <v>67.62</v>
      </c>
      <c r="G81" s="88">
        <f t="shared" si="4"/>
        <v>202.86</v>
      </c>
    </row>
    <row r="82" spans="1:7" s="85" customFormat="1" ht="24" x14ac:dyDescent="0.2">
      <c r="A82" s="101" t="str">
        <f>Invoice!F84</f>
        <v>Stainless steel wedding band couple ring with diagonal line pattern - Ladies width (4mm) &amp; Men's width (7mm)</v>
      </c>
      <c r="B82" s="80" t="str">
        <f>Invoice!C84</f>
        <v>SR308</v>
      </c>
      <c r="C82" s="81">
        <f>Invoice!B84</f>
        <v>3</v>
      </c>
      <c r="D82" s="86">
        <f t="shared" si="2"/>
        <v>1.9085520745131246</v>
      </c>
      <c r="E82" s="86">
        <f t="shared" si="3"/>
        <v>5.7256562235393735</v>
      </c>
      <c r="F82" s="87">
        <f>Invoice!G84</f>
        <v>67.62</v>
      </c>
      <c r="G82" s="88">
        <f t="shared" si="4"/>
        <v>202.86</v>
      </c>
    </row>
    <row r="83" spans="1:7" s="85" customFormat="1" ht="24" x14ac:dyDescent="0.2">
      <c r="A83" s="101" t="str">
        <f>Invoice!F85</f>
        <v>Stainless steel wedding band couple ring with diagonal line pattern - Ladies width (4mm) &amp; Men's width (7mm)</v>
      </c>
      <c r="B83" s="80" t="str">
        <f>Invoice!C85</f>
        <v>SR308</v>
      </c>
      <c r="C83" s="81">
        <f>Invoice!B85</f>
        <v>3</v>
      </c>
      <c r="D83" s="86">
        <f t="shared" si="2"/>
        <v>1.9085520745131246</v>
      </c>
      <c r="E83" s="86">
        <f t="shared" si="3"/>
        <v>5.7256562235393735</v>
      </c>
      <c r="F83" s="87">
        <f>Invoice!G85</f>
        <v>67.62</v>
      </c>
      <c r="G83" s="88">
        <f t="shared" si="4"/>
        <v>202.86</v>
      </c>
    </row>
    <row r="84" spans="1:7" s="85" customFormat="1" ht="24" x14ac:dyDescent="0.2">
      <c r="A84" s="101" t="str">
        <f>Invoice!F86</f>
        <v>Anodized surgical steel  fake plug without O-Ring – size 6 mm (sold per pcs)</v>
      </c>
      <c r="B84" s="80" t="str">
        <f>Invoice!C86</f>
        <v>IPTRD6</v>
      </c>
      <c r="C84" s="81">
        <f>Invoice!B86</f>
        <v>25</v>
      </c>
      <c r="D84" s="86">
        <f t="shared" si="2"/>
        <v>0.63787750493931705</v>
      </c>
      <c r="E84" s="86">
        <f t="shared" si="3"/>
        <v>15.946937623482924</v>
      </c>
      <c r="F84" s="87">
        <f>Invoice!G86</f>
        <v>22.6</v>
      </c>
      <c r="G84" s="88">
        <f t="shared" si="4"/>
        <v>565</v>
      </c>
    </row>
    <row r="85" spans="1:7" s="85" customFormat="1" ht="24" x14ac:dyDescent="0.2">
      <c r="A85" s="101" t="str">
        <f>Invoice!F87</f>
        <v>Anodized surgical steel  fake plug without O-Ring – size 6 mm (sold per pcs)</v>
      </c>
      <c r="B85" s="80" t="str">
        <f>Invoice!C87</f>
        <v>IPTRD6</v>
      </c>
      <c r="C85" s="81">
        <f>Invoice!B87</f>
        <v>25</v>
      </c>
      <c r="D85" s="86">
        <f t="shared" si="2"/>
        <v>0.63900649167372281</v>
      </c>
      <c r="E85" s="86">
        <f t="shared" si="3"/>
        <v>15.975162291843072</v>
      </c>
      <c r="F85" s="87">
        <f>Invoice!G87</f>
        <v>22.64</v>
      </c>
      <c r="G85" s="88">
        <f t="shared" si="4"/>
        <v>566</v>
      </c>
    </row>
    <row r="86" spans="1:7" s="85" customFormat="1" ht="48" x14ac:dyDescent="0.2">
      <c r="A86" s="101" t="str">
        <f>Invoice!F88</f>
        <v>High polished surgical steel fake plug without rubber O-Rings "Please dont use this code anymore. From now on need to put the size in mm behind the code same like plug to get the correct description,  cost and selling "</v>
      </c>
      <c r="B86" s="80" t="str">
        <f>Invoice!C88</f>
        <v>IPRD</v>
      </c>
      <c r="C86" s="81">
        <f>Invoice!B88</f>
        <v>25</v>
      </c>
      <c r="D86" s="86">
        <f t="shared" si="2"/>
        <v>0.34942139429861702</v>
      </c>
      <c r="E86" s="86">
        <f t="shared" si="3"/>
        <v>8.7355348574654244</v>
      </c>
      <c r="F86" s="87">
        <f>Invoice!G88</f>
        <v>12.38</v>
      </c>
      <c r="G86" s="88">
        <f t="shared" si="4"/>
        <v>309.5</v>
      </c>
    </row>
    <row r="87" spans="1:7" s="85" customFormat="1" ht="24" x14ac:dyDescent="0.2">
      <c r="A87" s="101" t="str">
        <f>Invoice!F89</f>
        <v>925 Sterling Silver nose hoop with ball with real gold 18k plating 22g (0.6mm) with an outer diameter of 5/16'' (8mm) - 1 piece</v>
      </c>
      <c r="B87" s="80" t="str">
        <f>Invoice!C89</f>
        <v>NS05RG</v>
      </c>
      <c r="C87" s="81">
        <f>Invoice!B89</f>
        <v>50</v>
      </c>
      <c r="D87" s="86">
        <f t="shared" si="2"/>
        <v>0.65791701947502113</v>
      </c>
      <c r="E87" s="86">
        <f t="shared" si="3"/>
        <v>32.89585097375106</v>
      </c>
      <c r="F87" s="87">
        <f>Invoice!G89</f>
        <v>23.31</v>
      </c>
      <c r="G87" s="88">
        <f t="shared" si="4"/>
        <v>1165.5</v>
      </c>
    </row>
    <row r="88" spans="1:7" s="85" customFormat="1" ht="24" x14ac:dyDescent="0.2">
      <c r="A88" s="101" t="str">
        <f>Invoice!F90</f>
        <v>925 Sterling Silver nose hoop with ball with real gold 18k plating 22g (0.6mm) with an outer diameter of 3/8'' (10mm) - 1 piece</v>
      </c>
      <c r="B88" s="80" t="str">
        <f>Invoice!C90</f>
        <v>NS06RG</v>
      </c>
      <c r="C88" s="81">
        <f>Invoice!B90</f>
        <v>50</v>
      </c>
      <c r="D88" s="86">
        <f t="shared" si="2"/>
        <v>0.72368049675416313</v>
      </c>
      <c r="E88" s="86">
        <f t="shared" si="3"/>
        <v>36.184024837708158</v>
      </c>
      <c r="F88" s="87">
        <f>Invoice!G90</f>
        <v>25.64</v>
      </c>
      <c r="G88" s="88">
        <f t="shared" si="4"/>
        <v>1282</v>
      </c>
    </row>
    <row r="89" spans="1:7" s="85" customFormat="1" ht="24" x14ac:dyDescent="0.2">
      <c r="A89" s="101" t="str">
        <f>Invoice!F91</f>
        <v>Surgical steel belly banana, 14g (1.6mm) with a 5 &amp; 8mm multi-crystal ferido glued balls with resin cover</v>
      </c>
      <c r="B89" s="80" t="str">
        <f>Invoice!C91</f>
        <v>BN2FRG</v>
      </c>
      <c r="C89" s="81">
        <f>Invoice!B91</f>
        <v>10</v>
      </c>
      <c r="D89" s="86">
        <f t="shared" si="2"/>
        <v>5.0852384984476426</v>
      </c>
      <c r="E89" s="86">
        <f t="shared" si="3"/>
        <v>50.85238498447643</v>
      </c>
      <c r="F89" s="87">
        <f>Invoice!G91</f>
        <v>180.17</v>
      </c>
      <c r="G89" s="88">
        <f t="shared" si="4"/>
        <v>1801.6999999999998</v>
      </c>
    </row>
    <row r="90" spans="1:7" s="85" customFormat="1" ht="24" x14ac:dyDescent="0.2">
      <c r="A90" s="101" t="str">
        <f>Invoice!F92</f>
        <v>Surgical steel belly banana, 14g (1.6mm) with a 5 &amp; 8mm multi-crystal ferido glued balls with resin cover</v>
      </c>
      <c r="B90" s="80" t="str">
        <f>Invoice!C92</f>
        <v>BN2FRG</v>
      </c>
      <c r="C90" s="81">
        <f>Invoice!B92</f>
        <v>10</v>
      </c>
      <c r="D90" s="86">
        <f t="shared" si="2"/>
        <v>5.0852384984476426</v>
      </c>
      <c r="E90" s="86">
        <f t="shared" si="3"/>
        <v>50.85238498447643</v>
      </c>
      <c r="F90" s="87">
        <f>Invoice!G92</f>
        <v>180.17</v>
      </c>
      <c r="G90" s="88">
        <f t="shared" si="4"/>
        <v>1801.6999999999998</v>
      </c>
    </row>
    <row r="91" spans="1:7" s="85" customFormat="1" ht="24" x14ac:dyDescent="0.2">
      <c r="A91" s="101" t="str">
        <f>Invoice!F93</f>
        <v>Surgical steel belly banana, 14g (1.6mm) with a 5 &amp; 8mm multi-crystal ferido glued balls with resin cover</v>
      </c>
      <c r="B91" s="80" t="str">
        <f>Invoice!C93</f>
        <v>BN2FRG</v>
      </c>
      <c r="C91" s="81">
        <f>Invoice!B93</f>
        <v>10</v>
      </c>
      <c r="D91" s="86">
        <f t="shared" si="2"/>
        <v>5.0852384984476426</v>
      </c>
      <c r="E91" s="86">
        <f t="shared" si="3"/>
        <v>50.85238498447643</v>
      </c>
      <c r="F91" s="87">
        <f>Invoice!G93</f>
        <v>180.17</v>
      </c>
      <c r="G91" s="88">
        <f t="shared" si="4"/>
        <v>1801.6999999999998</v>
      </c>
    </row>
    <row r="92" spans="1:7" s="85" customFormat="1" hidden="1" x14ac:dyDescent="0.2">
      <c r="A92" s="101"/>
      <c r="B92" s="80"/>
      <c r="C92" s="81"/>
      <c r="D92" s="86"/>
      <c r="E92" s="86"/>
      <c r="F92" s="87"/>
      <c r="G92" s="88"/>
    </row>
    <row r="93" spans="1:7" s="85" customFormat="1" hidden="1" x14ac:dyDescent="0.2">
      <c r="A93" s="101" t="str">
        <f>Invoice!F96</f>
        <v xml:space="preserve">Discount </v>
      </c>
      <c r="B93" s="80"/>
      <c r="C93" s="81"/>
      <c r="D93" s="86">
        <f>F93/$D$14</f>
        <v>0</v>
      </c>
      <c r="E93" s="86">
        <f>G93/$D$14</f>
        <v>0</v>
      </c>
      <c r="F93" s="87">
        <f>Invoice!G96</f>
        <v>0</v>
      </c>
      <c r="G93" s="88">
        <f>F93</f>
        <v>0</v>
      </c>
    </row>
    <row r="94" spans="1:7" s="85" customFormat="1" ht="13.5" thickBot="1" x14ac:dyDescent="0.25">
      <c r="A94" s="89"/>
      <c r="B94" s="90"/>
      <c r="C94" s="91"/>
      <c r="D94" s="92"/>
      <c r="E94" s="92"/>
      <c r="F94" s="93"/>
      <c r="G94" s="94"/>
    </row>
    <row r="95" spans="1:7" s="52" customFormat="1" x14ac:dyDescent="0.2">
      <c r="D95" s="52" t="s">
        <v>37</v>
      </c>
      <c r="G95" s="95">
        <f>SUM(G18:G92)</f>
        <v>43845.299999999996</v>
      </c>
    </row>
    <row r="96" spans="1:7" s="52" customFormat="1" x14ac:dyDescent="0.2">
      <c r="A96" s="53"/>
      <c r="D96" s="52" t="s">
        <v>38</v>
      </c>
      <c r="G96" s="96">
        <f>G95+G93</f>
        <v>43845.299999999996</v>
      </c>
    </row>
    <row r="97" spans="1:7" s="52" customFormat="1" x14ac:dyDescent="0.2">
      <c r="D97" s="52" t="s">
        <v>39</v>
      </c>
      <c r="G97" s="97">
        <f>G96-G98</f>
        <v>40976.91588785046</v>
      </c>
    </row>
    <row r="98" spans="1:7" s="52" customFormat="1" x14ac:dyDescent="0.2">
      <c r="D98" s="52" t="s">
        <v>40</v>
      </c>
      <c r="G98" s="97">
        <f>(G96*7)/107</f>
        <v>2868.3841121495325</v>
      </c>
    </row>
    <row r="99" spans="1:7" s="52" customFormat="1" x14ac:dyDescent="0.2">
      <c r="D99" s="53" t="s">
        <v>41</v>
      </c>
      <c r="G99" s="98">
        <f>SUM(G97:G98)</f>
        <v>43845.299999999996</v>
      </c>
    </row>
    <row r="100" spans="1:7" s="52" customFormat="1" x14ac:dyDescent="0.2"/>
    <row r="101" spans="1:7" s="52" customFormat="1" ht="8.25" customHeight="1" x14ac:dyDescent="0.2"/>
    <row r="102" spans="1:7" s="52" customFormat="1" ht="11.25" customHeight="1" x14ac:dyDescent="0.2"/>
    <row r="103" spans="1:7" s="52" customFormat="1" ht="8.25" customHeight="1" x14ac:dyDescent="0.2"/>
    <row r="104" spans="1:7" s="52" customFormat="1" x14ac:dyDescent="0.2"/>
    <row r="105" spans="1:7" s="52" customFormat="1" ht="10.5" customHeight="1" x14ac:dyDescent="0.2">
      <c r="A105" s="53"/>
    </row>
    <row r="106" spans="1:7" s="52" customFormat="1" ht="9" customHeight="1" x14ac:dyDescent="0.2"/>
    <row r="107" spans="1:7" s="52" customFormat="1" ht="13.5" customHeight="1" x14ac:dyDescent="0.2">
      <c r="A107" s="53"/>
    </row>
    <row r="108" spans="1:7" s="52" customFormat="1" ht="9.75" customHeight="1" x14ac:dyDescent="0.2">
      <c r="A108" s="100"/>
    </row>
    <row r="109" spans="1:7" s="52" customFormat="1" x14ac:dyDescent="0.2"/>
    <row r="110" spans="1:7" s="52" customFormat="1" x14ac:dyDescent="0.2"/>
    <row r="111" spans="1:7" s="52" customFormat="1" x14ac:dyDescent="0.2"/>
    <row r="112" spans="1:7" s="52" customFormat="1" x14ac:dyDescent="0.2"/>
    <row r="113" s="52" customFormat="1" x14ac:dyDescent="0.2"/>
    <row r="114" s="52" customFormat="1" x14ac:dyDescent="0.2"/>
    <row r="115" s="52" customFormat="1" x14ac:dyDescent="0.2"/>
    <row r="116" s="52" customFormat="1" x14ac:dyDescent="0.2"/>
    <row r="117" s="52" customFormat="1" x14ac:dyDescent="0.2"/>
    <row r="118" s="52" customFormat="1" x14ac:dyDescent="0.2"/>
    <row r="119" s="52" customFormat="1" x14ac:dyDescent="0.2"/>
    <row r="120" s="52" customFormat="1" x14ac:dyDescent="0.2"/>
    <row r="121" s="52" customFormat="1" x14ac:dyDescent="0.2"/>
    <row r="122" s="52" customFormat="1" x14ac:dyDescent="0.2"/>
    <row r="123" s="52" customFormat="1" x14ac:dyDescent="0.2"/>
    <row r="124" s="52" customFormat="1" x14ac:dyDescent="0.2"/>
    <row r="125" s="52" customFormat="1" x14ac:dyDescent="0.2"/>
    <row r="126" s="52" customFormat="1" x14ac:dyDescent="0.2"/>
    <row r="127" s="52" customFormat="1" x14ac:dyDescent="0.2"/>
    <row r="128" s="52" customFormat="1" x14ac:dyDescent="0.2"/>
    <row r="129" s="52" customFormat="1" x14ac:dyDescent="0.2"/>
    <row r="130" s="52" customFormat="1" x14ac:dyDescent="0.2"/>
    <row r="131" s="52" customFormat="1" x14ac:dyDescent="0.2"/>
    <row r="132" s="52" customFormat="1" x14ac:dyDescent="0.2"/>
    <row r="133" s="52" customFormat="1" x14ac:dyDescent="0.2"/>
    <row r="134" s="52" customFormat="1" x14ac:dyDescent="0.2"/>
    <row r="135" s="52" customFormat="1" x14ac:dyDescent="0.2"/>
    <row r="136" s="52" customFormat="1" x14ac:dyDescent="0.2"/>
    <row r="137" s="52" customFormat="1" x14ac:dyDescent="0.2"/>
    <row r="138" s="52" customFormat="1" x14ac:dyDescent="0.2"/>
    <row r="139" s="52" customFormat="1" x14ac:dyDescent="0.2"/>
    <row r="140" s="52" customFormat="1" x14ac:dyDescent="0.2"/>
    <row r="141" s="52" customFormat="1" x14ac:dyDescent="0.2"/>
    <row r="142" s="52" customFormat="1" x14ac:dyDescent="0.2"/>
    <row r="143" s="52" customFormat="1" x14ac:dyDescent="0.2"/>
    <row r="144" s="52" customFormat="1" x14ac:dyDescent="0.2"/>
    <row r="145" s="52" customFormat="1" x14ac:dyDescent="0.2"/>
    <row r="146" s="52" customFormat="1" x14ac:dyDescent="0.2"/>
    <row r="147" s="52" customFormat="1" x14ac:dyDescent="0.2"/>
    <row r="148" s="52" customFormat="1" x14ac:dyDescent="0.2"/>
    <row r="149" s="52" customFormat="1" x14ac:dyDescent="0.2"/>
    <row r="150" s="52" customFormat="1" x14ac:dyDescent="0.2"/>
    <row r="151" s="52" customFormat="1" x14ac:dyDescent="0.2"/>
    <row r="152" s="52" customFormat="1" x14ac:dyDescent="0.2"/>
    <row r="153" s="52" customFormat="1" x14ac:dyDescent="0.2"/>
    <row r="154" s="52" customFormat="1" x14ac:dyDescent="0.2"/>
    <row r="155" s="52" customFormat="1" x14ac:dyDescent="0.2"/>
    <row r="156" s="52" customFormat="1" x14ac:dyDescent="0.2"/>
    <row r="157" s="52" customFormat="1" x14ac:dyDescent="0.2"/>
    <row r="158" s="52" customFormat="1" x14ac:dyDescent="0.2"/>
    <row r="159" s="52" customFormat="1" x14ac:dyDescent="0.2"/>
    <row r="160" s="52" customFormat="1" x14ac:dyDescent="0.2"/>
    <row r="161" s="52" customFormat="1" x14ac:dyDescent="0.2"/>
    <row r="162" s="52" customFormat="1" x14ac:dyDescent="0.2"/>
    <row r="163" s="52" customFormat="1" x14ac:dyDescent="0.2"/>
    <row r="164" s="52" customFormat="1" x14ac:dyDescent="0.2"/>
    <row r="165" s="52" customFormat="1" x14ac:dyDescent="0.2"/>
    <row r="166" s="52" customFormat="1" x14ac:dyDescent="0.2"/>
    <row r="167" s="52" customFormat="1" x14ac:dyDescent="0.2"/>
    <row r="168" s="52" customFormat="1" x14ac:dyDescent="0.2"/>
    <row r="169" s="52" customFormat="1" x14ac:dyDescent="0.2"/>
    <row r="170" s="52" customFormat="1" x14ac:dyDescent="0.2"/>
    <row r="171" s="52" customFormat="1" x14ac:dyDescent="0.2"/>
    <row r="172" s="52" customFormat="1" x14ac:dyDescent="0.2"/>
    <row r="173" s="52" customFormat="1" x14ac:dyDescent="0.2"/>
    <row r="174" s="52" customFormat="1" x14ac:dyDescent="0.2"/>
    <row r="175" s="52" customFormat="1" x14ac:dyDescent="0.2"/>
    <row r="176" s="52" customFormat="1" x14ac:dyDescent="0.2"/>
    <row r="177" s="52" customFormat="1" x14ac:dyDescent="0.2"/>
    <row r="178" s="52" customFormat="1" x14ac:dyDescent="0.2"/>
    <row r="179" s="52" customFormat="1" x14ac:dyDescent="0.2"/>
    <row r="180" s="52" customFormat="1" x14ac:dyDescent="0.2"/>
    <row r="181" s="52" customFormat="1" x14ac:dyDescent="0.2"/>
    <row r="182" s="52" customFormat="1" x14ac:dyDescent="0.2"/>
    <row r="183" s="52" customFormat="1" x14ac:dyDescent="0.2"/>
    <row r="184" s="52" customFormat="1" x14ac:dyDescent="0.2"/>
    <row r="185" s="52" customFormat="1" x14ac:dyDescent="0.2"/>
    <row r="186" s="52" customFormat="1" x14ac:dyDescent="0.2"/>
    <row r="187" s="52" customFormat="1" x14ac:dyDescent="0.2"/>
    <row r="188" s="52" customFormat="1" x14ac:dyDescent="0.2"/>
    <row r="189" s="52" customFormat="1" x14ac:dyDescent="0.2"/>
    <row r="190" s="52" customFormat="1" x14ac:dyDescent="0.2"/>
    <row r="191" s="52" customFormat="1" x14ac:dyDescent="0.2"/>
    <row r="192" s="52" customFormat="1" x14ac:dyDescent="0.2"/>
    <row r="193" s="52" customFormat="1" x14ac:dyDescent="0.2"/>
    <row r="194" s="52" customFormat="1" x14ac:dyDescent="0.2"/>
    <row r="195" s="52" customFormat="1" x14ac:dyDescent="0.2"/>
    <row r="196" s="52" customFormat="1" x14ac:dyDescent="0.2"/>
    <row r="197" s="52" customFormat="1" x14ac:dyDescent="0.2"/>
    <row r="198" s="52" customFormat="1" x14ac:dyDescent="0.2"/>
    <row r="199" s="52" customFormat="1" x14ac:dyDescent="0.2"/>
    <row r="200" s="52" customFormat="1" x14ac:dyDescent="0.2"/>
    <row r="201" s="52" customFormat="1" x14ac:dyDescent="0.2"/>
    <row r="202" s="52" customFormat="1" x14ac:dyDescent="0.2"/>
    <row r="203" s="52" customFormat="1" x14ac:dyDescent="0.2"/>
    <row r="204" s="52" customFormat="1" x14ac:dyDescent="0.2"/>
    <row r="205" s="52" customFormat="1" x14ac:dyDescent="0.2"/>
    <row r="206" s="52" customFormat="1" x14ac:dyDescent="0.2"/>
    <row r="207" s="52" customFormat="1" x14ac:dyDescent="0.2"/>
    <row r="208" s="52" customFormat="1" x14ac:dyDescent="0.2"/>
    <row r="209" s="52" customFormat="1" x14ac:dyDescent="0.2"/>
    <row r="210" s="52" customFormat="1" x14ac:dyDescent="0.2"/>
    <row r="211" s="52" customFormat="1" x14ac:dyDescent="0.2"/>
    <row r="212" s="52" customFormat="1" x14ac:dyDescent="0.2"/>
    <row r="213" s="52" customFormat="1" x14ac:dyDescent="0.2"/>
    <row r="214" s="52" customFormat="1" x14ac:dyDescent="0.2"/>
    <row r="215" s="52" customFormat="1" x14ac:dyDescent="0.2"/>
    <row r="216" s="52" customFormat="1" x14ac:dyDescent="0.2"/>
    <row r="217" s="52" customFormat="1" x14ac:dyDescent="0.2"/>
    <row r="218" s="52" customFormat="1" x14ac:dyDescent="0.2"/>
    <row r="219" s="52" customFormat="1" x14ac:dyDescent="0.2"/>
    <row r="220" s="52" customFormat="1" x14ac:dyDescent="0.2"/>
    <row r="221" s="52" customFormat="1" x14ac:dyDescent="0.2"/>
    <row r="222" s="52" customFormat="1" x14ac:dyDescent="0.2"/>
    <row r="223" s="52" customFormat="1" x14ac:dyDescent="0.2"/>
    <row r="224" s="52" customFormat="1" x14ac:dyDescent="0.2"/>
    <row r="225" s="52" customFormat="1" x14ac:dyDescent="0.2"/>
    <row r="226" s="52" customFormat="1" x14ac:dyDescent="0.2"/>
    <row r="227" s="52" customFormat="1" x14ac:dyDescent="0.2"/>
    <row r="228" s="52" customFormat="1" x14ac:dyDescent="0.2"/>
    <row r="229" s="52" customFormat="1" x14ac:dyDescent="0.2"/>
    <row r="230" s="52" customFormat="1" x14ac:dyDescent="0.2"/>
    <row r="231" s="52" customFormat="1" x14ac:dyDescent="0.2"/>
    <row r="232" s="52" customFormat="1" x14ac:dyDescent="0.2"/>
    <row r="233" s="52" customFormat="1" x14ac:dyDescent="0.2"/>
    <row r="234" s="52" customFormat="1" x14ac:dyDescent="0.2"/>
    <row r="235" s="52" customFormat="1" x14ac:dyDescent="0.2"/>
    <row r="236" s="52" customFormat="1" x14ac:dyDescent="0.2"/>
    <row r="237" s="52" customFormat="1" x14ac:dyDescent="0.2"/>
    <row r="238" s="52" customFormat="1" x14ac:dyDescent="0.2"/>
    <row r="239" s="52" customFormat="1" x14ac:dyDescent="0.2"/>
    <row r="240" s="52" customFormat="1" x14ac:dyDescent="0.2"/>
    <row r="241" s="52" customFormat="1" x14ac:dyDescent="0.2"/>
    <row r="242" s="52" customFormat="1" x14ac:dyDescent="0.2"/>
    <row r="243" s="52" customFormat="1" x14ac:dyDescent="0.2"/>
    <row r="244" s="52" customFormat="1" x14ac:dyDescent="0.2"/>
    <row r="245" s="52" customFormat="1" x14ac:dyDescent="0.2"/>
    <row r="246" s="52" customFormat="1" x14ac:dyDescent="0.2"/>
    <row r="247" s="52" customFormat="1" x14ac:dyDescent="0.2"/>
    <row r="248" s="52" customFormat="1" x14ac:dyDescent="0.2"/>
    <row r="249" s="52" customFormat="1" x14ac:dyDescent="0.2"/>
    <row r="250" s="52" customFormat="1" x14ac:dyDescent="0.2"/>
    <row r="251" s="52" customFormat="1" x14ac:dyDescent="0.2"/>
    <row r="252" s="52" customFormat="1" x14ac:dyDescent="0.2"/>
    <row r="253" s="52" customFormat="1" x14ac:dyDescent="0.2"/>
    <row r="254" s="52" customFormat="1" x14ac:dyDescent="0.2"/>
    <row r="255" s="52" customFormat="1" x14ac:dyDescent="0.2"/>
    <row r="256" s="52" customFormat="1" x14ac:dyDescent="0.2"/>
    <row r="257" s="52" customFormat="1" x14ac:dyDescent="0.2"/>
    <row r="258" s="52" customFormat="1" x14ac:dyDescent="0.2"/>
    <row r="259" s="52" customFormat="1" x14ac:dyDescent="0.2"/>
    <row r="260" s="52" customFormat="1" x14ac:dyDescent="0.2"/>
    <row r="261" s="52" customFormat="1" x14ac:dyDescent="0.2"/>
    <row r="262" s="52" customFormat="1" x14ac:dyDescent="0.2"/>
    <row r="263" s="52" customFormat="1" x14ac:dyDescent="0.2"/>
    <row r="264" s="52" customFormat="1" x14ac:dyDescent="0.2"/>
    <row r="265" s="52" customFormat="1" x14ac:dyDescent="0.2"/>
    <row r="266" s="52" customFormat="1" x14ac:dyDescent="0.2"/>
    <row r="267" s="52" customFormat="1" x14ac:dyDescent="0.2"/>
    <row r="268" s="52" customFormat="1" x14ac:dyDescent="0.2"/>
    <row r="269" s="52" customFormat="1" x14ac:dyDescent="0.2"/>
    <row r="270" s="52" customFormat="1" x14ac:dyDescent="0.2"/>
    <row r="271" s="52" customFormat="1" x14ac:dyDescent="0.2"/>
    <row r="272" s="52" customFormat="1" x14ac:dyDescent="0.2"/>
    <row r="273" s="52" customFormat="1" x14ac:dyDescent="0.2"/>
    <row r="274" s="52" customFormat="1" x14ac:dyDescent="0.2"/>
    <row r="275" s="52" customFormat="1" x14ac:dyDescent="0.2"/>
    <row r="276" s="52" customFormat="1" x14ac:dyDescent="0.2"/>
    <row r="277" s="52" customFormat="1" x14ac:dyDescent="0.2"/>
    <row r="278" s="52" customFormat="1" x14ac:dyDescent="0.2"/>
    <row r="279" s="52" customFormat="1" x14ac:dyDescent="0.2"/>
    <row r="280" s="52" customFormat="1" x14ac:dyDescent="0.2"/>
    <row r="281" s="52" customFormat="1" x14ac:dyDescent="0.2"/>
    <row r="282" s="52" customFormat="1" x14ac:dyDescent="0.2"/>
    <row r="283" s="52" customFormat="1" x14ac:dyDescent="0.2"/>
    <row r="284" s="52" customFormat="1" x14ac:dyDescent="0.2"/>
    <row r="285" s="52" customFormat="1" x14ac:dyDescent="0.2"/>
    <row r="286" s="52" customFormat="1" x14ac:dyDescent="0.2"/>
    <row r="287" s="52" customFormat="1" x14ac:dyDescent="0.2"/>
    <row r="288" s="52" customFormat="1" x14ac:dyDescent="0.2"/>
    <row r="289" s="52" customFormat="1" x14ac:dyDescent="0.2"/>
    <row r="290" s="52" customFormat="1" x14ac:dyDescent="0.2"/>
    <row r="291" s="52" customFormat="1" x14ac:dyDescent="0.2"/>
    <row r="292" s="52" customFormat="1" x14ac:dyDescent="0.2"/>
    <row r="293" s="52" customFormat="1" x14ac:dyDescent="0.2"/>
    <row r="294" s="52" customFormat="1" x14ac:dyDescent="0.2"/>
    <row r="295" s="52" customFormat="1" x14ac:dyDescent="0.2"/>
    <row r="296" s="52" customFormat="1" x14ac:dyDescent="0.2"/>
    <row r="297" s="52" customFormat="1" x14ac:dyDescent="0.2"/>
    <row r="298" s="52" customFormat="1" x14ac:dyDescent="0.2"/>
    <row r="299" s="52" customFormat="1" x14ac:dyDescent="0.2"/>
    <row r="300" s="52" customFormat="1" x14ac:dyDescent="0.2"/>
    <row r="301" s="52" customFormat="1" x14ac:dyDescent="0.2"/>
    <row r="302" s="52" customFormat="1" x14ac:dyDescent="0.2"/>
    <row r="303" s="52" customFormat="1" x14ac:dyDescent="0.2"/>
    <row r="304" s="52" customFormat="1" x14ac:dyDescent="0.2"/>
    <row r="305" s="52" customFormat="1" x14ac:dyDescent="0.2"/>
    <row r="306" s="52" customFormat="1" x14ac:dyDescent="0.2"/>
    <row r="307" s="52" customFormat="1" x14ac:dyDescent="0.2"/>
    <row r="308" s="52" customFormat="1" x14ac:dyDescent="0.2"/>
    <row r="309" s="52" customFormat="1" x14ac:dyDescent="0.2"/>
    <row r="310" s="52" customFormat="1" x14ac:dyDescent="0.2"/>
    <row r="311" s="52" customFormat="1" x14ac:dyDescent="0.2"/>
    <row r="312" s="52" customFormat="1" x14ac:dyDescent="0.2"/>
    <row r="313" s="52" customFormat="1" x14ac:dyDescent="0.2"/>
    <row r="314" s="52" customFormat="1" x14ac:dyDescent="0.2"/>
    <row r="315" s="52" customFormat="1" x14ac:dyDescent="0.2"/>
    <row r="316" s="52" customFormat="1" x14ac:dyDescent="0.2"/>
    <row r="317" s="52" customFormat="1" x14ac:dyDescent="0.2"/>
    <row r="318" s="52" customFormat="1" x14ac:dyDescent="0.2"/>
    <row r="319" s="52" customFormat="1" x14ac:dyDescent="0.2"/>
    <row r="320" s="52" customFormat="1" x14ac:dyDescent="0.2"/>
    <row r="321" s="52" customFormat="1" x14ac:dyDescent="0.2"/>
    <row r="322" s="52" customFormat="1" x14ac:dyDescent="0.2"/>
    <row r="323" s="52" customFormat="1" x14ac:dyDescent="0.2"/>
    <row r="324" s="52" customFormat="1" x14ac:dyDescent="0.2"/>
    <row r="325" s="52" customFormat="1" x14ac:dyDescent="0.2"/>
    <row r="326" s="52" customFormat="1" x14ac:dyDescent="0.2"/>
    <row r="327" s="52" customFormat="1" x14ac:dyDescent="0.2"/>
    <row r="328" s="52" customFormat="1" x14ac:dyDescent="0.2"/>
    <row r="329" s="52" customFormat="1" x14ac:dyDescent="0.2"/>
    <row r="330" s="52" customFormat="1" x14ac:dyDescent="0.2"/>
    <row r="331" s="52" customFormat="1" x14ac:dyDescent="0.2"/>
    <row r="332" s="52" customFormat="1" x14ac:dyDescent="0.2"/>
    <row r="333" s="52" customFormat="1" x14ac:dyDescent="0.2"/>
    <row r="334" s="52" customFormat="1" x14ac:dyDescent="0.2"/>
    <row r="335" s="52" customFormat="1" x14ac:dyDescent="0.2"/>
    <row r="336" s="52" customFormat="1" x14ac:dyDescent="0.2"/>
    <row r="337" s="52" customFormat="1" x14ac:dyDescent="0.2"/>
    <row r="338" s="52" customFormat="1" x14ac:dyDescent="0.2"/>
    <row r="339" s="52" customFormat="1" x14ac:dyDescent="0.2"/>
    <row r="340" s="52" customFormat="1" x14ac:dyDescent="0.2"/>
    <row r="341" s="52" customFormat="1" x14ac:dyDescent="0.2"/>
    <row r="342" s="52" customFormat="1" x14ac:dyDescent="0.2"/>
    <row r="343" s="52" customFormat="1" x14ac:dyDescent="0.2"/>
    <row r="344" s="52" customFormat="1" x14ac:dyDescent="0.2"/>
    <row r="345" s="52" customFormat="1" x14ac:dyDescent="0.2"/>
    <row r="346" s="52" customFormat="1" x14ac:dyDescent="0.2"/>
    <row r="347" s="52" customFormat="1" x14ac:dyDescent="0.2"/>
    <row r="348" s="52" customFormat="1" x14ac:dyDescent="0.2"/>
    <row r="349" s="52" customFormat="1" x14ac:dyDescent="0.2"/>
    <row r="350" s="52" customFormat="1" x14ac:dyDescent="0.2"/>
    <row r="351" s="52" customFormat="1" x14ac:dyDescent="0.2"/>
    <row r="352" s="52" customFormat="1" x14ac:dyDescent="0.2"/>
    <row r="353" spans="1:7" s="52" customFormat="1" x14ac:dyDescent="0.2"/>
    <row r="354" spans="1:7" s="52" customFormat="1" x14ac:dyDescent="0.2"/>
    <row r="355" spans="1:7" s="52" customFormat="1" x14ac:dyDescent="0.2"/>
    <row r="356" spans="1:7" s="52" customFormat="1" x14ac:dyDescent="0.2"/>
    <row r="357" spans="1:7" s="52" customFormat="1" x14ac:dyDescent="0.2">
      <c r="A357" s="99"/>
      <c r="B357" s="99"/>
      <c r="C357" s="99"/>
      <c r="D357" s="99"/>
      <c r="E357" s="99"/>
      <c r="F357" s="99"/>
      <c r="G357" s="99"/>
    </row>
    <row r="358" spans="1:7" s="52" customFormat="1" x14ac:dyDescent="0.2">
      <c r="A358" s="99"/>
      <c r="B358" s="99"/>
      <c r="C358" s="99"/>
      <c r="D358" s="99"/>
      <c r="E358" s="99"/>
      <c r="F358" s="99"/>
      <c r="G358" s="99"/>
    </row>
    <row r="359" spans="1:7" s="52" customFormat="1" x14ac:dyDescent="0.2">
      <c r="A359" s="99"/>
      <c r="B359" s="99"/>
      <c r="C359" s="99"/>
      <c r="D359" s="99"/>
      <c r="E359" s="99"/>
      <c r="F359" s="99"/>
      <c r="G359" s="99"/>
    </row>
    <row r="360" spans="1:7" s="52" customFormat="1" x14ac:dyDescent="0.2">
      <c r="A360" s="99"/>
      <c r="B360" s="99"/>
      <c r="C360" s="99"/>
      <c r="D360" s="99"/>
      <c r="E360" s="99"/>
      <c r="F360" s="99"/>
      <c r="G360" s="99"/>
    </row>
    <row r="361" spans="1:7" s="52" customFormat="1" x14ac:dyDescent="0.2">
      <c r="A361" s="99"/>
      <c r="B361" s="99"/>
      <c r="C361" s="99"/>
      <c r="D361" s="99"/>
      <c r="E361" s="99"/>
      <c r="F361" s="99"/>
      <c r="G361" s="99"/>
    </row>
    <row r="362" spans="1:7" s="52" customFormat="1" x14ac:dyDescent="0.2">
      <c r="A362" s="99"/>
      <c r="B362" s="99"/>
      <c r="C362" s="99"/>
      <c r="D362" s="99"/>
      <c r="E362" s="99"/>
      <c r="F362" s="99"/>
      <c r="G362" s="99"/>
    </row>
    <row r="363" spans="1:7" s="52" customFormat="1" x14ac:dyDescent="0.2">
      <c r="A363" s="99"/>
      <c r="B363" s="99"/>
      <c r="C363" s="99"/>
      <c r="D363" s="99"/>
      <c r="E363" s="99"/>
      <c r="F363" s="99"/>
      <c r="G363" s="99"/>
    </row>
    <row r="364" spans="1:7" s="52" customFormat="1" x14ac:dyDescent="0.2">
      <c r="A364" s="99"/>
      <c r="B364" s="99"/>
      <c r="C364" s="99"/>
      <c r="D364" s="99"/>
      <c r="E364" s="99"/>
      <c r="F364" s="99"/>
      <c r="G364" s="99"/>
    </row>
    <row r="365" spans="1:7" s="52" customFormat="1" x14ac:dyDescent="0.2">
      <c r="A365" s="99"/>
      <c r="B365" s="99"/>
      <c r="C365" s="99"/>
      <c r="D365" s="99"/>
      <c r="E365" s="99"/>
      <c r="F365" s="99"/>
      <c r="G365" s="99"/>
    </row>
    <row r="366" spans="1:7" s="52" customFormat="1" x14ac:dyDescent="0.2">
      <c r="A366" s="99"/>
      <c r="B366" s="99"/>
      <c r="C366" s="99"/>
      <c r="D366" s="99"/>
      <c r="E366" s="99"/>
      <c r="F366" s="99"/>
      <c r="G366" s="99"/>
    </row>
    <row r="367" spans="1:7" s="52" customFormat="1" x14ac:dyDescent="0.2">
      <c r="A367" s="99"/>
      <c r="B367" s="99"/>
      <c r="C367" s="99"/>
      <c r="D367" s="99"/>
      <c r="E367" s="99"/>
      <c r="F367" s="99"/>
      <c r="G367" s="99"/>
    </row>
    <row r="368" spans="1:7" s="52" customFormat="1" x14ac:dyDescent="0.2">
      <c r="A368" s="99"/>
      <c r="B368" s="99"/>
      <c r="C368" s="99"/>
      <c r="D368" s="99"/>
      <c r="E368" s="99"/>
      <c r="F368" s="99"/>
      <c r="G368" s="99"/>
    </row>
    <row r="369" spans="1:7" s="52" customFormat="1" x14ac:dyDescent="0.2">
      <c r="A369" s="99"/>
      <c r="B369" s="99"/>
      <c r="C369" s="99"/>
      <c r="D369" s="99"/>
      <c r="E369" s="99"/>
      <c r="F369" s="99"/>
      <c r="G369" s="99"/>
    </row>
    <row r="370" spans="1:7" s="52" customFormat="1" x14ac:dyDescent="0.2">
      <c r="A370" s="99"/>
      <c r="B370" s="99"/>
      <c r="C370" s="99"/>
      <c r="D370" s="99"/>
      <c r="E370" s="99"/>
      <c r="F370" s="99"/>
      <c r="G370" s="99"/>
    </row>
    <row r="371" spans="1:7" s="52" customFormat="1" x14ac:dyDescent="0.2">
      <c r="A371" s="99"/>
      <c r="B371" s="99"/>
      <c r="C371" s="99"/>
      <c r="D371" s="99"/>
      <c r="E371" s="99"/>
      <c r="F371" s="99"/>
      <c r="G371" s="99"/>
    </row>
    <row r="372" spans="1:7" s="52" customFormat="1" x14ac:dyDescent="0.2">
      <c r="A372" s="99"/>
      <c r="B372" s="99"/>
      <c r="C372" s="99"/>
      <c r="D372" s="99"/>
      <c r="E372" s="99"/>
      <c r="F372" s="99"/>
      <c r="G372" s="99"/>
    </row>
    <row r="373" spans="1:7" s="52" customFormat="1" x14ac:dyDescent="0.2">
      <c r="A373" s="99"/>
      <c r="B373" s="99"/>
      <c r="C373" s="99"/>
      <c r="D373" s="99"/>
      <c r="E373" s="99"/>
      <c r="F373" s="99"/>
      <c r="G373" s="99"/>
    </row>
    <row r="374" spans="1:7" s="52" customFormat="1" x14ac:dyDescent="0.2">
      <c r="A374" s="99"/>
      <c r="B374" s="99"/>
      <c r="C374" s="99"/>
      <c r="D374" s="99"/>
      <c r="E374" s="99"/>
      <c r="F374" s="99"/>
      <c r="G374" s="99"/>
    </row>
    <row r="375" spans="1:7" s="52" customFormat="1" x14ac:dyDescent="0.2">
      <c r="A375" s="99"/>
      <c r="B375" s="99"/>
      <c r="C375" s="99"/>
      <c r="D375" s="99"/>
      <c r="E375" s="99"/>
      <c r="F375" s="99"/>
      <c r="G375" s="99"/>
    </row>
    <row r="376" spans="1:7" s="52" customFormat="1" x14ac:dyDescent="0.2">
      <c r="A376" s="99"/>
      <c r="B376" s="99"/>
      <c r="C376" s="99"/>
      <c r="D376" s="99"/>
      <c r="E376" s="99"/>
      <c r="F376" s="99"/>
      <c r="G376" s="99"/>
    </row>
    <row r="377" spans="1:7" s="52" customFormat="1" x14ac:dyDescent="0.2">
      <c r="A377" s="99"/>
      <c r="B377" s="99"/>
      <c r="C377" s="99"/>
      <c r="D377" s="99"/>
      <c r="E377" s="99"/>
      <c r="F377" s="99"/>
      <c r="G377" s="99"/>
    </row>
    <row r="378" spans="1:7" s="52" customFormat="1" x14ac:dyDescent="0.2">
      <c r="A378" s="99"/>
      <c r="B378" s="99"/>
      <c r="C378" s="99"/>
      <c r="D378" s="99"/>
      <c r="E378" s="99"/>
      <c r="F378" s="99"/>
      <c r="G378" s="99"/>
    </row>
    <row r="379" spans="1:7" s="52" customFormat="1" x14ac:dyDescent="0.2">
      <c r="A379" s="99"/>
      <c r="B379" s="99"/>
      <c r="C379" s="99"/>
      <c r="D379" s="99"/>
      <c r="E379" s="99"/>
      <c r="F379" s="99"/>
      <c r="G379" s="99"/>
    </row>
    <row r="380" spans="1:7" s="52" customFormat="1" x14ac:dyDescent="0.2">
      <c r="A380" s="99"/>
      <c r="B380" s="99"/>
      <c r="C380" s="99"/>
      <c r="D380" s="99"/>
      <c r="E380" s="99"/>
      <c r="F380" s="99"/>
      <c r="G380" s="99"/>
    </row>
    <row r="381" spans="1:7" s="52" customFormat="1" x14ac:dyDescent="0.2">
      <c r="A381" s="99"/>
      <c r="B381" s="99"/>
      <c r="C381" s="99"/>
      <c r="D381" s="99"/>
      <c r="E381" s="99"/>
      <c r="F381" s="99"/>
      <c r="G381" s="99"/>
    </row>
    <row r="382" spans="1:7" s="52" customFormat="1" x14ac:dyDescent="0.2">
      <c r="A382" s="99"/>
      <c r="B382" s="99"/>
      <c r="C382" s="99"/>
      <c r="D382" s="99"/>
      <c r="E382" s="99"/>
      <c r="F382" s="99"/>
      <c r="G382" s="99"/>
    </row>
    <row r="383" spans="1:7" s="52" customFormat="1" x14ac:dyDescent="0.2">
      <c r="A383" s="99"/>
      <c r="B383" s="99"/>
      <c r="C383" s="99"/>
      <c r="D383" s="99"/>
      <c r="E383" s="99"/>
      <c r="F383" s="99"/>
      <c r="G383" s="99"/>
    </row>
    <row r="384" spans="1:7" s="52" customFormat="1" x14ac:dyDescent="0.2">
      <c r="A384" s="99"/>
      <c r="B384" s="99"/>
      <c r="C384" s="99"/>
      <c r="D384" s="99"/>
      <c r="E384" s="99"/>
      <c r="F384" s="99"/>
      <c r="G384" s="99"/>
    </row>
    <row r="385" spans="1:7" s="52" customFormat="1" x14ac:dyDescent="0.2">
      <c r="A385" s="99"/>
      <c r="B385" s="99"/>
      <c r="C385" s="99"/>
      <c r="D385" s="99"/>
      <c r="E385" s="99"/>
      <c r="F385" s="99"/>
      <c r="G385" s="99"/>
    </row>
    <row r="386" spans="1:7" s="52" customFormat="1" x14ac:dyDescent="0.2">
      <c r="A386" s="99"/>
      <c r="B386" s="99"/>
      <c r="C386" s="99"/>
      <c r="D386" s="99"/>
      <c r="E386" s="99"/>
      <c r="F386" s="99"/>
      <c r="G386" s="99"/>
    </row>
    <row r="387" spans="1:7" s="52" customFormat="1" x14ac:dyDescent="0.2">
      <c r="A387" s="99"/>
      <c r="B387" s="99"/>
      <c r="C387" s="99"/>
      <c r="D387" s="99"/>
      <c r="E387" s="99"/>
      <c r="F387" s="99"/>
      <c r="G387" s="99"/>
    </row>
    <row r="388" spans="1:7" s="52" customFormat="1" x14ac:dyDescent="0.2">
      <c r="A388" s="99"/>
      <c r="B388" s="99"/>
      <c r="C388" s="99"/>
      <c r="D388" s="99"/>
      <c r="E388" s="99"/>
      <c r="F388" s="99"/>
      <c r="G388" s="99"/>
    </row>
    <row r="389" spans="1:7" s="52" customFormat="1" x14ac:dyDescent="0.2">
      <c r="A389" s="99"/>
      <c r="B389" s="99"/>
      <c r="C389" s="99"/>
      <c r="D389" s="99"/>
      <c r="E389" s="99"/>
      <c r="F389" s="99"/>
      <c r="G389" s="99"/>
    </row>
    <row r="390" spans="1:7" s="52" customFormat="1" x14ac:dyDescent="0.2">
      <c r="A390" s="99"/>
      <c r="B390" s="99"/>
      <c r="C390" s="99"/>
      <c r="D390" s="99"/>
      <c r="E390" s="99"/>
      <c r="F390" s="99"/>
      <c r="G390" s="99"/>
    </row>
    <row r="391" spans="1:7" s="52" customFormat="1" x14ac:dyDescent="0.2">
      <c r="A391" s="99"/>
      <c r="B391" s="99"/>
      <c r="C391" s="99"/>
      <c r="D391" s="99"/>
      <c r="E391" s="99"/>
      <c r="F391" s="99"/>
      <c r="G391" s="99"/>
    </row>
    <row r="392" spans="1:7" s="52" customFormat="1" x14ac:dyDescent="0.2">
      <c r="A392" s="99"/>
      <c r="B392" s="99"/>
      <c r="C392" s="99"/>
      <c r="D392" s="99"/>
      <c r="E392" s="99"/>
      <c r="F392" s="99"/>
      <c r="G392" s="99"/>
    </row>
    <row r="393" spans="1:7" s="52" customFormat="1" x14ac:dyDescent="0.2">
      <c r="A393" s="99"/>
      <c r="B393" s="99"/>
      <c r="C393" s="99"/>
      <c r="D393" s="99"/>
      <c r="E393" s="99"/>
      <c r="F393" s="99"/>
      <c r="G393" s="99"/>
    </row>
    <row r="394" spans="1:7" s="52" customFormat="1" x14ac:dyDescent="0.2">
      <c r="A394" s="99"/>
      <c r="B394" s="99"/>
      <c r="C394" s="99"/>
      <c r="D394" s="99"/>
      <c r="E394" s="99"/>
      <c r="F394" s="99"/>
      <c r="G394" s="99"/>
    </row>
    <row r="395" spans="1:7" s="52" customFormat="1" x14ac:dyDescent="0.2">
      <c r="A395" s="99"/>
      <c r="B395" s="99"/>
      <c r="C395" s="99"/>
      <c r="D395" s="99"/>
      <c r="E395" s="99"/>
      <c r="F395" s="99"/>
      <c r="G395" s="99"/>
    </row>
    <row r="396" spans="1:7" s="52" customFormat="1" x14ac:dyDescent="0.2">
      <c r="A396" s="99"/>
      <c r="B396" s="99"/>
      <c r="C396" s="99"/>
      <c r="D396" s="99"/>
      <c r="E396" s="99"/>
      <c r="F396" s="99"/>
      <c r="G396" s="99"/>
    </row>
    <row r="397" spans="1:7" s="52" customFormat="1" x14ac:dyDescent="0.2">
      <c r="A397" s="99"/>
      <c r="B397" s="99"/>
      <c r="C397" s="99"/>
      <c r="D397" s="99"/>
      <c r="E397" s="99"/>
      <c r="F397" s="99"/>
      <c r="G397" s="99"/>
    </row>
    <row r="398" spans="1:7" s="52" customFormat="1" x14ac:dyDescent="0.2">
      <c r="A398" s="99"/>
      <c r="B398" s="99"/>
      <c r="C398" s="99"/>
      <c r="D398" s="99"/>
      <c r="E398" s="99"/>
      <c r="F398" s="99"/>
      <c r="G398" s="99"/>
    </row>
    <row r="399" spans="1:7" s="52" customFormat="1" x14ac:dyDescent="0.2">
      <c r="A399" s="99"/>
      <c r="B399" s="99"/>
      <c r="C399" s="99"/>
      <c r="D399" s="99"/>
      <c r="E399" s="99"/>
      <c r="F399" s="99"/>
      <c r="G399" s="99"/>
    </row>
    <row r="400" spans="1:7" s="52" customFormat="1" x14ac:dyDescent="0.2">
      <c r="A400" s="99"/>
      <c r="B400" s="99"/>
      <c r="C400" s="99"/>
      <c r="D400" s="99"/>
      <c r="E400" s="99"/>
      <c r="F400" s="99"/>
      <c r="G400" s="99"/>
    </row>
    <row r="401" spans="1:7" s="52" customFormat="1" x14ac:dyDescent="0.2">
      <c r="A401" s="99"/>
      <c r="B401" s="99"/>
      <c r="C401" s="99"/>
      <c r="D401" s="99"/>
      <c r="E401" s="99"/>
      <c r="F401" s="99"/>
      <c r="G401" s="99"/>
    </row>
    <row r="402" spans="1:7" s="52" customFormat="1" x14ac:dyDescent="0.2">
      <c r="A402" s="99"/>
      <c r="B402" s="99"/>
      <c r="C402" s="99"/>
      <c r="D402" s="99"/>
      <c r="E402" s="99"/>
      <c r="F402" s="99"/>
      <c r="G402" s="99"/>
    </row>
    <row r="403" spans="1:7" s="52" customFormat="1" x14ac:dyDescent="0.2">
      <c r="A403" s="99"/>
      <c r="B403" s="99"/>
      <c r="C403" s="99"/>
      <c r="D403" s="99"/>
      <c r="E403" s="99"/>
      <c r="F403" s="99"/>
      <c r="G403" s="99"/>
    </row>
    <row r="404" spans="1:7" s="52" customFormat="1" x14ac:dyDescent="0.2">
      <c r="A404" s="99"/>
      <c r="B404" s="99"/>
      <c r="C404" s="99"/>
      <c r="D404" s="99"/>
      <c r="E404" s="99"/>
      <c r="F404" s="99"/>
      <c r="G404" s="99"/>
    </row>
    <row r="405" spans="1:7" s="52" customFormat="1" x14ac:dyDescent="0.2">
      <c r="A405" s="99"/>
      <c r="B405" s="99"/>
      <c r="C405" s="99"/>
      <c r="D405" s="99"/>
      <c r="E405" s="99"/>
      <c r="F405" s="99"/>
      <c r="G405" s="99"/>
    </row>
    <row r="406" spans="1:7" s="52" customFormat="1" x14ac:dyDescent="0.2">
      <c r="A406" s="99"/>
      <c r="B406" s="99"/>
      <c r="C406" s="99"/>
      <c r="D406" s="99"/>
      <c r="E406" s="99"/>
      <c r="F406" s="99"/>
      <c r="G406" s="99"/>
    </row>
    <row r="407" spans="1:7" s="52" customFormat="1" x14ac:dyDescent="0.2">
      <c r="A407" s="99"/>
      <c r="B407" s="99"/>
      <c r="C407" s="99"/>
      <c r="D407" s="99"/>
      <c r="E407" s="99"/>
      <c r="F407" s="99"/>
      <c r="G407" s="99"/>
    </row>
    <row r="408" spans="1:7" s="52" customFormat="1" x14ac:dyDescent="0.2">
      <c r="A408" s="99"/>
      <c r="B408" s="99"/>
      <c r="C408" s="99"/>
      <c r="D408" s="99"/>
      <c r="E408" s="99"/>
      <c r="F408" s="99"/>
      <c r="G408" s="99"/>
    </row>
    <row r="409" spans="1:7" s="52" customFormat="1" x14ac:dyDescent="0.2">
      <c r="A409" s="99"/>
      <c r="B409" s="99"/>
      <c r="C409" s="99"/>
      <c r="D409" s="99"/>
      <c r="E409" s="99"/>
      <c r="F409" s="99"/>
      <c r="G409" s="99"/>
    </row>
    <row r="410" spans="1:7" s="52" customFormat="1" x14ac:dyDescent="0.2">
      <c r="A410" s="99"/>
      <c r="B410" s="99"/>
      <c r="C410" s="99"/>
      <c r="D410" s="99"/>
      <c r="E410" s="99"/>
      <c r="F410" s="99"/>
      <c r="G410" s="99"/>
    </row>
    <row r="411" spans="1:7" s="52" customFormat="1" x14ac:dyDescent="0.2">
      <c r="A411" s="99"/>
      <c r="B411" s="99"/>
      <c r="C411" s="99"/>
      <c r="D411" s="99"/>
      <c r="E411" s="99"/>
      <c r="F411" s="99"/>
      <c r="G411" s="99"/>
    </row>
    <row r="412" spans="1:7" s="52" customFormat="1" x14ac:dyDescent="0.2">
      <c r="A412" s="99"/>
      <c r="B412" s="99"/>
      <c r="C412" s="99"/>
      <c r="D412" s="99"/>
      <c r="E412" s="99"/>
      <c r="F412" s="99"/>
      <c r="G412" s="99"/>
    </row>
    <row r="413" spans="1:7" s="52" customFormat="1" x14ac:dyDescent="0.2">
      <c r="A413" s="99"/>
      <c r="B413" s="99"/>
      <c r="C413" s="99"/>
      <c r="D413" s="99"/>
      <c r="E413" s="99"/>
      <c r="F413" s="99"/>
      <c r="G413" s="99"/>
    </row>
    <row r="414" spans="1:7" s="52" customFormat="1" x14ac:dyDescent="0.2">
      <c r="A414" s="99"/>
      <c r="B414" s="99"/>
      <c r="C414" s="99"/>
      <c r="D414" s="99"/>
      <c r="E414" s="99"/>
      <c r="F414" s="99"/>
      <c r="G414" s="99"/>
    </row>
    <row r="415" spans="1:7" s="52" customFormat="1" x14ac:dyDescent="0.2">
      <c r="A415" s="99"/>
      <c r="B415" s="99"/>
      <c r="C415" s="99"/>
      <c r="D415" s="99"/>
      <c r="E415" s="99"/>
      <c r="F415" s="99"/>
      <c r="G415" s="99"/>
    </row>
    <row r="416" spans="1:7" s="52" customFormat="1" x14ac:dyDescent="0.2">
      <c r="A416" s="99"/>
      <c r="B416" s="99"/>
      <c r="C416" s="99"/>
      <c r="D416" s="99"/>
      <c r="E416" s="99"/>
      <c r="F416" s="99"/>
      <c r="G416" s="99"/>
    </row>
    <row r="417" spans="1:7" s="52" customFormat="1" x14ac:dyDescent="0.2">
      <c r="A417" s="99"/>
      <c r="B417" s="99"/>
      <c r="C417" s="99"/>
      <c r="D417" s="99"/>
      <c r="E417" s="99"/>
      <c r="F417" s="99"/>
      <c r="G417" s="99"/>
    </row>
    <row r="418" spans="1:7" s="52" customFormat="1" x14ac:dyDescent="0.2">
      <c r="A418" s="99"/>
      <c r="B418" s="99"/>
      <c r="C418" s="99"/>
      <c r="D418" s="99"/>
      <c r="E418" s="99"/>
      <c r="F418" s="99"/>
      <c r="G418" s="99"/>
    </row>
    <row r="419" spans="1:7" s="52" customFormat="1" x14ac:dyDescent="0.2">
      <c r="A419" s="99"/>
      <c r="B419" s="99"/>
      <c r="C419" s="99"/>
      <c r="D419" s="99"/>
      <c r="E419" s="99"/>
      <c r="F419" s="99"/>
      <c r="G419" s="99"/>
    </row>
    <row r="420" spans="1:7" s="52" customFormat="1" x14ac:dyDescent="0.2">
      <c r="A420" s="99"/>
      <c r="B420" s="99"/>
      <c r="C420" s="99"/>
      <c r="D420" s="99"/>
      <c r="E420" s="99"/>
      <c r="F420" s="99"/>
      <c r="G420" s="99"/>
    </row>
    <row r="421" spans="1:7" s="52" customFormat="1" x14ac:dyDescent="0.2">
      <c r="A421" s="99"/>
      <c r="B421" s="99"/>
      <c r="C421" s="99"/>
      <c r="D421" s="99"/>
      <c r="E421" s="99"/>
      <c r="F421" s="99"/>
      <c r="G421" s="99"/>
    </row>
    <row r="422" spans="1:7" s="52" customFormat="1" x14ac:dyDescent="0.2">
      <c r="A422" s="99"/>
      <c r="B422" s="99"/>
      <c r="C422" s="99"/>
      <c r="D422" s="99"/>
      <c r="E422" s="99"/>
      <c r="F422" s="99"/>
      <c r="G422" s="99"/>
    </row>
    <row r="423" spans="1:7" s="52" customFormat="1" x14ac:dyDescent="0.2">
      <c r="A423" s="99"/>
      <c r="B423" s="99"/>
      <c r="C423" s="99"/>
      <c r="D423" s="99"/>
      <c r="E423" s="99"/>
      <c r="F423" s="99"/>
      <c r="G423" s="99"/>
    </row>
    <row r="424" spans="1:7" s="52" customFormat="1" x14ac:dyDescent="0.2">
      <c r="A424" s="99"/>
      <c r="B424" s="99"/>
      <c r="C424" s="99"/>
      <c r="D424" s="99"/>
      <c r="E424" s="99"/>
      <c r="F424" s="99"/>
      <c r="G424" s="99"/>
    </row>
    <row r="425" spans="1:7" s="52" customFormat="1" x14ac:dyDescent="0.2">
      <c r="A425" s="99"/>
      <c r="B425" s="99"/>
      <c r="C425" s="99"/>
      <c r="D425" s="99"/>
      <c r="E425" s="99"/>
      <c r="F425" s="99"/>
      <c r="G425" s="99"/>
    </row>
    <row r="426" spans="1:7" s="52" customFormat="1" x14ac:dyDescent="0.2">
      <c r="A426" s="99"/>
      <c r="B426" s="99"/>
      <c r="C426" s="99"/>
      <c r="D426" s="99"/>
      <c r="E426" s="99"/>
      <c r="F426" s="99"/>
      <c r="G426" s="99"/>
    </row>
    <row r="427" spans="1:7" s="52" customFormat="1" x14ac:dyDescent="0.2">
      <c r="A427" s="99"/>
      <c r="B427" s="99"/>
      <c r="C427" s="99"/>
      <c r="D427" s="99"/>
      <c r="E427" s="99"/>
      <c r="F427" s="99"/>
      <c r="G427" s="99"/>
    </row>
    <row r="428" spans="1:7" s="52" customFormat="1" x14ac:dyDescent="0.2">
      <c r="A428" s="99"/>
      <c r="B428" s="99"/>
      <c r="C428" s="99"/>
      <c r="D428" s="99"/>
      <c r="E428" s="99"/>
      <c r="F428" s="99"/>
      <c r="G428" s="99"/>
    </row>
    <row r="429" spans="1:7" s="52" customFormat="1" x14ac:dyDescent="0.2">
      <c r="A429" s="99"/>
      <c r="B429" s="99"/>
      <c r="C429" s="99"/>
      <c r="D429" s="99"/>
      <c r="E429" s="99"/>
      <c r="F429" s="99"/>
      <c r="G429" s="99"/>
    </row>
    <row r="430" spans="1:7" s="52" customFormat="1" x14ac:dyDescent="0.2">
      <c r="A430" s="99"/>
      <c r="B430" s="99"/>
      <c r="C430" s="99"/>
      <c r="D430" s="99"/>
      <c r="E430" s="99"/>
      <c r="F430" s="99"/>
      <c r="G430" s="99"/>
    </row>
    <row r="431" spans="1:7" s="52" customFormat="1" x14ac:dyDescent="0.2">
      <c r="A431" s="99"/>
      <c r="B431" s="99"/>
      <c r="C431" s="99"/>
      <c r="D431" s="99"/>
      <c r="E431" s="99"/>
      <c r="F431" s="99"/>
      <c r="G431" s="99"/>
    </row>
    <row r="432" spans="1:7" s="52" customFormat="1" x14ac:dyDescent="0.2">
      <c r="A432" s="99"/>
      <c r="B432" s="99"/>
      <c r="C432" s="99"/>
      <c r="D432" s="99"/>
      <c r="E432" s="99"/>
      <c r="F432" s="99"/>
      <c r="G432" s="99"/>
    </row>
    <row r="433" spans="1:7" s="52" customFormat="1" x14ac:dyDescent="0.2">
      <c r="A433" s="99"/>
      <c r="B433" s="99"/>
      <c r="C433" s="99"/>
      <c r="D433" s="99"/>
      <c r="E433" s="99"/>
      <c r="F433" s="99"/>
      <c r="G433" s="99"/>
    </row>
    <row r="434" spans="1:7" s="52" customFormat="1" x14ac:dyDescent="0.2">
      <c r="A434" s="99"/>
      <c r="B434" s="99"/>
      <c r="C434" s="99"/>
      <c r="D434" s="99"/>
      <c r="E434" s="99"/>
      <c r="F434" s="99"/>
      <c r="G434" s="99"/>
    </row>
    <row r="435" spans="1:7" s="52" customFormat="1" x14ac:dyDescent="0.2">
      <c r="A435" s="99"/>
      <c r="B435" s="99"/>
      <c r="C435" s="99"/>
      <c r="D435" s="99"/>
      <c r="E435" s="99"/>
      <c r="F435" s="99"/>
      <c r="G435" s="99"/>
    </row>
  </sheetData>
  <conditionalFormatting sqref="A10:A15">
    <cfRule type="containsText" dxfId="11" priority="4" stopIfTrue="1" operator="containsText" text="0">
      <formula>NOT(ISERROR(SEARCH("0",A10)))</formula>
    </cfRule>
  </conditionalFormatting>
  <conditionalFormatting sqref="A18:A91">
    <cfRule type="containsText" dxfId="10" priority="3" stopIfTrue="1" operator="containsText" text="Exchange Rate :">
      <formula>NOT(ISERROR(SEARCH("Exchange Rate :",A18)))</formula>
    </cfRule>
  </conditionalFormatting>
  <conditionalFormatting sqref="B18:G93">
    <cfRule type="cellIs" dxfId="9" priority="2" stopIfTrue="1" operator="equal">
      <formula>0</formula>
    </cfRule>
  </conditionalFormatting>
  <conditionalFormatting sqref="B27 C18:C94">
    <cfRule type="cellIs" dxfId="8" priority="5" stopIfTrue="1" operator="equal">
      <formula>"ALERT"</formula>
    </cfRule>
  </conditionalFormatting>
  <conditionalFormatting sqref="E10:E15">
    <cfRule type="cellIs" dxfId="7" priority="1" stopIfTrue="1" operator="equal">
      <formula>0</formula>
    </cfRule>
  </conditionalFormatting>
  <hyperlinks>
    <hyperlink ref="A7" r:id="rId1" display="http://www.achadirect.com/" xr:uid="{00000000-0004-0000-0100-000000000000}"/>
  </hyperlinks>
  <printOptions horizontalCentered="1" verticalCentered="1"/>
  <pageMargins left="0.12" right="0.18" top="0.22" bottom="0.3" header="0.15748031496063" footer="0.15748031496063"/>
  <pageSetup paperSize="9" scale="80" orientation="portrait" horizontalDpi="4294967293" verticalDpi="300" r:id="rId2"/>
  <headerFooter alignWithMargins="0">
    <oddFooter>Page &amp;P of &amp;N</oddFooter>
  </headerFooter>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3B605-0B48-4F22-8D2A-52EBEDE10A78}">
  <sheetPr>
    <tabColor rgb="FFFFFF00"/>
  </sheetPr>
  <dimension ref="A1:X107"/>
  <sheetViews>
    <sheetView topLeftCell="A80" zoomScaleNormal="100" workbookViewId="0">
      <selection activeCell="I99" sqref="I99"/>
    </sheetView>
  </sheetViews>
  <sheetFormatPr defaultRowHeight="12.75" x14ac:dyDescent="0.2"/>
  <cols>
    <col min="1" max="1" width="2.140625" customWidth="1"/>
    <col min="2" max="2" width="7.42578125" customWidth="1"/>
    <col min="3" max="3" width="12" customWidth="1"/>
    <col min="4" max="4" width="23.5703125" customWidth="1"/>
    <col min="5" max="5" width="5" customWidth="1"/>
    <col min="6" max="6" width="41.85546875" customWidth="1"/>
    <col min="7" max="7" width="15.42578125" customWidth="1"/>
    <col min="8" max="8" width="15.42578125" hidden="1" customWidth="1"/>
    <col min="9" max="9" width="13.5703125" customWidth="1"/>
    <col min="10" max="10" width="2.85546875" customWidth="1"/>
  </cols>
  <sheetData>
    <row r="1" spans="1:24" ht="18" customHeight="1" x14ac:dyDescent="0.2">
      <c r="A1" s="13"/>
      <c r="B1" s="6" t="s">
        <v>1</v>
      </c>
      <c r="C1" s="5"/>
      <c r="D1" s="5"/>
      <c r="E1" s="5"/>
      <c r="F1" s="5"/>
      <c r="G1" s="3"/>
      <c r="H1" s="3"/>
      <c r="I1" s="6" t="s">
        <v>4</v>
      </c>
      <c r="J1" s="14"/>
    </row>
    <row r="2" spans="1:24" ht="12.75" customHeight="1" x14ac:dyDescent="0.2">
      <c r="A2" s="13"/>
      <c r="B2" s="15" t="s">
        <v>44</v>
      </c>
      <c r="C2" s="4"/>
      <c r="D2" s="4"/>
      <c r="E2" s="4"/>
      <c r="F2" s="4"/>
      <c r="G2" s="7"/>
      <c r="H2" s="7"/>
      <c r="I2" s="7"/>
      <c r="J2" s="14"/>
      <c r="X2" s="46">
        <v>32</v>
      </c>
    </row>
    <row r="3" spans="1:24" ht="12.75" customHeight="1" thickBot="1" x14ac:dyDescent="0.25">
      <c r="A3" s="13"/>
      <c r="B3" s="15" t="s">
        <v>8</v>
      </c>
      <c r="C3" s="7"/>
      <c r="D3" s="7"/>
      <c r="E3" s="7"/>
      <c r="F3" s="7"/>
      <c r="G3" s="7"/>
      <c r="H3" s="7"/>
      <c r="I3" s="3"/>
      <c r="J3" s="14"/>
      <c r="X3" t="s">
        <v>43</v>
      </c>
    </row>
    <row r="4" spans="1:24" ht="12.75" customHeight="1" x14ac:dyDescent="0.2">
      <c r="A4" s="13"/>
      <c r="B4" s="15" t="s">
        <v>48</v>
      </c>
      <c r="C4" s="7"/>
      <c r="D4" s="7"/>
      <c r="E4" s="7"/>
      <c r="F4" s="3"/>
      <c r="G4" s="111" t="s">
        <v>5</v>
      </c>
      <c r="H4" s="149"/>
      <c r="I4" s="112" t="s">
        <v>6</v>
      </c>
      <c r="J4" s="14"/>
    </row>
    <row r="5" spans="1:24" ht="13.5" customHeight="1" thickBot="1" x14ac:dyDescent="0.25">
      <c r="A5" s="13"/>
      <c r="B5" s="15"/>
      <c r="C5" s="7"/>
      <c r="D5" s="7"/>
      <c r="E5" s="7"/>
      <c r="F5" s="3"/>
      <c r="G5" s="42">
        <v>45178</v>
      </c>
      <c r="H5" s="150"/>
      <c r="I5" s="41">
        <v>51362</v>
      </c>
      <c r="J5" s="14"/>
    </row>
    <row r="6" spans="1:24" ht="12" customHeight="1" x14ac:dyDescent="0.2">
      <c r="A6" s="13"/>
      <c r="B6" s="16"/>
      <c r="C6" s="7"/>
      <c r="D6" s="7"/>
      <c r="E6" s="7"/>
      <c r="F6" s="8"/>
      <c r="G6" s="3"/>
      <c r="H6" s="3"/>
      <c r="I6" s="3"/>
      <c r="J6" s="14"/>
    </row>
    <row r="7" spans="1:24" ht="13.5" thickBot="1" x14ac:dyDescent="0.25">
      <c r="A7" s="13"/>
      <c r="B7" s="17"/>
      <c r="C7" s="7"/>
      <c r="D7" s="7"/>
      <c r="E7" s="7"/>
      <c r="F7" s="8"/>
      <c r="G7" s="3"/>
      <c r="H7" s="3"/>
      <c r="I7" s="3"/>
      <c r="J7" s="14"/>
    </row>
    <row r="8" spans="1:24" ht="16.5" customHeight="1" thickBot="1" x14ac:dyDescent="0.25">
      <c r="A8" s="13"/>
      <c r="B8" s="125" t="s">
        <v>3</v>
      </c>
      <c r="C8" s="126"/>
      <c r="D8" s="127"/>
      <c r="E8" s="4"/>
      <c r="F8" s="110" t="s">
        <v>12</v>
      </c>
      <c r="G8" s="27"/>
      <c r="H8" s="27"/>
      <c r="I8" s="27"/>
      <c r="J8" s="14"/>
      <c r="L8" s="108"/>
    </row>
    <row r="9" spans="1:24" x14ac:dyDescent="0.2">
      <c r="A9" s="13"/>
      <c r="B9" s="143" t="s">
        <v>50</v>
      </c>
      <c r="C9" s="144" t="s">
        <v>51</v>
      </c>
      <c r="D9" s="145" t="s">
        <v>51</v>
      </c>
      <c r="E9" s="9"/>
      <c r="F9" s="39" t="str">
        <f t="shared" ref="F9:F14" si="0">B9</f>
        <v>Valentijn Kunstnijverheid</v>
      </c>
      <c r="G9" s="136" t="s">
        <v>14</v>
      </c>
      <c r="H9" s="118"/>
      <c r="I9" s="138"/>
      <c r="J9" s="14"/>
    </row>
    <row r="10" spans="1:24" x14ac:dyDescent="0.2">
      <c r="A10" s="13"/>
      <c r="B10" s="128" t="s">
        <v>52</v>
      </c>
      <c r="C10" s="129" t="s">
        <v>53</v>
      </c>
      <c r="D10" s="130" t="s">
        <v>53</v>
      </c>
      <c r="E10" s="10"/>
      <c r="F10" s="39" t="str">
        <f t="shared" si="0"/>
        <v>Waagpassage 126</v>
      </c>
      <c r="G10" s="136"/>
      <c r="H10" s="118"/>
      <c r="I10" s="139"/>
      <c r="J10" s="14"/>
    </row>
    <row r="11" spans="1:24" x14ac:dyDescent="0.2">
      <c r="A11" s="13"/>
      <c r="B11" s="146" t="s">
        <v>54</v>
      </c>
      <c r="C11" s="147" t="s">
        <v>55</v>
      </c>
      <c r="D11" s="148" t="s">
        <v>55</v>
      </c>
      <c r="E11" s="10"/>
      <c r="F11" s="39" t="str">
        <f t="shared" si="0"/>
        <v>8232 DW Lelystad</v>
      </c>
      <c r="G11" s="136" t="s">
        <v>15</v>
      </c>
      <c r="H11" s="118"/>
      <c r="I11" s="140" t="s">
        <v>22</v>
      </c>
      <c r="J11" s="14"/>
    </row>
    <row r="12" spans="1:24" x14ac:dyDescent="0.2">
      <c r="A12" s="13"/>
      <c r="B12" s="146" t="s">
        <v>56</v>
      </c>
      <c r="C12" s="147" t="s">
        <v>57</v>
      </c>
      <c r="D12" s="148" t="s">
        <v>57</v>
      </c>
      <c r="E12" s="10"/>
      <c r="F12" s="39" t="str">
        <f t="shared" si="0"/>
        <v>Netherlands</v>
      </c>
      <c r="G12" s="136"/>
      <c r="H12" s="118"/>
      <c r="I12" s="141"/>
      <c r="J12" s="14"/>
    </row>
    <row r="13" spans="1:24" x14ac:dyDescent="0.2">
      <c r="A13" s="13"/>
      <c r="B13" s="128"/>
      <c r="C13" s="129"/>
      <c r="D13" s="130"/>
      <c r="E13" s="11"/>
      <c r="F13" s="39">
        <f t="shared" si="0"/>
        <v>0</v>
      </c>
      <c r="G13" s="137" t="s">
        <v>16</v>
      </c>
      <c r="H13" s="28"/>
      <c r="I13" s="140" t="s">
        <v>58</v>
      </c>
      <c r="J13" s="14"/>
      <c r="M13" s="28" t="s">
        <v>20</v>
      </c>
    </row>
    <row r="14" spans="1:24" ht="13.5" thickBot="1" x14ac:dyDescent="0.25">
      <c r="A14" s="13"/>
      <c r="B14" s="131"/>
      <c r="C14" s="132"/>
      <c r="D14" s="133"/>
      <c r="E14" s="11"/>
      <c r="F14" s="40">
        <f t="shared" si="0"/>
        <v>0</v>
      </c>
      <c r="G14" s="137"/>
      <c r="H14" s="28"/>
      <c r="I14" s="142"/>
      <c r="J14" s="14"/>
      <c r="M14" s="109">
        <f>VLOOKUP(G5,[1]Sheet1!$A$9:$I$7290,2,FALSE)</f>
        <v>35.369999999999997</v>
      </c>
    </row>
    <row r="15" spans="1:24" ht="5.25" customHeight="1" x14ac:dyDescent="0.2">
      <c r="A15" s="13"/>
      <c r="B15" s="11"/>
      <c r="C15" s="11"/>
      <c r="D15" s="11"/>
      <c r="E15" s="11"/>
      <c r="F15" s="11"/>
      <c r="G15" s="28"/>
      <c r="H15" s="28"/>
      <c r="I15" s="29"/>
      <c r="J15" s="14"/>
    </row>
    <row r="16" spans="1:24" x14ac:dyDescent="0.2">
      <c r="A16" s="13"/>
      <c r="B16" s="11"/>
      <c r="C16" s="11"/>
      <c r="D16" s="11"/>
      <c r="E16" s="11"/>
      <c r="F16" s="11"/>
      <c r="G16" s="28" t="s">
        <v>19</v>
      </c>
      <c r="H16" s="28"/>
      <c r="I16" s="35" t="s">
        <v>21</v>
      </c>
      <c r="J16" s="14"/>
    </row>
    <row r="17" spans="1:10" hidden="1" x14ac:dyDescent="0.2">
      <c r="A17" s="13"/>
      <c r="B17" s="11"/>
      <c r="C17" s="11"/>
      <c r="D17" s="11"/>
      <c r="E17" s="11"/>
      <c r="F17" s="11"/>
      <c r="J17" s="14"/>
    </row>
    <row r="18" spans="1:10" ht="5.25" customHeight="1" thickBot="1" x14ac:dyDescent="0.25">
      <c r="A18" s="13"/>
      <c r="B18" s="12"/>
      <c r="C18" s="12"/>
      <c r="D18" s="12"/>
      <c r="E18" s="12"/>
      <c r="F18" s="3"/>
      <c r="G18" s="12"/>
      <c r="H18" s="12"/>
      <c r="I18" s="12"/>
      <c r="J18" s="14"/>
    </row>
    <row r="19" spans="1:10" ht="17.25" customHeight="1" thickBot="1" x14ac:dyDescent="0.25">
      <c r="A19" s="13"/>
      <c r="B19" s="113" t="s">
        <v>11</v>
      </c>
      <c r="C19" s="114" t="s">
        <v>7</v>
      </c>
      <c r="D19" s="134" t="s">
        <v>13</v>
      </c>
      <c r="E19" s="135"/>
      <c r="F19" s="115" t="s">
        <v>0</v>
      </c>
      <c r="G19" s="116" t="s">
        <v>9</v>
      </c>
      <c r="H19" s="151"/>
      <c r="I19" s="117" t="s">
        <v>10</v>
      </c>
      <c r="J19" s="14"/>
    </row>
    <row r="20" spans="1:10" ht="36" x14ac:dyDescent="0.2">
      <c r="A20" s="13"/>
      <c r="B20" s="1">
        <v>2</v>
      </c>
      <c r="C20" s="38" t="s">
        <v>62</v>
      </c>
      <c r="D20" s="119"/>
      <c r="E20" s="120"/>
      <c r="F20" s="43" t="str">
        <f>VLOOKUP(C20,'[2]Acha Air Sales Price List'!$B$1:$D$65536,3,FALSE)</f>
        <v>Display box with 40 pcs. of sterling silver nose hoops, 22g (0.6mm) with Balinese wire design and an outer diameter of 3/8"(10mm)</v>
      </c>
      <c r="G20" s="21">
        <f>H20/4</f>
        <v>435.46249999999998</v>
      </c>
      <c r="H20" s="21">
        <v>1741.85</v>
      </c>
      <c r="I20" s="22">
        <f t="shared" ref="I20:I83" si="1">ROUND(IF(ISNUMBER(B20), G20*B20, 0),5)</f>
        <v>870.92499999999995</v>
      </c>
      <c r="J20" s="14"/>
    </row>
    <row r="21" spans="1:10" ht="48" x14ac:dyDescent="0.2">
      <c r="A21" s="13"/>
      <c r="B21" s="1">
        <v>1</v>
      </c>
      <c r="C21" s="36" t="s">
        <v>63</v>
      </c>
      <c r="D21" s="119"/>
      <c r="E21" s="120"/>
      <c r="F21" s="43" t="str">
        <f>VLOOKUP(C21,'[2]Acha Air Sales Price List'!$B$1:$D$65536,3,FALSE)</f>
        <v>Display box with 40 pcs. of sterling silver nose hoops, 20g (0.8mm) with a real 18k gold plating and a Balinese wire design and an outer diameter of 3/8"(10mm)</v>
      </c>
      <c r="G21" s="21">
        <f t="shared" ref="G21:G84" si="2">H21/4</f>
        <v>515.63499999999999</v>
      </c>
      <c r="H21" s="21">
        <v>2062.54</v>
      </c>
      <c r="I21" s="22">
        <f t="shared" si="1"/>
        <v>515.63499999999999</v>
      </c>
      <c r="J21" s="14"/>
    </row>
    <row r="22" spans="1:10" ht="36" x14ac:dyDescent="0.2">
      <c r="A22" s="13"/>
      <c r="B22" s="1">
        <v>3</v>
      </c>
      <c r="C22" s="38" t="s">
        <v>59</v>
      </c>
      <c r="D22" s="119"/>
      <c r="E22" s="120"/>
      <c r="F22" s="43" t="str">
        <f>VLOOKUP(C22,'[2]Acha Air Sales Price List'!$B$1:$D$65536,3,FALSE)</f>
        <v>Display box with 52 pcs. of 925 sterling silver "Bend it yourself " nose studs, 22g (0.6mm) with big 2.5mm clear prong set crystal tops</v>
      </c>
      <c r="G22" s="21">
        <f t="shared" si="2"/>
        <v>137.7175</v>
      </c>
      <c r="H22" s="21">
        <v>550.87</v>
      </c>
      <c r="I22" s="22">
        <f t="shared" si="1"/>
        <v>413.15249999999997</v>
      </c>
      <c r="J22" s="14"/>
    </row>
    <row r="23" spans="1:10" ht="48" x14ac:dyDescent="0.2">
      <c r="A23" s="13"/>
      <c r="B23" s="1">
        <v>3</v>
      </c>
      <c r="C23" s="36" t="s">
        <v>60</v>
      </c>
      <c r="D23" s="119"/>
      <c r="E23" s="120"/>
      <c r="F23" s="43" t="str">
        <f>VLOOKUP(C23,'[2]Acha Air Sales Price List'!$B$1:$D$65536,3,FALSE)</f>
        <v>Display box with 52 pieces of 925 sterling silver ''bend it yourself'' nose studs  , 22g (0.6mm) with clear 2mm prong set round  shaped Cubic zirconia stone (CZ)</v>
      </c>
      <c r="G23" s="21">
        <f t="shared" si="2"/>
        <v>141.4375</v>
      </c>
      <c r="H23" s="21">
        <v>565.75</v>
      </c>
      <c r="I23" s="22">
        <f t="shared" si="1"/>
        <v>424.3125</v>
      </c>
      <c r="J23" s="14"/>
    </row>
    <row r="24" spans="1:10" ht="36" x14ac:dyDescent="0.2">
      <c r="A24" s="13"/>
      <c r="B24" s="1">
        <v>3</v>
      </c>
      <c r="C24" s="36" t="s">
        <v>61</v>
      </c>
      <c r="D24" s="119"/>
      <c r="E24" s="120"/>
      <c r="F24" s="43" t="str">
        <f>VLOOKUP(C24,'[2]Acha Air Sales Price List'!$B$1:$D$65536,3,FALSE)</f>
        <v>Display box with 52 pcs. of 925 sterling silver nose bones, 22g (0.6mm) with big 2.5mm clear prong set Cubic Zirconia (CZ) stones</v>
      </c>
      <c r="G24" s="21">
        <f t="shared" si="2"/>
        <v>149.6225</v>
      </c>
      <c r="H24" s="21">
        <v>598.49</v>
      </c>
      <c r="I24" s="22">
        <f t="shared" si="1"/>
        <v>448.86750000000001</v>
      </c>
      <c r="J24" s="14"/>
    </row>
    <row r="25" spans="1:10" ht="48" x14ac:dyDescent="0.2">
      <c r="A25" s="13"/>
      <c r="B25" s="1">
        <v>1</v>
      </c>
      <c r="C25" s="36" t="s">
        <v>64</v>
      </c>
      <c r="D25" s="119"/>
      <c r="E25" s="120"/>
      <c r="F25" s="43" t="str">
        <f>VLOOKUP(C25,'[2]Acha Air Sales Price List'!$B$1:$D$65536,3,FALSE)</f>
        <v>Display box with 52 pieces of 925 sterling silver ''Bend it yourself'' nose studs, 22g (0.6mm) with clear 3mm prong set heart shaped Cubic zirconia stone (CZ)</v>
      </c>
      <c r="G25" s="21">
        <f t="shared" si="2"/>
        <v>181.67750000000001</v>
      </c>
      <c r="H25" s="21">
        <v>726.71</v>
      </c>
      <c r="I25" s="22">
        <f t="shared" si="1"/>
        <v>181.67750000000001</v>
      </c>
      <c r="J25" s="14"/>
    </row>
    <row r="26" spans="1:10" ht="48" x14ac:dyDescent="0.2">
      <c r="A26" s="13"/>
      <c r="B26" s="1">
        <v>1</v>
      </c>
      <c r="C26" s="36" t="s">
        <v>65</v>
      </c>
      <c r="D26" s="119"/>
      <c r="E26" s="120"/>
      <c r="F26" s="43" t="str">
        <f>VLOOKUP(C26,'[2]Acha Air Sales Price List'!$B$1:$D$65536,3,FALSE)</f>
        <v>Display box of 52 pieces of 925 sterling silver "bend it yourself" nose studs, 22g (0.6mm) with real 18k gold plating and big 2.5mm clear crystal tops</v>
      </c>
      <c r="G26" s="21">
        <f t="shared" si="2"/>
        <v>236.92</v>
      </c>
      <c r="H26" s="21">
        <v>947.68</v>
      </c>
      <c r="I26" s="22">
        <f t="shared" si="1"/>
        <v>236.92</v>
      </c>
      <c r="J26" s="14"/>
    </row>
    <row r="27" spans="1:10" ht="36" x14ac:dyDescent="0.2">
      <c r="A27" s="13"/>
      <c r="B27" s="1">
        <v>1</v>
      </c>
      <c r="C27" s="36" t="s">
        <v>66</v>
      </c>
      <c r="D27" s="119"/>
      <c r="E27" s="120"/>
      <c r="F27" s="43" t="str">
        <f>VLOOKUP(C27,'[2]Acha Air Sales Price List'!$B$1:$D$65536,3,FALSE)</f>
        <v>Display box with 52 pcs of 925 sterling silver "bend it yourself" nose studs, 22g (0.6mm) with 2mm ball shaped top and real 18k gold plating</v>
      </c>
      <c r="G27" s="21">
        <f t="shared" si="2"/>
        <v>265.36250000000001</v>
      </c>
      <c r="H27" s="21">
        <v>1061.45</v>
      </c>
      <c r="I27" s="22">
        <f t="shared" si="1"/>
        <v>265.36250000000001</v>
      </c>
      <c r="J27" s="14"/>
    </row>
    <row r="28" spans="1:10" ht="60" x14ac:dyDescent="0.2">
      <c r="A28" s="13"/>
      <c r="B28" s="1">
        <v>1</v>
      </c>
      <c r="C28" s="36" t="s">
        <v>67</v>
      </c>
      <c r="D28" s="119"/>
      <c r="E28" s="120"/>
      <c r="F28" s="43" t="str">
        <f>VLOOKUP(C28,'[2]Acha Air Sales Price List'!$B$1:$D$65536,3,FALSE)</f>
        <v>Display box with 52 pcs. of 925 silver nose bones, 22g (0.6mm) with real 18k gold plating + E-coating to protect scratching and 2mm round clear crystal tops (in standard packing or in vacuum sealed packing to prevent tarnishing)</v>
      </c>
      <c r="G28" s="21">
        <f t="shared" si="2"/>
        <v>220.57249999999999</v>
      </c>
      <c r="H28" s="21">
        <v>882.29</v>
      </c>
      <c r="I28" s="22">
        <f t="shared" si="1"/>
        <v>220.57249999999999</v>
      </c>
      <c r="J28" s="14"/>
    </row>
    <row r="29" spans="1:10" ht="36" x14ac:dyDescent="0.2">
      <c r="A29" s="13"/>
      <c r="B29" s="1">
        <v>2</v>
      </c>
      <c r="C29" s="36" t="s">
        <v>68</v>
      </c>
      <c r="D29" s="119"/>
      <c r="E29" s="120"/>
      <c r="F29" s="43" t="str">
        <f>VLOOKUP(C29,'[2]Acha Air Sales Price List'!$B$1:$D$65536,3,FALSE)</f>
        <v>Display box with 52 pcs. of 925 sterling silver ''Bend it yourself'' nose studs, 22g (0.6mm) with square shaped clear crystals</v>
      </c>
      <c r="G29" s="21">
        <f t="shared" si="2"/>
        <v>179.7175</v>
      </c>
      <c r="H29" s="21">
        <v>718.87</v>
      </c>
      <c r="I29" s="22">
        <f t="shared" si="1"/>
        <v>359.435</v>
      </c>
      <c r="J29" s="14"/>
    </row>
    <row r="30" spans="1:10" ht="36" x14ac:dyDescent="0.2">
      <c r="A30" s="13"/>
      <c r="B30" s="1">
        <v>2</v>
      </c>
      <c r="C30" s="36" t="s">
        <v>69</v>
      </c>
      <c r="D30" s="119"/>
      <c r="E30" s="120"/>
      <c r="F30" s="43" t="str">
        <f>VLOOKUP(C30,'[2]Acha Air Sales Price List'!$B$1:$D$65536,3,FALSE)</f>
        <v>Display box with 52 pcs. of 925 sterling silver nose bones, 22g (0.6mm) with 2mm clear prong set crystal tops with 18k gold plating</v>
      </c>
      <c r="G30" s="21">
        <f t="shared" si="2"/>
        <v>233.11250000000001</v>
      </c>
      <c r="H30" s="21">
        <v>932.45</v>
      </c>
      <c r="I30" s="22">
        <f t="shared" si="1"/>
        <v>466.22500000000002</v>
      </c>
      <c r="J30" s="14"/>
    </row>
    <row r="31" spans="1:10" ht="36" x14ac:dyDescent="0.2">
      <c r="A31" s="13"/>
      <c r="B31" s="1">
        <v>2</v>
      </c>
      <c r="C31" s="36" t="s">
        <v>70</v>
      </c>
      <c r="D31" s="119"/>
      <c r="E31" s="120"/>
      <c r="F31" s="43" t="str">
        <f>VLOOKUP(C31,'[2]Acha Air Sales Price List'!$B$1:$D$65536,3,FALSE)</f>
        <v>Display box with 52 pcs. of 925 sterling silver ''Bend it yourself'' nose studs, 22g (0.6mm) with 1.5mm ball shaped top</v>
      </c>
      <c r="G31" s="21">
        <f t="shared" si="2"/>
        <v>126.0575</v>
      </c>
      <c r="H31" s="21">
        <v>504.23</v>
      </c>
      <c r="I31" s="22">
        <f t="shared" si="1"/>
        <v>252.11500000000001</v>
      </c>
      <c r="J31" s="14"/>
    </row>
    <row r="32" spans="1:10" ht="36" x14ac:dyDescent="0.2">
      <c r="A32" s="13"/>
      <c r="B32" s="1">
        <v>2</v>
      </c>
      <c r="C32" s="37" t="s">
        <v>71</v>
      </c>
      <c r="D32" s="119"/>
      <c r="E32" s="120"/>
      <c r="F32" s="43" t="str">
        <f>VLOOKUP(C32,'[2]Acha Air Sales Price List'!$B$1:$D$65536,3,FALSE)</f>
        <v>Display box with 52 pcs. of 925 sterling silver nose bones, 22g (0.6mm) with 18k gold plating and big 2.5mm clear crystal tops</v>
      </c>
      <c r="G32" s="21">
        <f t="shared" si="2"/>
        <v>233.30500000000001</v>
      </c>
      <c r="H32" s="21">
        <v>933.22</v>
      </c>
      <c r="I32" s="22">
        <f t="shared" si="1"/>
        <v>466.61</v>
      </c>
      <c r="J32" s="14"/>
    </row>
    <row r="33" spans="1:10" ht="36" x14ac:dyDescent="0.2">
      <c r="A33" s="13"/>
      <c r="B33" s="1">
        <v>2</v>
      </c>
      <c r="C33" s="36" t="s">
        <v>72</v>
      </c>
      <c r="D33" s="119"/>
      <c r="E33" s="120"/>
      <c r="F33" s="43" t="str">
        <f>VLOOKUP(C33,'[2]Acha Air Sales Price List'!$B$1:$D$65536,3,FALSE)</f>
        <v>Display box with 52 pcs. of 925 sterling silver nose bones, 22g (0.6mm) with real 18k gold plating and big 2.5mm clear prong CZ stones</v>
      </c>
      <c r="G33" s="21">
        <f t="shared" si="2"/>
        <v>255.3775</v>
      </c>
      <c r="H33" s="21">
        <v>1021.51</v>
      </c>
      <c r="I33" s="22">
        <f t="shared" si="1"/>
        <v>510.755</v>
      </c>
      <c r="J33" s="14"/>
    </row>
    <row r="34" spans="1:10" ht="36" x14ac:dyDescent="0.2">
      <c r="A34" s="13"/>
      <c r="B34" s="1">
        <v>2</v>
      </c>
      <c r="C34" s="36" t="s">
        <v>73</v>
      </c>
      <c r="D34" s="119"/>
      <c r="E34" s="120"/>
      <c r="F34" s="43" t="str">
        <f>VLOOKUP(C34,'[2]Acha Air Sales Price List'!$B$1:$D$65536,3,FALSE)</f>
        <v>Display box with 52 pieces of  925 sterling silver ''Bend it yourself'' nose studs, 22g (0.6mm) with real 18k gold plating 1.5mm ball top</v>
      </c>
      <c r="G34" s="21">
        <f t="shared" si="2"/>
        <v>230.28</v>
      </c>
      <c r="H34" s="21">
        <v>921.12</v>
      </c>
      <c r="I34" s="22">
        <f t="shared" si="1"/>
        <v>460.56</v>
      </c>
      <c r="J34" s="14"/>
    </row>
    <row r="35" spans="1:10" x14ac:dyDescent="0.2">
      <c r="A35" s="13"/>
      <c r="B35" s="1">
        <v>3</v>
      </c>
      <c r="C35" s="36" t="s">
        <v>74</v>
      </c>
      <c r="D35" s="119" t="s">
        <v>75</v>
      </c>
      <c r="E35" s="120"/>
      <c r="F35" s="43" t="str">
        <f>VLOOKUP(C35,'[2]Acha Air Sales Price List'!$B$1:$D$65536,3,FALSE)</f>
        <v>Stainless steel ring with embedded chain inlay</v>
      </c>
      <c r="G35" s="21">
        <f t="shared" si="2"/>
        <v>26.44</v>
      </c>
      <c r="H35" s="21">
        <v>105.76</v>
      </c>
      <c r="I35" s="22">
        <f t="shared" si="1"/>
        <v>79.319999999999993</v>
      </c>
      <c r="J35" s="14"/>
    </row>
    <row r="36" spans="1:10" x14ac:dyDescent="0.2">
      <c r="A36" s="13"/>
      <c r="B36" s="1">
        <v>5</v>
      </c>
      <c r="C36" s="36" t="s">
        <v>74</v>
      </c>
      <c r="D36" s="119" t="s">
        <v>76</v>
      </c>
      <c r="E36" s="120"/>
      <c r="F36" s="43" t="str">
        <f>VLOOKUP(C36,'[2]Acha Air Sales Price List'!$B$1:$D$65536,3,FALSE)</f>
        <v>Stainless steel ring with embedded chain inlay</v>
      </c>
      <c r="G36" s="21">
        <f t="shared" si="2"/>
        <v>26.44</v>
      </c>
      <c r="H36" s="21">
        <v>105.76</v>
      </c>
      <c r="I36" s="22">
        <f t="shared" si="1"/>
        <v>132.19999999999999</v>
      </c>
      <c r="J36" s="14"/>
    </row>
    <row r="37" spans="1:10" x14ac:dyDescent="0.2">
      <c r="A37" s="13"/>
      <c r="B37" s="1">
        <v>5</v>
      </c>
      <c r="C37" s="36" t="s">
        <v>74</v>
      </c>
      <c r="D37" s="119" t="s">
        <v>77</v>
      </c>
      <c r="E37" s="120"/>
      <c r="F37" s="43" t="str">
        <f>VLOOKUP(C37,'[2]Acha Air Sales Price List'!$B$1:$D$65536,3,FALSE)</f>
        <v>Stainless steel ring with embedded chain inlay</v>
      </c>
      <c r="G37" s="21">
        <f t="shared" si="2"/>
        <v>26.44</v>
      </c>
      <c r="H37" s="21">
        <v>105.76</v>
      </c>
      <c r="I37" s="22">
        <f t="shared" si="1"/>
        <v>132.19999999999999</v>
      </c>
      <c r="J37" s="14"/>
    </row>
    <row r="38" spans="1:10" x14ac:dyDescent="0.2">
      <c r="A38" s="13"/>
      <c r="B38" s="1">
        <v>5</v>
      </c>
      <c r="C38" s="36" t="s">
        <v>74</v>
      </c>
      <c r="D38" s="119" t="s">
        <v>78</v>
      </c>
      <c r="E38" s="120"/>
      <c r="F38" s="43" t="str">
        <f>VLOOKUP(C38,'[2]Acha Air Sales Price List'!$B$1:$D$65536,3,FALSE)</f>
        <v>Stainless steel ring with embedded chain inlay</v>
      </c>
      <c r="G38" s="21">
        <f t="shared" si="2"/>
        <v>26.44</v>
      </c>
      <c r="H38" s="21">
        <v>105.76</v>
      </c>
      <c r="I38" s="22">
        <f t="shared" si="1"/>
        <v>132.19999999999999</v>
      </c>
      <c r="J38" s="14"/>
    </row>
    <row r="39" spans="1:10" x14ac:dyDescent="0.2">
      <c r="A39" s="13"/>
      <c r="B39" s="1">
        <v>5</v>
      </c>
      <c r="C39" s="36" t="s">
        <v>74</v>
      </c>
      <c r="D39" s="119" t="s">
        <v>79</v>
      </c>
      <c r="E39" s="120"/>
      <c r="F39" s="43" t="str">
        <f>VLOOKUP(C39,'[2]Acha Air Sales Price List'!$B$1:$D$65536,3,FALSE)</f>
        <v>Stainless steel ring with embedded chain inlay</v>
      </c>
      <c r="G39" s="21">
        <f t="shared" si="2"/>
        <v>26.44</v>
      </c>
      <c r="H39" s="21">
        <v>105.76</v>
      </c>
      <c r="I39" s="22">
        <f t="shared" si="1"/>
        <v>132.19999999999999</v>
      </c>
      <c r="J39" s="14"/>
    </row>
    <row r="40" spans="1:10" x14ac:dyDescent="0.2">
      <c r="A40" s="13"/>
      <c r="B40" s="1">
        <v>3</v>
      </c>
      <c r="C40" s="36" t="s">
        <v>74</v>
      </c>
      <c r="D40" s="119" t="s">
        <v>80</v>
      </c>
      <c r="E40" s="120"/>
      <c r="F40" s="43" t="str">
        <f>VLOOKUP(C40,'[2]Acha Air Sales Price List'!$B$1:$D$65536,3,FALSE)</f>
        <v>Stainless steel ring with embedded chain inlay</v>
      </c>
      <c r="G40" s="21">
        <f t="shared" si="2"/>
        <v>26.44</v>
      </c>
      <c r="H40" s="21">
        <v>105.76</v>
      </c>
      <c r="I40" s="22">
        <f t="shared" si="1"/>
        <v>79.319999999999993</v>
      </c>
      <c r="J40" s="14"/>
    </row>
    <row r="41" spans="1:10" x14ac:dyDescent="0.2">
      <c r="A41" s="13"/>
      <c r="B41" s="1">
        <v>3</v>
      </c>
      <c r="C41" s="36" t="s">
        <v>74</v>
      </c>
      <c r="D41" s="119" t="s">
        <v>81</v>
      </c>
      <c r="E41" s="120"/>
      <c r="F41" s="43" t="str">
        <f>VLOOKUP(C41,'[2]Acha Air Sales Price List'!$B$1:$D$65536,3,FALSE)</f>
        <v>Stainless steel ring with embedded chain inlay</v>
      </c>
      <c r="G41" s="21">
        <f t="shared" si="2"/>
        <v>26.44</v>
      </c>
      <c r="H41" s="21">
        <v>105.76</v>
      </c>
      <c r="I41" s="22">
        <f t="shared" si="1"/>
        <v>79.319999999999993</v>
      </c>
      <c r="J41" s="14"/>
    </row>
    <row r="42" spans="1:10" x14ac:dyDescent="0.2">
      <c r="A42" s="13"/>
      <c r="B42" s="1">
        <v>3</v>
      </c>
      <c r="C42" s="36" t="s">
        <v>74</v>
      </c>
      <c r="D42" s="119" t="s">
        <v>82</v>
      </c>
      <c r="E42" s="120"/>
      <c r="F42" s="43" t="str">
        <f>VLOOKUP(C42,'[2]Acha Air Sales Price List'!$B$1:$D$65536,3,FALSE)</f>
        <v>Stainless steel ring with embedded chain inlay</v>
      </c>
      <c r="G42" s="21">
        <f t="shared" si="2"/>
        <v>26.44</v>
      </c>
      <c r="H42" s="21">
        <v>105.76</v>
      </c>
      <c r="I42" s="22">
        <f t="shared" si="1"/>
        <v>79.319999999999993</v>
      </c>
      <c r="J42" s="14"/>
    </row>
    <row r="43" spans="1:10" x14ac:dyDescent="0.2">
      <c r="A43" s="13"/>
      <c r="B43" s="1">
        <v>2</v>
      </c>
      <c r="C43" s="36" t="s">
        <v>74</v>
      </c>
      <c r="D43" s="119" t="s">
        <v>83</v>
      </c>
      <c r="E43" s="120"/>
      <c r="F43" s="43" t="str">
        <f>VLOOKUP(C43,'[2]Acha Air Sales Price List'!$B$1:$D$65536,3,FALSE)</f>
        <v>Stainless steel ring with embedded chain inlay</v>
      </c>
      <c r="G43" s="21">
        <f t="shared" si="2"/>
        <v>26.44</v>
      </c>
      <c r="H43" s="21">
        <v>105.76</v>
      </c>
      <c r="I43" s="22">
        <f t="shared" si="1"/>
        <v>52.88</v>
      </c>
      <c r="J43" s="14"/>
    </row>
    <row r="44" spans="1:10" ht="24" x14ac:dyDescent="0.2">
      <c r="A44" s="13"/>
      <c r="B44" s="1">
        <v>2</v>
      </c>
      <c r="C44" s="36" t="s">
        <v>85</v>
      </c>
      <c r="D44" s="119" t="s">
        <v>75</v>
      </c>
      <c r="E44" s="120"/>
      <c r="F44" s="43" t="str">
        <f>VLOOKUP(C44,'[2]Acha Air Sales Price List'!$B$1:$D$65536,3,FALSE)</f>
        <v>Black plated stainless steel ring with 4 groves and high polish</v>
      </c>
      <c r="G44" s="21">
        <f t="shared" si="2"/>
        <v>14.06</v>
      </c>
      <c r="H44" s="21">
        <v>56.24</v>
      </c>
      <c r="I44" s="22">
        <f t="shared" si="1"/>
        <v>28.12</v>
      </c>
      <c r="J44" s="14"/>
    </row>
    <row r="45" spans="1:10" ht="24" x14ac:dyDescent="0.2">
      <c r="A45" s="13"/>
      <c r="B45" s="1">
        <v>4</v>
      </c>
      <c r="C45" s="36" t="s">
        <v>86</v>
      </c>
      <c r="D45" s="119" t="s">
        <v>76</v>
      </c>
      <c r="E45" s="120"/>
      <c r="F45" s="43" t="str">
        <f>VLOOKUP(C45,'[2]Acha Air Sales Price List'!$B$1:$D$65536,3,FALSE)</f>
        <v xml:space="preserve">Black anodized stainless steel high polished wide band ring </v>
      </c>
      <c r="G45" s="21">
        <f t="shared" si="2"/>
        <v>16.357500000000002</v>
      </c>
      <c r="H45" s="21">
        <v>65.430000000000007</v>
      </c>
      <c r="I45" s="22">
        <f t="shared" si="1"/>
        <v>65.430000000000007</v>
      </c>
      <c r="J45" s="14"/>
    </row>
    <row r="46" spans="1:10" ht="24" x14ac:dyDescent="0.2">
      <c r="A46" s="13"/>
      <c r="B46" s="1">
        <v>4</v>
      </c>
      <c r="C46" s="36" t="s">
        <v>86</v>
      </c>
      <c r="D46" s="119" t="s">
        <v>77</v>
      </c>
      <c r="E46" s="120"/>
      <c r="F46" s="43" t="str">
        <f>VLOOKUP(C46,'[2]Acha Air Sales Price List'!$B$1:$D$65536,3,FALSE)</f>
        <v xml:space="preserve">Black anodized stainless steel high polished wide band ring </v>
      </c>
      <c r="G46" s="21">
        <f t="shared" si="2"/>
        <v>16.357500000000002</v>
      </c>
      <c r="H46" s="21">
        <v>65.430000000000007</v>
      </c>
      <c r="I46" s="22">
        <f t="shared" si="1"/>
        <v>65.430000000000007</v>
      </c>
      <c r="J46" s="14"/>
    </row>
    <row r="47" spans="1:10" ht="24" x14ac:dyDescent="0.2">
      <c r="A47" s="13"/>
      <c r="B47" s="1">
        <v>4</v>
      </c>
      <c r="C47" s="36" t="s">
        <v>86</v>
      </c>
      <c r="D47" s="119" t="s">
        <v>78</v>
      </c>
      <c r="E47" s="120"/>
      <c r="F47" s="43" t="str">
        <f>VLOOKUP(C47,'[2]Acha Air Sales Price List'!$B$1:$D$65536,3,FALSE)</f>
        <v xml:space="preserve">Black anodized stainless steel high polished wide band ring </v>
      </c>
      <c r="G47" s="21">
        <f t="shared" si="2"/>
        <v>16.357500000000002</v>
      </c>
      <c r="H47" s="21">
        <v>65.430000000000007</v>
      </c>
      <c r="I47" s="22">
        <f t="shared" si="1"/>
        <v>65.430000000000007</v>
      </c>
      <c r="J47" s="14"/>
    </row>
    <row r="48" spans="1:10" ht="24" x14ac:dyDescent="0.2">
      <c r="A48" s="13"/>
      <c r="B48" s="1">
        <v>3</v>
      </c>
      <c r="C48" s="36" t="s">
        <v>86</v>
      </c>
      <c r="D48" s="119" t="s">
        <v>79</v>
      </c>
      <c r="E48" s="120"/>
      <c r="F48" s="43" t="str">
        <f>VLOOKUP(C48,'[2]Acha Air Sales Price List'!$B$1:$D$65536,3,FALSE)</f>
        <v xml:space="preserve">Black anodized stainless steel high polished wide band ring </v>
      </c>
      <c r="G48" s="21">
        <f t="shared" si="2"/>
        <v>16.357500000000002</v>
      </c>
      <c r="H48" s="21">
        <v>65.430000000000007</v>
      </c>
      <c r="I48" s="22">
        <f t="shared" si="1"/>
        <v>49.072499999999998</v>
      </c>
      <c r="J48" s="14"/>
    </row>
    <row r="49" spans="1:10" ht="24" x14ac:dyDescent="0.2">
      <c r="A49" s="13"/>
      <c r="B49" s="1">
        <v>3</v>
      </c>
      <c r="C49" s="36" t="s">
        <v>86</v>
      </c>
      <c r="D49" s="119" t="s">
        <v>80</v>
      </c>
      <c r="E49" s="120"/>
      <c r="F49" s="43" t="str">
        <f>VLOOKUP(C49,'[2]Acha Air Sales Price List'!$B$1:$D$65536,3,FALSE)</f>
        <v xml:space="preserve">Black anodized stainless steel high polished wide band ring </v>
      </c>
      <c r="G49" s="21">
        <f t="shared" si="2"/>
        <v>16.357500000000002</v>
      </c>
      <c r="H49" s="21">
        <v>65.430000000000007</v>
      </c>
      <c r="I49" s="22">
        <f t="shared" si="1"/>
        <v>49.072499999999998</v>
      </c>
      <c r="J49" s="14"/>
    </row>
    <row r="50" spans="1:10" ht="24" x14ac:dyDescent="0.2">
      <c r="A50" s="13"/>
      <c r="B50" s="1">
        <v>2</v>
      </c>
      <c r="C50" s="36" t="s">
        <v>86</v>
      </c>
      <c r="D50" s="119" t="s">
        <v>81</v>
      </c>
      <c r="E50" s="120"/>
      <c r="F50" s="43" t="str">
        <f>VLOOKUP(C50,'[2]Acha Air Sales Price List'!$B$1:$D$65536,3,FALSE)</f>
        <v xml:space="preserve">Black anodized stainless steel high polished wide band ring </v>
      </c>
      <c r="G50" s="21">
        <f t="shared" si="2"/>
        <v>16.357500000000002</v>
      </c>
      <c r="H50" s="21">
        <v>65.430000000000007</v>
      </c>
      <c r="I50" s="22">
        <f t="shared" si="1"/>
        <v>32.715000000000003</v>
      </c>
      <c r="J50" s="14"/>
    </row>
    <row r="51" spans="1:10" ht="24" x14ac:dyDescent="0.2">
      <c r="A51" s="13"/>
      <c r="B51" s="1">
        <v>2</v>
      </c>
      <c r="C51" s="36" t="s">
        <v>86</v>
      </c>
      <c r="D51" s="119" t="s">
        <v>82</v>
      </c>
      <c r="E51" s="120"/>
      <c r="F51" s="43" t="str">
        <f>VLOOKUP(C51,'[2]Acha Air Sales Price List'!$B$1:$D$65536,3,FALSE)</f>
        <v xml:space="preserve">Black anodized stainless steel high polished wide band ring </v>
      </c>
      <c r="G51" s="21">
        <f t="shared" si="2"/>
        <v>16.357500000000002</v>
      </c>
      <c r="H51" s="21">
        <v>65.430000000000007</v>
      </c>
      <c r="I51" s="22">
        <f t="shared" si="1"/>
        <v>32.715000000000003</v>
      </c>
      <c r="J51" s="14"/>
    </row>
    <row r="52" spans="1:10" ht="24" x14ac:dyDescent="0.2">
      <c r="A52" s="13"/>
      <c r="B52" s="1">
        <v>2</v>
      </c>
      <c r="C52" s="36" t="s">
        <v>86</v>
      </c>
      <c r="D52" s="119" t="s">
        <v>83</v>
      </c>
      <c r="E52" s="120"/>
      <c r="F52" s="43" t="str">
        <f>VLOOKUP(C52,'[2]Acha Air Sales Price List'!$B$1:$D$65536,3,FALSE)</f>
        <v xml:space="preserve">Black anodized stainless steel high polished wide band ring </v>
      </c>
      <c r="G52" s="21">
        <f t="shared" si="2"/>
        <v>16.357500000000002</v>
      </c>
      <c r="H52" s="21">
        <v>65.430000000000007</v>
      </c>
      <c r="I52" s="22">
        <f t="shared" si="1"/>
        <v>32.715000000000003</v>
      </c>
      <c r="J52" s="14"/>
    </row>
    <row r="53" spans="1:10" ht="24" x14ac:dyDescent="0.2">
      <c r="A53" s="13"/>
      <c r="B53" s="1">
        <v>2</v>
      </c>
      <c r="C53" s="36" t="s">
        <v>87</v>
      </c>
      <c r="D53" s="119" t="s">
        <v>75</v>
      </c>
      <c r="E53" s="120"/>
      <c r="F53" s="43" t="str">
        <f>VLOOKUP(C53,'[2]Acha Air Sales Price List'!$B$1:$D$65536,3,FALSE)</f>
        <v>(Discontinued for Acha)Black stainless steel ring with tribal wave design</v>
      </c>
      <c r="G53" s="21">
        <f t="shared" si="2"/>
        <v>12.43</v>
      </c>
      <c r="H53" s="21">
        <v>49.72</v>
      </c>
      <c r="I53" s="22">
        <f t="shared" si="1"/>
        <v>24.86</v>
      </c>
      <c r="J53" s="14"/>
    </row>
    <row r="54" spans="1:10" ht="24" x14ac:dyDescent="0.2">
      <c r="A54" s="13"/>
      <c r="B54" s="1">
        <v>3</v>
      </c>
      <c r="C54" s="36" t="s">
        <v>87</v>
      </c>
      <c r="D54" s="119" t="s">
        <v>76</v>
      </c>
      <c r="E54" s="120"/>
      <c r="F54" s="43" t="str">
        <f>VLOOKUP(C54,'[2]Acha Air Sales Price List'!$B$1:$D$65536,3,FALSE)</f>
        <v>(Discontinued for Acha)Black stainless steel ring with tribal wave design</v>
      </c>
      <c r="G54" s="21">
        <f t="shared" si="2"/>
        <v>12.43</v>
      </c>
      <c r="H54" s="21">
        <v>49.72</v>
      </c>
      <c r="I54" s="22">
        <f t="shared" si="1"/>
        <v>37.29</v>
      </c>
      <c r="J54" s="14"/>
    </row>
    <row r="55" spans="1:10" ht="24" x14ac:dyDescent="0.2">
      <c r="A55" s="13"/>
      <c r="B55" s="1">
        <v>3</v>
      </c>
      <c r="C55" s="36" t="s">
        <v>87</v>
      </c>
      <c r="D55" s="119" t="s">
        <v>77</v>
      </c>
      <c r="E55" s="120"/>
      <c r="F55" s="43" t="str">
        <f>VLOOKUP(C55,'[2]Acha Air Sales Price List'!$B$1:$D$65536,3,FALSE)</f>
        <v>(Discontinued for Acha)Black stainless steel ring with tribal wave design</v>
      </c>
      <c r="G55" s="21">
        <f t="shared" si="2"/>
        <v>12.43</v>
      </c>
      <c r="H55" s="21">
        <v>49.72</v>
      </c>
      <c r="I55" s="22">
        <f t="shared" si="1"/>
        <v>37.29</v>
      </c>
      <c r="J55" s="14"/>
    </row>
    <row r="56" spans="1:10" ht="24" x14ac:dyDescent="0.2">
      <c r="A56" s="13"/>
      <c r="B56" s="1">
        <v>3</v>
      </c>
      <c r="C56" s="36" t="s">
        <v>87</v>
      </c>
      <c r="D56" s="119" t="s">
        <v>78</v>
      </c>
      <c r="E56" s="120"/>
      <c r="F56" s="43" t="str">
        <f>VLOOKUP(C56,'[2]Acha Air Sales Price List'!$B$1:$D$65536,3,FALSE)</f>
        <v>(Discontinued for Acha)Black stainless steel ring with tribal wave design</v>
      </c>
      <c r="G56" s="21">
        <f t="shared" si="2"/>
        <v>12.43</v>
      </c>
      <c r="H56" s="21">
        <v>49.72</v>
      </c>
      <c r="I56" s="22">
        <f t="shared" si="1"/>
        <v>37.29</v>
      </c>
      <c r="J56" s="14"/>
    </row>
    <row r="57" spans="1:10" ht="24" x14ac:dyDescent="0.2">
      <c r="A57" s="13"/>
      <c r="B57" s="1">
        <v>2</v>
      </c>
      <c r="C57" s="36" t="s">
        <v>87</v>
      </c>
      <c r="D57" s="119" t="s">
        <v>79</v>
      </c>
      <c r="E57" s="120"/>
      <c r="F57" s="43" t="str">
        <f>VLOOKUP(C57,'[2]Acha Air Sales Price List'!$B$1:$D$65536,3,FALSE)</f>
        <v>(Discontinued for Acha)Black stainless steel ring with tribal wave design</v>
      </c>
      <c r="G57" s="21">
        <f t="shared" si="2"/>
        <v>12.43</v>
      </c>
      <c r="H57" s="21">
        <v>49.72</v>
      </c>
      <c r="I57" s="22">
        <f t="shared" si="1"/>
        <v>24.86</v>
      </c>
      <c r="J57" s="14"/>
    </row>
    <row r="58" spans="1:10" ht="24" x14ac:dyDescent="0.2">
      <c r="A58" s="13"/>
      <c r="B58" s="1">
        <v>2</v>
      </c>
      <c r="C58" s="36" t="s">
        <v>87</v>
      </c>
      <c r="D58" s="119" t="s">
        <v>80</v>
      </c>
      <c r="E58" s="120"/>
      <c r="F58" s="43" t="str">
        <f>VLOOKUP(C58,'[2]Acha Air Sales Price List'!$B$1:$D$65536,3,FALSE)</f>
        <v>(Discontinued for Acha)Black stainless steel ring with tribal wave design</v>
      </c>
      <c r="G58" s="21">
        <f t="shared" si="2"/>
        <v>12.43</v>
      </c>
      <c r="H58" s="21">
        <v>49.72</v>
      </c>
      <c r="I58" s="22">
        <f t="shared" si="1"/>
        <v>24.86</v>
      </c>
      <c r="J58" s="14"/>
    </row>
    <row r="59" spans="1:10" ht="24" x14ac:dyDescent="0.2">
      <c r="A59" s="13"/>
      <c r="B59" s="1">
        <v>2</v>
      </c>
      <c r="C59" s="36" t="s">
        <v>87</v>
      </c>
      <c r="D59" s="119" t="s">
        <v>81</v>
      </c>
      <c r="E59" s="120"/>
      <c r="F59" s="43" t="str">
        <f>VLOOKUP(C59,'[2]Acha Air Sales Price List'!$B$1:$D$65536,3,FALSE)</f>
        <v>(Discontinued for Acha)Black stainless steel ring with tribal wave design</v>
      </c>
      <c r="G59" s="21">
        <f t="shared" si="2"/>
        <v>12.43</v>
      </c>
      <c r="H59" s="21">
        <v>49.72</v>
      </c>
      <c r="I59" s="22">
        <f t="shared" si="1"/>
        <v>24.86</v>
      </c>
      <c r="J59" s="14"/>
    </row>
    <row r="60" spans="1:10" ht="24" x14ac:dyDescent="0.2">
      <c r="A60" s="13"/>
      <c r="B60" s="1">
        <v>2</v>
      </c>
      <c r="C60" s="36" t="s">
        <v>87</v>
      </c>
      <c r="D60" s="119" t="s">
        <v>82</v>
      </c>
      <c r="E60" s="120"/>
      <c r="F60" s="43" t="str">
        <f>VLOOKUP(C60,'[2]Acha Air Sales Price List'!$B$1:$D$65536,3,FALSE)</f>
        <v>(Discontinued for Acha)Black stainless steel ring with tribal wave design</v>
      </c>
      <c r="G60" s="21">
        <f t="shared" si="2"/>
        <v>12.43</v>
      </c>
      <c r="H60" s="21">
        <v>49.72</v>
      </c>
      <c r="I60" s="22">
        <f t="shared" si="1"/>
        <v>24.86</v>
      </c>
      <c r="J60" s="14"/>
    </row>
    <row r="61" spans="1:10" ht="24" x14ac:dyDescent="0.2">
      <c r="A61" s="13"/>
      <c r="B61" s="1">
        <v>2</v>
      </c>
      <c r="C61" s="36" t="s">
        <v>88</v>
      </c>
      <c r="D61" s="119" t="s">
        <v>75</v>
      </c>
      <c r="E61" s="120"/>
      <c r="F61" s="43" t="str">
        <f>VLOOKUP(C61,'[2]Acha Air Sales Price List'!$B$1:$D$65536,3,FALSE)</f>
        <v>Stainless steel engravable beveled edge wide band ring High polish only the edges</v>
      </c>
      <c r="G61" s="21">
        <f t="shared" si="2"/>
        <v>10.522500000000001</v>
      </c>
      <c r="H61" s="21">
        <v>42.09</v>
      </c>
      <c r="I61" s="22">
        <f t="shared" si="1"/>
        <v>21.045000000000002</v>
      </c>
      <c r="J61" s="14"/>
    </row>
    <row r="62" spans="1:10" ht="24" x14ac:dyDescent="0.2">
      <c r="A62" s="13"/>
      <c r="B62" s="1">
        <v>4</v>
      </c>
      <c r="C62" s="36" t="s">
        <v>88</v>
      </c>
      <c r="D62" s="119" t="s">
        <v>77</v>
      </c>
      <c r="E62" s="120"/>
      <c r="F62" s="43" t="str">
        <f>VLOOKUP(C62,'[2]Acha Air Sales Price List'!$B$1:$D$65536,3,FALSE)</f>
        <v>Stainless steel engravable beveled edge wide band ring High polish only the edges</v>
      </c>
      <c r="G62" s="21">
        <f t="shared" si="2"/>
        <v>10.522500000000001</v>
      </c>
      <c r="H62" s="21">
        <v>42.09</v>
      </c>
      <c r="I62" s="22">
        <f t="shared" si="1"/>
        <v>42.09</v>
      </c>
      <c r="J62" s="14"/>
    </row>
    <row r="63" spans="1:10" ht="24" x14ac:dyDescent="0.2">
      <c r="A63" s="13"/>
      <c r="B63" s="1">
        <v>4</v>
      </c>
      <c r="C63" s="36" t="s">
        <v>88</v>
      </c>
      <c r="D63" s="119" t="s">
        <v>78</v>
      </c>
      <c r="E63" s="120"/>
      <c r="F63" s="43" t="str">
        <f>VLOOKUP(C63,'[2]Acha Air Sales Price List'!$B$1:$D$65536,3,FALSE)</f>
        <v>Stainless steel engravable beveled edge wide band ring High polish only the edges</v>
      </c>
      <c r="G63" s="21">
        <f t="shared" si="2"/>
        <v>10.522500000000001</v>
      </c>
      <c r="H63" s="21">
        <v>42.09</v>
      </c>
      <c r="I63" s="22">
        <f t="shared" si="1"/>
        <v>42.09</v>
      </c>
      <c r="J63" s="14"/>
    </row>
    <row r="64" spans="1:10" ht="24" x14ac:dyDescent="0.2">
      <c r="A64" s="13"/>
      <c r="B64" s="1">
        <v>3</v>
      </c>
      <c r="C64" s="36" t="s">
        <v>88</v>
      </c>
      <c r="D64" s="119" t="s">
        <v>79</v>
      </c>
      <c r="E64" s="120"/>
      <c r="F64" s="43" t="str">
        <f>VLOOKUP(C64,'[2]Acha Air Sales Price List'!$B$1:$D$65536,3,FALSE)</f>
        <v>Stainless steel engravable beveled edge wide band ring High polish only the edges</v>
      </c>
      <c r="G64" s="21">
        <f t="shared" si="2"/>
        <v>10.522500000000001</v>
      </c>
      <c r="H64" s="21">
        <v>42.09</v>
      </c>
      <c r="I64" s="22">
        <f t="shared" si="1"/>
        <v>31.567499999999999</v>
      </c>
      <c r="J64" s="14"/>
    </row>
    <row r="65" spans="1:10" ht="24" x14ac:dyDescent="0.2">
      <c r="A65" s="13"/>
      <c r="B65" s="1">
        <v>3</v>
      </c>
      <c r="C65" s="36" t="s">
        <v>88</v>
      </c>
      <c r="D65" s="119" t="s">
        <v>80</v>
      </c>
      <c r="E65" s="120"/>
      <c r="F65" s="43" t="str">
        <f>VLOOKUP(C65,'[2]Acha Air Sales Price List'!$B$1:$D$65536,3,FALSE)</f>
        <v>Stainless steel engravable beveled edge wide band ring High polish only the edges</v>
      </c>
      <c r="G65" s="21">
        <f t="shared" si="2"/>
        <v>10.522500000000001</v>
      </c>
      <c r="H65" s="21">
        <v>42.09</v>
      </c>
      <c r="I65" s="22">
        <f t="shared" si="1"/>
        <v>31.567499999999999</v>
      </c>
      <c r="J65" s="14"/>
    </row>
    <row r="66" spans="1:10" ht="24" x14ac:dyDescent="0.2">
      <c r="A66" s="13"/>
      <c r="B66" s="1">
        <v>3</v>
      </c>
      <c r="C66" s="36" t="s">
        <v>88</v>
      </c>
      <c r="D66" s="119" t="s">
        <v>81</v>
      </c>
      <c r="E66" s="120"/>
      <c r="F66" s="43" t="str">
        <f>VLOOKUP(C66,'[2]Acha Air Sales Price List'!$B$1:$D$65536,3,FALSE)</f>
        <v>Stainless steel engravable beveled edge wide band ring High polish only the edges</v>
      </c>
      <c r="G66" s="21">
        <f t="shared" si="2"/>
        <v>10.522500000000001</v>
      </c>
      <c r="H66" s="21">
        <v>42.09</v>
      </c>
      <c r="I66" s="22">
        <f t="shared" si="1"/>
        <v>31.567499999999999</v>
      </c>
      <c r="J66" s="14"/>
    </row>
    <row r="67" spans="1:10" x14ac:dyDescent="0.2">
      <c r="A67" s="13"/>
      <c r="B67" s="1">
        <v>2</v>
      </c>
      <c r="C67" s="36" t="s">
        <v>89</v>
      </c>
      <c r="D67" s="119" t="s">
        <v>75</v>
      </c>
      <c r="E67" s="120"/>
      <c r="F67" s="43" t="str">
        <f>VLOOKUP(C67,'[2]Acha Air Sales Price List'!$B$1:$D$65536,3,FALSE)</f>
        <v>Stainless steel double ribbed spinner ring</v>
      </c>
      <c r="G67" s="21">
        <f t="shared" si="2"/>
        <v>17.2425</v>
      </c>
      <c r="H67" s="21">
        <v>68.97</v>
      </c>
      <c r="I67" s="22">
        <f t="shared" si="1"/>
        <v>34.484999999999999</v>
      </c>
      <c r="J67" s="14"/>
    </row>
    <row r="68" spans="1:10" x14ac:dyDescent="0.2">
      <c r="A68" s="13"/>
      <c r="B68" s="1">
        <v>3</v>
      </c>
      <c r="C68" s="36" t="s">
        <v>89</v>
      </c>
      <c r="D68" s="119" t="s">
        <v>76</v>
      </c>
      <c r="E68" s="120"/>
      <c r="F68" s="43" t="str">
        <f>VLOOKUP(C68,'[2]Acha Air Sales Price List'!$B$1:$D$65536,3,FALSE)</f>
        <v>Stainless steel double ribbed spinner ring</v>
      </c>
      <c r="G68" s="21">
        <f t="shared" si="2"/>
        <v>17.2425</v>
      </c>
      <c r="H68" s="21">
        <v>68.97</v>
      </c>
      <c r="I68" s="22">
        <f t="shared" si="1"/>
        <v>51.727499999999999</v>
      </c>
      <c r="J68" s="14"/>
    </row>
    <row r="69" spans="1:10" x14ac:dyDescent="0.2">
      <c r="A69" s="13"/>
      <c r="B69" s="1">
        <v>3</v>
      </c>
      <c r="C69" s="36" t="s">
        <v>89</v>
      </c>
      <c r="D69" s="119" t="s">
        <v>77</v>
      </c>
      <c r="E69" s="120"/>
      <c r="F69" s="43" t="str">
        <f>VLOOKUP(C69,'[2]Acha Air Sales Price List'!$B$1:$D$65536,3,FALSE)</f>
        <v>Stainless steel double ribbed spinner ring</v>
      </c>
      <c r="G69" s="21">
        <f t="shared" si="2"/>
        <v>17.2425</v>
      </c>
      <c r="H69" s="21">
        <v>68.97</v>
      </c>
      <c r="I69" s="22">
        <f t="shared" si="1"/>
        <v>51.727499999999999</v>
      </c>
      <c r="J69" s="14"/>
    </row>
    <row r="70" spans="1:10" x14ac:dyDescent="0.2">
      <c r="A70" s="13"/>
      <c r="B70" s="1">
        <v>3</v>
      </c>
      <c r="C70" s="36" t="s">
        <v>89</v>
      </c>
      <c r="D70" s="119" t="s">
        <v>78</v>
      </c>
      <c r="E70" s="120"/>
      <c r="F70" s="43" t="str">
        <f>VLOOKUP(C70,'[2]Acha Air Sales Price List'!$B$1:$D$65536,3,FALSE)</f>
        <v>Stainless steel double ribbed spinner ring</v>
      </c>
      <c r="G70" s="21">
        <f t="shared" si="2"/>
        <v>17.2425</v>
      </c>
      <c r="H70" s="21">
        <v>68.97</v>
      </c>
      <c r="I70" s="22">
        <f t="shared" si="1"/>
        <v>51.727499999999999</v>
      </c>
      <c r="J70" s="14"/>
    </row>
    <row r="71" spans="1:10" x14ac:dyDescent="0.2">
      <c r="A71" s="13"/>
      <c r="B71" s="1">
        <v>2</v>
      </c>
      <c r="C71" s="36" t="s">
        <v>89</v>
      </c>
      <c r="D71" s="119" t="s">
        <v>79</v>
      </c>
      <c r="E71" s="120"/>
      <c r="F71" s="43" t="str">
        <f>VLOOKUP(C71,'[2]Acha Air Sales Price List'!$B$1:$D$65536,3,FALSE)</f>
        <v>Stainless steel double ribbed spinner ring</v>
      </c>
      <c r="G71" s="21">
        <f t="shared" si="2"/>
        <v>17.2425</v>
      </c>
      <c r="H71" s="21">
        <v>68.97</v>
      </c>
      <c r="I71" s="22">
        <f t="shared" si="1"/>
        <v>34.484999999999999</v>
      </c>
      <c r="J71" s="14"/>
    </row>
    <row r="72" spans="1:10" x14ac:dyDescent="0.2">
      <c r="A72" s="13"/>
      <c r="B72" s="1">
        <v>2</v>
      </c>
      <c r="C72" s="36" t="s">
        <v>89</v>
      </c>
      <c r="D72" s="119" t="s">
        <v>80</v>
      </c>
      <c r="E72" s="120"/>
      <c r="F72" s="43" t="str">
        <f>VLOOKUP(C72,'[2]Acha Air Sales Price List'!$B$1:$D$65536,3,FALSE)</f>
        <v>Stainless steel double ribbed spinner ring</v>
      </c>
      <c r="G72" s="21">
        <f t="shared" si="2"/>
        <v>17.2425</v>
      </c>
      <c r="H72" s="21">
        <v>68.97</v>
      </c>
      <c r="I72" s="22">
        <f t="shared" si="1"/>
        <v>34.484999999999999</v>
      </c>
      <c r="J72" s="14"/>
    </row>
    <row r="73" spans="1:10" ht="24" x14ac:dyDescent="0.2">
      <c r="A73" s="13"/>
      <c r="B73" s="1">
        <v>2</v>
      </c>
      <c r="C73" s="36" t="s">
        <v>90</v>
      </c>
      <c r="D73" s="119" t="s">
        <v>75</v>
      </c>
      <c r="E73" s="120"/>
      <c r="F73" s="43" t="str">
        <f>VLOOKUP(C73,'[2]Acha Air Sales Price List'!$B$1:$D$65536,3,FALSE)</f>
        <v>(Discontinued for Acha)Stainless steel carving ring with wave design</v>
      </c>
      <c r="G73" s="21">
        <f t="shared" si="2"/>
        <v>8.9450000000000003</v>
      </c>
      <c r="H73" s="21">
        <v>35.78</v>
      </c>
      <c r="I73" s="22">
        <f t="shared" si="1"/>
        <v>17.89</v>
      </c>
      <c r="J73" s="14"/>
    </row>
    <row r="74" spans="1:10" ht="24" x14ac:dyDescent="0.2">
      <c r="A74" s="13"/>
      <c r="B74" s="1">
        <v>3</v>
      </c>
      <c r="C74" s="36" t="s">
        <v>90</v>
      </c>
      <c r="D74" s="119" t="s">
        <v>76</v>
      </c>
      <c r="E74" s="120"/>
      <c r="F74" s="43" t="str">
        <f>VLOOKUP(C74,'[2]Acha Air Sales Price List'!$B$1:$D$65536,3,FALSE)</f>
        <v>(Discontinued for Acha)Stainless steel carving ring with wave design</v>
      </c>
      <c r="G74" s="21">
        <f t="shared" si="2"/>
        <v>8.7575000000000003</v>
      </c>
      <c r="H74" s="21">
        <v>35.03</v>
      </c>
      <c r="I74" s="22">
        <f t="shared" si="1"/>
        <v>26.272500000000001</v>
      </c>
      <c r="J74" s="14"/>
    </row>
    <row r="75" spans="1:10" ht="24" x14ac:dyDescent="0.2">
      <c r="A75" s="13"/>
      <c r="B75" s="1">
        <v>3</v>
      </c>
      <c r="C75" s="36" t="s">
        <v>90</v>
      </c>
      <c r="D75" s="119" t="s">
        <v>77</v>
      </c>
      <c r="E75" s="120"/>
      <c r="F75" s="43" t="str">
        <f>VLOOKUP(C75,'[2]Acha Air Sales Price List'!$B$1:$D$65536,3,FALSE)</f>
        <v>(Discontinued for Acha)Stainless steel carving ring with wave design</v>
      </c>
      <c r="G75" s="21">
        <f t="shared" si="2"/>
        <v>8.7575000000000003</v>
      </c>
      <c r="H75" s="21">
        <v>35.03</v>
      </c>
      <c r="I75" s="22">
        <f t="shared" si="1"/>
        <v>26.272500000000001</v>
      </c>
      <c r="J75" s="14"/>
    </row>
    <row r="76" spans="1:10" ht="24" x14ac:dyDescent="0.2">
      <c r="A76" s="13"/>
      <c r="B76" s="1">
        <v>4</v>
      </c>
      <c r="C76" s="36" t="s">
        <v>90</v>
      </c>
      <c r="D76" s="119" t="s">
        <v>78</v>
      </c>
      <c r="E76" s="120"/>
      <c r="F76" s="43" t="str">
        <f>VLOOKUP(C76,'[2]Acha Air Sales Price List'!$B$1:$D$65536,3,FALSE)</f>
        <v>(Discontinued for Acha)Stainless steel carving ring with wave design</v>
      </c>
      <c r="G76" s="21">
        <f t="shared" si="2"/>
        <v>8.7575000000000003</v>
      </c>
      <c r="H76" s="21">
        <v>35.03</v>
      </c>
      <c r="I76" s="22">
        <f t="shared" si="1"/>
        <v>35.03</v>
      </c>
      <c r="J76" s="14"/>
    </row>
    <row r="77" spans="1:10" ht="24" x14ac:dyDescent="0.2">
      <c r="A77" s="13"/>
      <c r="B77" s="1">
        <v>4</v>
      </c>
      <c r="C77" s="36" t="s">
        <v>90</v>
      </c>
      <c r="D77" s="119" t="s">
        <v>79</v>
      </c>
      <c r="E77" s="120"/>
      <c r="F77" s="43" t="str">
        <f>VLOOKUP(C77,'[2]Acha Air Sales Price List'!$B$1:$D$65536,3,FALSE)</f>
        <v>(Discontinued for Acha)Stainless steel carving ring with wave design</v>
      </c>
      <c r="G77" s="21">
        <f t="shared" si="2"/>
        <v>8.7575000000000003</v>
      </c>
      <c r="H77" s="21">
        <v>35.03</v>
      </c>
      <c r="I77" s="22">
        <f t="shared" si="1"/>
        <v>35.03</v>
      </c>
      <c r="J77" s="14"/>
    </row>
    <row r="78" spans="1:10" ht="24" x14ac:dyDescent="0.2">
      <c r="A78" s="13"/>
      <c r="B78" s="1">
        <v>2</v>
      </c>
      <c r="C78" s="36" t="s">
        <v>90</v>
      </c>
      <c r="D78" s="119" t="s">
        <v>80</v>
      </c>
      <c r="E78" s="120"/>
      <c r="F78" s="43" t="str">
        <f>VLOOKUP(C78,'[2]Acha Air Sales Price List'!$B$1:$D$65536,3,FALSE)</f>
        <v>(Discontinued for Acha)Stainless steel carving ring with wave design</v>
      </c>
      <c r="G78" s="21">
        <f t="shared" si="2"/>
        <v>8.7575000000000003</v>
      </c>
      <c r="H78" s="21">
        <v>35.03</v>
      </c>
      <c r="I78" s="22">
        <f t="shared" si="1"/>
        <v>17.515000000000001</v>
      </c>
      <c r="J78" s="14"/>
    </row>
    <row r="79" spans="1:10" ht="24" x14ac:dyDescent="0.2">
      <c r="A79" s="13"/>
      <c r="B79" s="1">
        <v>2</v>
      </c>
      <c r="C79" s="36" t="s">
        <v>90</v>
      </c>
      <c r="D79" s="119" t="s">
        <v>82</v>
      </c>
      <c r="E79" s="120"/>
      <c r="F79" s="43" t="str">
        <f>VLOOKUP(C79,'[2]Acha Air Sales Price List'!$B$1:$D$65536,3,FALSE)</f>
        <v>(Discontinued for Acha)Stainless steel carving ring with wave design</v>
      </c>
      <c r="G79" s="21">
        <f t="shared" si="2"/>
        <v>8.7575000000000003</v>
      </c>
      <c r="H79" s="21">
        <v>35.03</v>
      </c>
      <c r="I79" s="22">
        <f t="shared" si="1"/>
        <v>17.515000000000001</v>
      </c>
      <c r="J79" s="14"/>
    </row>
    <row r="80" spans="1:10" ht="36" x14ac:dyDescent="0.2">
      <c r="A80" s="13"/>
      <c r="B80" s="1">
        <v>4</v>
      </c>
      <c r="C80" s="36" t="s">
        <v>84</v>
      </c>
      <c r="D80" s="119" t="s">
        <v>77</v>
      </c>
      <c r="E80" s="120"/>
      <c r="F80" s="43" t="s">
        <v>91</v>
      </c>
      <c r="G80" s="21">
        <f t="shared" si="2"/>
        <v>16.905000000000001</v>
      </c>
      <c r="H80" s="21">
        <v>67.62</v>
      </c>
      <c r="I80" s="22">
        <f t="shared" si="1"/>
        <v>67.62</v>
      </c>
      <c r="J80" s="14"/>
    </row>
    <row r="81" spans="1:10" ht="36" x14ac:dyDescent="0.2">
      <c r="A81" s="13"/>
      <c r="B81" s="1">
        <v>4</v>
      </c>
      <c r="C81" s="36" t="s">
        <v>84</v>
      </c>
      <c r="D81" s="119" t="s">
        <v>78</v>
      </c>
      <c r="E81" s="120"/>
      <c r="F81" s="43" t="s">
        <v>91</v>
      </c>
      <c r="G81" s="21">
        <f t="shared" si="2"/>
        <v>16.905000000000001</v>
      </c>
      <c r="H81" s="21">
        <v>67.62</v>
      </c>
      <c r="I81" s="22">
        <f t="shared" si="1"/>
        <v>67.62</v>
      </c>
      <c r="J81" s="14"/>
    </row>
    <row r="82" spans="1:10" ht="36" x14ac:dyDescent="0.2">
      <c r="A82" s="13"/>
      <c r="B82" s="1">
        <v>4</v>
      </c>
      <c r="C82" s="36" t="s">
        <v>84</v>
      </c>
      <c r="D82" s="119" t="s">
        <v>79</v>
      </c>
      <c r="E82" s="120"/>
      <c r="F82" s="43" t="s">
        <v>91</v>
      </c>
      <c r="G82" s="21">
        <f t="shared" si="2"/>
        <v>16.905000000000001</v>
      </c>
      <c r="H82" s="21">
        <v>67.62</v>
      </c>
      <c r="I82" s="22">
        <f t="shared" si="1"/>
        <v>67.62</v>
      </c>
      <c r="J82" s="14"/>
    </row>
    <row r="83" spans="1:10" ht="36" x14ac:dyDescent="0.2">
      <c r="A83" s="13"/>
      <c r="B83" s="1">
        <v>3</v>
      </c>
      <c r="C83" s="36" t="s">
        <v>84</v>
      </c>
      <c r="D83" s="119" t="s">
        <v>80</v>
      </c>
      <c r="E83" s="120"/>
      <c r="F83" s="43" t="s">
        <v>91</v>
      </c>
      <c r="G83" s="21">
        <f t="shared" si="2"/>
        <v>16.905000000000001</v>
      </c>
      <c r="H83" s="21">
        <v>67.62</v>
      </c>
      <c r="I83" s="22">
        <f t="shared" si="1"/>
        <v>50.715000000000003</v>
      </c>
      <c r="J83" s="14"/>
    </row>
    <row r="84" spans="1:10" ht="36" x14ac:dyDescent="0.2">
      <c r="A84" s="13"/>
      <c r="B84" s="1">
        <v>3</v>
      </c>
      <c r="C84" s="36" t="s">
        <v>84</v>
      </c>
      <c r="D84" s="119" t="s">
        <v>81</v>
      </c>
      <c r="E84" s="120"/>
      <c r="F84" s="43" t="s">
        <v>91</v>
      </c>
      <c r="G84" s="21">
        <f t="shared" si="2"/>
        <v>16.905000000000001</v>
      </c>
      <c r="H84" s="21">
        <v>67.62</v>
      </c>
      <c r="I84" s="22">
        <f t="shared" ref="I84:I117" si="3">ROUND(IF(ISNUMBER(B84), G84*B84, 0),5)</f>
        <v>50.715000000000003</v>
      </c>
      <c r="J84" s="14"/>
    </row>
    <row r="85" spans="1:10" ht="36" x14ac:dyDescent="0.2">
      <c r="A85" s="13"/>
      <c r="B85" s="1">
        <v>3</v>
      </c>
      <c r="C85" s="36" t="s">
        <v>84</v>
      </c>
      <c r="D85" s="119" t="s">
        <v>82</v>
      </c>
      <c r="E85" s="120"/>
      <c r="F85" s="43" t="s">
        <v>91</v>
      </c>
      <c r="G85" s="21">
        <f t="shared" ref="G85:G93" si="4">H85/4</f>
        <v>16.905000000000001</v>
      </c>
      <c r="H85" s="21">
        <v>67.62</v>
      </c>
      <c r="I85" s="22">
        <f t="shared" si="3"/>
        <v>50.715000000000003</v>
      </c>
      <c r="J85" s="14"/>
    </row>
    <row r="86" spans="1:10" ht="24" x14ac:dyDescent="0.2">
      <c r="A86" s="13"/>
      <c r="B86" s="1">
        <v>25</v>
      </c>
      <c r="C86" s="36" t="s">
        <v>92</v>
      </c>
      <c r="D86" s="119" t="s">
        <v>93</v>
      </c>
      <c r="E86" s="120"/>
      <c r="F86" s="43" t="str">
        <f>VLOOKUP(C86,'[2]Acha Air Sales Price List'!$B$1:$D$65536,3,FALSE)</f>
        <v>Anodized surgical steel  fake plug without O-Ring – size 6 mm (sold per pcs)</v>
      </c>
      <c r="G86" s="21">
        <f t="shared" si="4"/>
        <v>5.65</v>
      </c>
      <c r="H86" s="21">
        <v>22.6</v>
      </c>
      <c r="I86" s="22">
        <f t="shared" si="3"/>
        <v>141.25</v>
      </c>
      <c r="J86" s="14"/>
    </row>
    <row r="87" spans="1:10" ht="24" x14ac:dyDescent="0.2">
      <c r="A87" s="13"/>
      <c r="B87" s="1">
        <v>25</v>
      </c>
      <c r="C87" s="36" t="s">
        <v>92</v>
      </c>
      <c r="D87" s="119" t="s">
        <v>94</v>
      </c>
      <c r="E87" s="120"/>
      <c r="F87" s="43" t="str">
        <f>VLOOKUP(C87,'[2]Acha Air Sales Price List'!$B$1:$D$65536,3,FALSE)</f>
        <v>Anodized surgical steel  fake plug without O-Ring – size 6 mm (sold per pcs)</v>
      </c>
      <c r="G87" s="21">
        <f t="shared" si="4"/>
        <v>5.66</v>
      </c>
      <c r="H87" s="21">
        <v>22.64</v>
      </c>
      <c r="I87" s="22">
        <f t="shared" si="3"/>
        <v>141.5</v>
      </c>
      <c r="J87" s="14"/>
    </row>
    <row r="88" spans="1:10" ht="60" x14ac:dyDescent="0.2">
      <c r="A88" s="13"/>
      <c r="B88" s="1">
        <v>25</v>
      </c>
      <c r="C88" s="36" t="s">
        <v>95</v>
      </c>
      <c r="D88" s="119"/>
      <c r="E88" s="120"/>
      <c r="F88" s="43" t="str">
        <f>VLOOKUP(C88,'[2]Acha Air Sales Price List'!$B$1:$D$65536,3,FALSE)</f>
        <v>High polished surgical steel fake plug without rubber O-Rings "Please dont use this code anymore. From now on need to put the size in mm behind the code same like plug to get the correct description,  cost and selling "</v>
      </c>
      <c r="G88" s="21">
        <f t="shared" si="4"/>
        <v>3.0950000000000002</v>
      </c>
      <c r="H88" s="21">
        <v>12.38</v>
      </c>
      <c r="I88" s="22">
        <f t="shared" si="3"/>
        <v>77.375</v>
      </c>
      <c r="J88" s="14"/>
    </row>
    <row r="89" spans="1:10" ht="36" x14ac:dyDescent="0.2">
      <c r="A89" s="13"/>
      <c r="B89" s="1">
        <v>50</v>
      </c>
      <c r="C89" s="36" t="s">
        <v>96</v>
      </c>
      <c r="D89" s="119"/>
      <c r="E89" s="120"/>
      <c r="F89" s="43" t="str">
        <f>VLOOKUP(C89,'[2]Acha Air Sales Price List'!$B$1:$D$65536,3,FALSE)</f>
        <v>925 Sterling Silver nose hoop with ball with real gold 18k plating 22g (0.6mm) with an outer diameter of 5/16'' (8mm) - 1 piece</v>
      </c>
      <c r="G89" s="21">
        <f t="shared" si="4"/>
        <v>5.8274999999999997</v>
      </c>
      <c r="H89" s="21">
        <v>23.31</v>
      </c>
      <c r="I89" s="22">
        <f t="shared" si="3"/>
        <v>291.375</v>
      </c>
      <c r="J89" s="14"/>
    </row>
    <row r="90" spans="1:10" ht="36" x14ac:dyDescent="0.2">
      <c r="A90" s="13"/>
      <c r="B90" s="1">
        <v>50</v>
      </c>
      <c r="C90" s="36" t="s">
        <v>97</v>
      </c>
      <c r="D90" s="119"/>
      <c r="E90" s="120"/>
      <c r="F90" s="43" t="str">
        <f>VLOOKUP(C90,'[2]Acha Air Sales Price List'!$B$1:$D$65536,3,FALSE)</f>
        <v>925 Sterling Silver nose hoop with ball with real gold 18k plating 22g (0.6mm) with an outer diameter of 3/8'' (10mm) - 1 piece</v>
      </c>
      <c r="G90" s="21">
        <f t="shared" si="4"/>
        <v>6.41</v>
      </c>
      <c r="H90" s="21">
        <v>25.64</v>
      </c>
      <c r="I90" s="22">
        <f t="shared" si="3"/>
        <v>320.5</v>
      </c>
      <c r="J90" s="14"/>
    </row>
    <row r="91" spans="1:10" ht="36" x14ac:dyDescent="0.2">
      <c r="A91" s="13"/>
      <c r="B91" s="1">
        <v>10</v>
      </c>
      <c r="C91" s="36" t="s">
        <v>98</v>
      </c>
      <c r="D91" s="119" t="s">
        <v>101</v>
      </c>
      <c r="E91" s="120"/>
      <c r="F91" s="43" t="str">
        <f>VLOOKUP(C91,'[2]Acha Air Sales Price List'!$B$1:$D$65536,3,FALSE)</f>
        <v>Surgical steel belly banana, 14g (1.6mm) with a 5 &amp; 8mm multi-crystal ferido glued balls with resin cover</v>
      </c>
      <c r="G91" s="21">
        <f t="shared" si="4"/>
        <v>45.042499999999997</v>
      </c>
      <c r="H91" s="21">
        <v>180.17</v>
      </c>
      <c r="I91" s="22">
        <f t="shared" si="3"/>
        <v>450.42500000000001</v>
      </c>
      <c r="J91" s="14"/>
    </row>
    <row r="92" spans="1:10" ht="36" x14ac:dyDescent="0.2">
      <c r="A92" s="13"/>
      <c r="B92" s="1">
        <v>10</v>
      </c>
      <c r="C92" s="36" t="s">
        <v>98</v>
      </c>
      <c r="D92" s="119" t="s">
        <v>99</v>
      </c>
      <c r="E92" s="120"/>
      <c r="F92" s="43" t="str">
        <f>VLOOKUP(C92,'[2]Acha Air Sales Price List'!$B$1:$D$65536,3,FALSE)</f>
        <v>Surgical steel belly banana, 14g (1.6mm) with a 5 &amp; 8mm multi-crystal ferido glued balls with resin cover</v>
      </c>
      <c r="G92" s="21">
        <f t="shared" si="4"/>
        <v>45.042499999999997</v>
      </c>
      <c r="H92" s="21">
        <v>180.17</v>
      </c>
      <c r="I92" s="22">
        <f t="shared" si="3"/>
        <v>450.42500000000001</v>
      </c>
      <c r="J92" s="14"/>
    </row>
    <row r="93" spans="1:10" ht="28.5" customHeight="1" thickBot="1" x14ac:dyDescent="0.25">
      <c r="A93" s="13"/>
      <c r="B93" s="1">
        <v>10</v>
      </c>
      <c r="C93" s="36" t="s">
        <v>98</v>
      </c>
      <c r="D93" s="119" t="s">
        <v>100</v>
      </c>
      <c r="E93" s="120"/>
      <c r="F93" s="43" t="str">
        <f>VLOOKUP(C93,'[2]Acha Air Sales Price List'!$B$1:$D$65536,3,FALSE)</f>
        <v>Surgical steel belly banana, 14g (1.6mm) with a 5 &amp; 8mm multi-crystal ferido glued balls with resin cover</v>
      </c>
      <c r="G93" s="21">
        <f t="shared" si="4"/>
        <v>45.042499999999997</v>
      </c>
      <c r="H93" s="21">
        <v>180.17</v>
      </c>
      <c r="I93" s="22">
        <f t="shared" si="3"/>
        <v>450.42500000000001</v>
      </c>
      <c r="J93" s="14"/>
    </row>
    <row r="94" spans="1:10" ht="12.4" hidden="1" customHeight="1" x14ac:dyDescent="0.2">
      <c r="A94" s="13"/>
      <c r="B94" s="1"/>
      <c r="C94" s="36"/>
      <c r="D94" s="119"/>
      <c r="E94" s="120"/>
      <c r="F94" s="43" t="str">
        <f>VLOOKUP(C94,'[2]Acha Air Sales Price List'!$B$1:$D$65536,3,FALSE)</f>
        <v>Exchange rate :</v>
      </c>
      <c r="G94" s="21">
        <f>ROUND(IF(ISBLANK(C94),0,VLOOKUP(C94,'[2]Acha Air Sales Price List'!$B$1:$X$65536,12,FALSE)*$M$14),2)</f>
        <v>0</v>
      </c>
      <c r="H94" s="21"/>
      <c r="I94" s="22">
        <f t="shared" si="3"/>
        <v>0</v>
      </c>
      <c r="J94" s="14"/>
    </row>
    <row r="95" spans="1:10" ht="12.4" hidden="1" customHeight="1" x14ac:dyDescent="0.2">
      <c r="A95" s="13"/>
      <c r="B95" s="1"/>
      <c r="C95" s="102"/>
      <c r="D95" s="119"/>
      <c r="E95" s="120"/>
      <c r="F95" s="43"/>
      <c r="G95" s="21">
        <f>ROUND(IF(ISBLANK(C95),0,VLOOKUP(C95,'[2]Acha Air Sales Price List'!$B$1:$X$65536,12,FALSE)*$M$14),2)</f>
        <v>0</v>
      </c>
      <c r="H95" s="21"/>
      <c r="I95" s="22">
        <f t="shared" si="3"/>
        <v>0</v>
      </c>
      <c r="J95" s="14"/>
    </row>
    <row r="96" spans="1:10" ht="12.4" hidden="1" customHeight="1" x14ac:dyDescent="0.2">
      <c r="A96" s="13"/>
      <c r="B96" s="1"/>
      <c r="C96" s="37"/>
      <c r="D96" s="121"/>
      <c r="E96" s="122"/>
      <c r="F96" s="43" t="s">
        <v>102</v>
      </c>
      <c r="G96" s="21"/>
      <c r="H96" s="21"/>
      <c r="I96" s="22">
        <f>G96</f>
        <v>0</v>
      </c>
      <c r="J96" s="14"/>
    </row>
    <row r="97" spans="1:10" ht="12.4" hidden="1" customHeight="1" thickBot="1" x14ac:dyDescent="0.25">
      <c r="A97" s="13"/>
      <c r="B97" s="23"/>
      <c r="C97" s="24"/>
      <c r="D97" s="123"/>
      <c r="E97" s="124"/>
      <c r="F97" s="44"/>
      <c r="G97" s="25">
        <f>ROUND(IF(ISBLANK(C97),0,VLOOKUP(C97,'[2]Acha Air Sales Price List'!$B$1:$X$65536,12,FALSE)*$X$14),2)</f>
        <v>0</v>
      </c>
      <c r="H97" s="25"/>
      <c r="I97" s="26">
        <f>ROUND(IF(ISNUMBER(B97), G97*B97, 0),5)</f>
        <v>0</v>
      </c>
      <c r="J97" s="14"/>
    </row>
    <row r="98" spans="1:10" ht="10.5" customHeight="1" thickBot="1" x14ac:dyDescent="0.25">
      <c r="A98" s="13"/>
      <c r="B98" s="2"/>
      <c r="C98" s="2"/>
      <c r="D98" s="2"/>
      <c r="E98" s="2"/>
      <c r="F98" s="2"/>
      <c r="G98" s="31"/>
      <c r="H98" s="31"/>
      <c r="I98" s="32"/>
      <c r="J98" s="14"/>
    </row>
    <row r="99" spans="1:10" ht="16.5" thickBot="1" x14ac:dyDescent="0.3">
      <c r="A99" s="13"/>
      <c r="B99" s="30"/>
      <c r="C99" s="3"/>
      <c r="D99" s="3"/>
      <c r="E99" s="3"/>
      <c r="F99" s="3"/>
      <c r="G99" s="33" t="s">
        <v>18</v>
      </c>
      <c r="H99" s="152"/>
      <c r="I99" s="34">
        <f>SUM(I20:I97)</f>
        <v>10961.324999999999</v>
      </c>
      <c r="J99" s="14"/>
    </row>
    <row r="100" spans="1:10" ht="16.5" hidden="1" thickBot="1" x14ac:dyDescent="0.3">
      <c r="A100" s="13"/>
      <c r="B100" s="30" t="s">
        <v>17</v>
      </c>
      <c r="C100" s="3"/>
      <c r="D100" s="3"/>
      <c r="E100" s="3"/>
      <c r="F100" s="3"/>
      <c r="G100" s="33" t="s">
        <v>23</v>
      </c>
      <c r="H100" s="152"/>
      <c r="I100" s="34">
        <f>I99/41.5</f>
        <v>264.12831325301204</v>
      </c>
      <c r="J100" s="14"/>
    </row>
    <row r="101" spans="1:10" ht="16.5" hidden="1" thickBot="1" x14ac:dyDescent="0.3">
      <c r="A101" s="13"/>
      <c r="B101" s="30"/>
      <c r="C101" s="3"/>
      <c r="D101" s="3"/>
      <c r="E101" s="3"/>
      <c r="F101" s="3"/>
      <c r="G101" s="33" t="s">
        <v>25</v>
      </c>
      <c r="H101" s="152"/>
      <c r="I101" s="34">
        <v>40</v>
      </c>
      <c r="J101" s="14"/>
    </row>
    <row r="102" spans="1:10" ht="16.5" hidden="1" thickBot="1" x14ac:dyDescent="0.3">
      <c r="A102" s="13"/>
      <c r="B102" s="30"/>
      <c r="C102" s="3"/>
      <c r="D102" s="3"/>
      <c r="E102" s="3"/>
      <c r="F102" s="3"/>
      <c r="G102" s="33" t="s">
        <v>24</v>
      </c>
      <c r="H102" s="152"/>
      <c r="I102" s="34">
        <f>(I101-I100)*41.5</f>
        <v>-9301.3249999999989</v>
      </c>
      <c r="J102" s="14"/>
    </row>
    <row r="103" spans="1:10" ht="10.5" customHeight="1" x14ac:dyDescent="0.2">
      <c r="A103" s="18"/>
      <c r="B103" s="19"/>
      <c r="C103" s="19"/>
      <c r="D103" s="19"/>
      <c r="E103" s="19"/>
      <c r="F103" s="19"/>
      <c r="G103" s="19"/>
      <c r="H103" s="19"/>
      <c r="I103" s="19"/>
      <c r="J103" s="20"/>
    </row>
    <row r="107" spans="1:10" x14ac:dyDescent="0.2">
      <c r="I107" s="45"/>
    </row>
  </sheetData>
  <mergeCells count="92">
    <mergeCell ref="D93:E93"/>
    <mergeCell ref="D94:E94"/>
    <mergeCell ref="D95:E95"/>
    <mergeCell ref="D96:E96"/>
    <mergeCell ref="D97:E97"/>
    <mergeCell ref="D87:E87"/>
    <mergeCell ref="D88:E88"/>
    <mergeCell ref="D89:E89"/>
    <mergeCell ref="D90:E90"/>
    <mergeCell ref="D91:E91"/>
    <mergeCell ref="D92:E92"/>
    <mergeCell ref="D81:E81"/>
    <mergeCell ref="D82:E82"/>
    <mergeCell ref="D83:E83"/>
    <mergeCell ref="D84:E84"/>
    <mergeCell ref="D85:E85"/>
    <mergeCell ref="D86:E86"/>
    <mergeCell ref="D75:E75"/>
    <mergeCell ref="D76:E76"/>
    <mergeCell ref="D77:E77"/>
    <mergeCell ref="D78:E78"/>
    <mergeCell ref="D79:E79"/>
    <mergeCell ref="D80:E80"/>
    <mergeCell ref="D69:E69"/>
    <mergeCell ref="D70:E70"/>
    <mergeCell ref="D71:E71"/>
    <mergeCell ref="D72:E72"/>
    <mergeCell ref="D73:E73"/>
    <mergeCell ref="D74:E74"/>
    <mergeCell ref="D63:E63"/>
    <mergeCell ref="D64:E64"/>
    <mergeCell ref="D65:E65"/>
    <mergeCell ref="D66:E66"/>
    <mergeCell ref="D67:E67"/>
    <mergeCell ref="D68:E68"/>
    <mergeCell ref="D57:E57"/>
    <mergeCell ref="D58:E58"/>
    <mergeCell ref="D59:E59"/>
    <mergeCell ref="D60:E60"/>
    <mergeCell ref="D61:E61"/>
    <mergeCell ref="D62:E62"/>
    <mergeCell ref="D51:E51"/>
    <mergeCell ref="D52:E52"/>
    <mergeCell ref="D53:E53"/>
    <mergeCell ref="D54:E54"/>
    <mergeCell ref="D55:E55"/>
    <mergeCell ref="D56:E56"/>
    <mergeCell ref="D45:E45"/>
    <mergeCell ref="D46:E46"/>
    <mergeCell ref="D47:E47"/>
    <mergeCell ref="D48:E48"/>
    <mergeCell ref="D49:E49"/>
    <mergeCell ref="D50:E50"/>
    <mergeCell ref="D39:E39"/>
    <mergeCell ref="D40:E40"/>
    <mergeCell ref="D41:E41"/>
    <mergeCell ref="D42:E42"/>
    <mergeCell ref="D43:E43"/>
    <mergeCell ref="D44:E44"/>
    <mergeCell ref="D33:E33"/>
    <mergeCell ref="D34:E34"/>
    <mergeCell ref="D35:E35"/>
    <mergeCell ref="D36:E36"/>
    <mergeCell ref="D37:E37"/>
    <mergeCell ref="D38:E38"/>
    <mergeCell ref="D27:E27"/>
    <mergeCell ref="D28:E28"/>
    <mergeCell ref="D29:E29"/>
    <mergeCell ref="D30:E30"/>
    <mergeCell ref="D31:E31"/>
    <mergeCell ref="D32:E32"/>
    <mergeCell ref="D21:E21"/>
    <mergeCell ref="D22:E22"/>
    <mergeCell ref="D23:E23"/>
    <mergeCell ref="D24:E24"/>
    <mergeCell ref="D25:E25"/>
    <mergeCell ref="D26:E26"/>
    <mergeCell ref="B13:D13"/>
    <mergeCell ref="G13:G14"/>
    <mergeCell ref="I13:I14"/>
    <mergeCell ref="B14:D14"/>
    <mergeCell ref="D19:E19"/>
    <mergeCell ref="D20:E20"/>
    <mergeCell ref="B8:D8"/>
    <mergeCell ref="B9:D9"/>
    <mergeCell ref="G9:G10"/>
    <mergeCell ref="I9:I10"/>
    <mergeCell ref="B10:D10"/>
    <mergeCell ref="B11:D11"/>
    <mergeCell ref="G11:G12"/>
    <mergeCell ref="I11:I12"/>
    <mergeCell ref="B12:D12"/>
  </mergeCells>
  <conditionalFormatting sqref="B20:B97">
    <cfRule type="cellIs" dxfId="6" priority="7" stopIfTrue="1" operator="equal">
      <formula>"ALERT"</formula>
    </cfRule>
  </conditionalFormatting>
  <conditionalFormatting sqref="F9:F14">
    <cfRule type="cellIs" dxfId="5" priority="5" stopIfTrue="1" operator="equal">
      <formula>0</formula>
    </cfRule>
  </conditionalFormatting>
  <conditionalFormatting sqref="F10:F14">
    <cfRule type="containsBlanks" dxfId="4" priority="6" stopIfTrue="1">
      <formula>LEN(TRIM(F10))=0</formula>
    </cfRule>
  </conditionalFormatting>
  <conditionalFormatting sqref="F20:F94">
    <cfRule type="containsText" dxfId="3" priority="1" stopIfTrue="1" operator="containsText" text="Exchange rate :">
      <formula>NOT(ISERROR(SEARCH("Exchange rate :",F20)))</formula>
    </cfRule>
  </conditionalFormatting>
  <conditionalFormatting sqref="I99:I102 F20:I97">
    <cfRule type="containsErrors" dxfId="2" priority="2" stopIfTrue="1">
      <formula>ISERROR(F20)</formula>
    </cfRule>
    <cfRule type="cellIs" dxfId="1" priority="3" stopIfTrue="1" operator="equal">
      <formula>"NA"</formula>
    </cfRule>
    <cfRule type="cellIs" dxfId="0" priority="4" stopIfTrue="1" operator="equal">
      <formula>0</formula>
    </cfRule>
  </conditionalFormatting>
  <printOptions horizontalCentered="1"/>
  <pageMargins left="0.35" right="0.21" top="0.47" bottom="0.34" header="0.22" footer="0.17"/>
  <pageSetup scale="80" orientation="portrait" verticalDpi="300" r:id="rId1"/>
  <headerFooter alignWithMargins="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3" r:id="rId4" name="Button 1">
              <controlPr defaultSize="0" print="0" autoFill="0" autoPict="0" macro="[0]!ButtonPasteValues">
                <anchor moveWithCells="1" sizeWithCells="1">
                  <from>
                    <xdr:col>5</xdr:col>
                    <xdr:colOff>342900</xdr:colOff>
                    <xdr:row>0</xdr:row>
                    <xdr:rowOff>209550</xdr:rowOff>
                  </from>
                  <to>
                    <xdr:col>5</xdr:col>
                    <xdr:colOff>1885950</xdr:colOff>
                    <xdr:row>5</xdr:row>
                    <xdr:rowOff>95250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Invoice</vt:lpstr>
      <vt:lpstr>Tax Invoice</vt:lpstr>
      <vt:lpstr>Shipping customer</vt:lpstr>
      <vt:lpstr>Invoice!Print_Area</vt:lpstr>
      <vt:lpstr>'Shipping customer'!Print_Area</vt:lpstr>
      <vt:lpstr>'Tax Invoice'!Print_Area</vt:lpstr>
      <vt:lpstr>Invoice!Print_Titles</vt:lpstr>
      <vt:lpstr>'Shipping customer'!Print_Titles</vt:lpstr>
      <vt:lpstr>'Tax Invoice'!Print_Titles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2023-09-11T09:03:26Z</cp:lastPrinted>
  <dcterms:created xsi:type="dcterms:W3CDTF">2006-01-06T19:59:33Z</dcterms:created>
  <dcterms:modified xsi:type="dcterms:W3CDTF">2023-09-11T09:06:59Z</dcterms:modified>
</cp:coreProperties>
</file>