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BAB99C2-E050-4755-94B4-814AD01202DD}" xr6:coauthVersionLast="47" xr6:coauthVersionMax="47" xr10:uidLastSave="{00000000-0000-0000-0000-000000000000}"/>
  <bookViews>
    <workbookView xWindow="28680" yWindow="-120" windowWidth="29040" windowHeight="15840" activeTab="4" xr2:uid="{00000000-000D-0000-FFFF-FFFF00000000}"/>
  </bookViews>
  <sheets>
    <sheet name="Control" sheetId="1" r:id="rId1"/>
    <sheet name="Invoice" sheetId="2" r:id="rId2"/>
    <sheet name="Copy paste to Here" sheetId="5" state="hidden" r:id="rId3"/>
    <sheet name="Shipping Invoice" sheetId="7" r:id="rId4"/>
    <sheet name="Tax Invoice" sheetId="6" r:id="rId5"/>
    <sheet name="Shipping Customer"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Invoice!$A$1:$K$60</definedName>
    <definedName name="_xlnm.Print_Area" localSheetId="5">'Shipping Customer'!$A$1:$L$56</definedName>
    <definedName name="_xlnm.Print_Area" localSheetId="3">'Shipping Invoice'!$A$1:$L$56</definedName>
    <definedName name="_xlnm.Print_Area" localSheetId="4">'Tax Invoice'!$A$1:$H$1013</definedName>
    <definedName name="_xlnm.Print_Titles" localSheetId="1">Invoice!$2:$21</definedName>
    <definedName name="_xlnm.Print_Titles" localSheetId="5">'Shipping Customer'!$1:$21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2" l="1"/>
  <c r="B23" i="12"/>
  <c r="I23" i="12"/>
  <c r="K23" i="12"/>
  <c r="K54" i="12"/>
  <c r="B51" i="12"/>
  <c r="I50" i="12"/>
  <c r="B50" i="12"/>
  <c r="I49" i="12"/>
  <c r="B49" i="12"/>
  <c r="I48" i="12"/>
  <c r="B48" i="12"/>
  <c r="B47" i="12"/>
  <c r="I46" i="12"/>
  <c r="K46" i="12" s="1"/>
  <c r="B46" i="12"/>
  <c r="I45" i="12"/>
  <c r="B45" i="12"/>
  <c r="I44" i="12"/>
  <c r="B44" i="12"/>
  <c r="I43" i="12"/>
  <c r="B43" i="12"/>
  <c r="B42" i="12"/>
  <c r="I41" i="12"/>
  <c r="B41" i="12"/>
  <c r="I40" i="12"/>
  <c r="B40" i="12"/>
  <c r="I39" i="12"/>
  <c r="B39" i="12"/>
  <c r="I38" i="12"/>
  <c r="K38" i="12" s="1"/>
  <c r="B38" i="12"/>
  <c r="B37" i="12"/>
  <c r="I36" i="12"/>
  <c r="B36" i="12"/>
  <c r="B35" i="12"/>
  <c r="I34" i="12"/>
  <c r="B34" i="12"/>
  <c r="I33" i="12"/>
  <c r="B33" i="12"/>
  <c r="I32" i="12"/>
  <c r="B32" i="12"/>
  <c r="B31" i="12"/>
  <c r="I30" i="12"/>
  <c r="B30" i="12"/>
  <c r="I29" i="12"/>
  <c r="B29" i="12"/>
  <c r="I28" i="12"/>
  <c r="K28" i="12" s="1"/>
  <c r="B28" i="12"/>
  <c r="I27" i="12"/>
  <c r="B27" i="12"/>
  <c r="B26" i="12"/>
  <c r="I25" i="12"/>
  <c r="B25" i="12"/>
  <c r="I24" i="12"/>
  <c r="B24" i="12"/>
  <c r="I22" i="12"/>
  <c r="K22" i="12" s="1"/>
  <c r="K17" i="12"/>
  <c r="K14" i="12"/>
  <c r="K10" i="12"/>
  <c r="I37" i="12"/>
  <c r="K37" i="12" s="1"/>
  <c r="J53" i="2"/>
  <c r="F1001" i="6" s="1"/>
  <c r="K54" i="7"/>
  <c r="K53" i="7"/>
  <c r="E46" i="6"/>
  <c r="E45" i="6"/>
  <c r="E43" i="6"/>
  <c r="E42" i="6"/>
  <c r="E41" i="6"/>
  <c r="E40" i="6"/>
  <c r="E38" i="6"/>
  <c r="E37" i="6"/>
  <c r="E36" i="6"/>
  <c r="E35" i="6"/>
  <c r="E34" i="6"/>
  <c r="E33" i="6"/>
  <c r="E30" i="6"/>
  <c r="E29" i="6"/>
  <c r="E27" i="6"/>
  <c r="E26" i="6"/>
  <c r="E25" i="6"/>
  <c r="E24" i="6"/>
  <c r="E22" i="6"/>
  <c r="E21" i="6"/>
  <c r="E20" i="6"/>
  <c r="E19" i="6"/>
  <c r="E18" i="6"/>
  <c r="K14" i="7"/>
  <c r="K17" i="7"/>
  <c r="K10" i="7"/>
  <c r="B37" i="7"/>
  <c r="B35" i="7"/>
  <c r="I34" i="7"/>
  <c r="B33" i="7"/>
  <c r="B27" i="7"/>
  <c r="B26" i="7"/>
  <c r="N1" i="7"/>
  <c r="I47" i="7" s="1"/>
  <c r="N1" i="6"/>
  <c r="E32" i="6" s="1"/>
  <c r="F1002" i="6"/>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D32" i="6"/>
  <c r="B36" i="7" s="1"/>
  <c r="D31" i="6"/>
  <c r="D30" i="6"/>
  <c r="B34" i="7" s="1"/>
  <c r="D29" i="6"/>
  <c r="D28" i="6"/>
  <c r="B32" i="7" s="1"/>
  <c r="D27" i="6"/>
  <c r="B31" i="7" s="1"/>
  <c r="D26" i="6"/>
  <c r="B30" i="7" s="1"/>
  <c r="D25" i="6"/>
  <c r="B29" i="7" s="1"/>
  <c r="D24" i="6"/>
  <c r="B28" i="7" s="1"/>
  <c r="D23" i="6"/>
  <c r="D22" i="6"/>
  <c r="D21" i="6"/>
  <c r="B25" i="7" s="1"/>
  <c r="D20" i="6"/>
  <c r="B24" i="7" s="1"/>
  <c r="D19" i="6"/>
  <c r="B23" i="7" s="1"/>
  <c r="D18" i="6"/>
  <c r="B22" i="7" s="1"/>
  <c r="G3" i="6"/>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52" i="2" s="1"/>
  <c r="J55" i="2" s="1"/>
  <c r="A1007" i="6"/>
  <c r="A1006" i="6"/>
  <c r="A1005" i="6"/>
  <c r="F1004" i="6"/>
  <c r="A1004" i="6"/>
  <c r="A1003" i="6"/>
  <c r="A1002" i="6"/>
  <c r="K40" i="12" l="1"/>
  <c r="K49" i="12"/>
  <c r="K50" i="12"/>
  <c r="K24" i="12"/>
  <c r="K25" i="12"/>
  <c r="K29" i="12"/>
  <c r="K32" i="12"/>
  <c r="K41" i="12"/>
  <c r="K33" i="12"/>
  <c r="K34" i="12"/>
  <c r="K45" i="12"/>
  <c r="K36" i="12"/>
  <c r="K44" i="12"/>
  <c r="K48" i="12"/>
  <c r="K30" i="12"/>
  <c r="K39" i="12"/>
  <c r="K43" i="12"/>
  <c r="K27" i="12"/>
  <c r="I35" i="12"/>
  <c r="K35" i="12" s="1"/>
  <c r="I51" i="12"/>
  <c r="K51" i="12" s="1"/>
  <c r="I31" i="12"/>
  <c r="K31" i="12" s="1"/>
  <c r="I47" i="12"/>
  <c r="K47" i="12" s="1"/>
  <c r="I26" i="12"/>
  <c r="K26" i="12" s="1"/>
  <c r="I42" i="12"/>
  <c r="K42" i="12" s="1"/>
  <c r="I35" i="7"/>
  <c r="I50" i="7"/>
  <c r="K50" i="7" s="1"/>
  <c r="K35" i="7"/>
  <c r="I36" i="7"/>
  <c r="I37" i="7"/>
  <c r="K37" i="7" s="1"/>
  <c r="K29" i="7"/>
  <c r="K26" i="7"/>
  <c r="I38" i="7"/>
  <c r="K38" i="7" s="1"/>
  <c r="K28" i="7"/>
  <c r="K30" i="7"/>
  <c r="I27" i="7"/>
  <c r="K27" i="7" s="1"/>
  <c r="I39" i="7"/>
  <c r="I48" i="7"/>
  <c r="K48" i="7"/>
  <c r="I28" i="7"/>
  <c r="I41" i="7"/>
  <c r="K41" i="7" s="1"/>
  <c r="I31" i="7"/>
  <c r="I44" i="7"/>
  <c r="K39" i="7"/>
  <c r="I49" i="7"/>
  <c r="K49" i="7" s="1"/>
  <c r="I51" i="7"/>
  <c r="K51" i="7" s="1"/>
  <c r="K44" i="7"/>
  <c r="I29" i="7"/>
  <c r="I42" i="7"/>
  <c r="I30" i="7"/>
  <c r="K36" i="7"/>
  <c r="I32" i="7"/>
  <c r="K32" i="7" s="1"/>
  <c r="I45" i="7"/>
  <c r="K45" i="7" s="1"/>
  <c r="K42" i="7"/>
  <c r="I26" i="7"/>
  <c r="K31" i="7"/>
  <c r="I40" i="7"/>
  <c r="K40" i="7" s="1"/>
  <c r="I43" i="7"/>
  <c r="K43" i="7" s="1"/>
  <c r="I33" i="7"/>
  <c r="K33" i="7" s="1"/>
  <c r="I46" i="7"/>
  <c r="K46" i="7" s="1"/>
  <c r="I22" i="7"/>
  <c r="I23" i="7"/>
  <c r="K23" i="7" s="1"/>
  <c r="I24" i="7"/>
  <c r="K24" i="7" s="1"/>
  <c r="I25" i="7"/>
  <c r="K25" i="7" s="1"/>
  <c r="K47" i="7"/>
  <c r="K34" i="7"/>
  <c r="E23" i="6"/>
  <c r="E39" i="6"/>
  <c r="E28" i="6"/>
  <c r="E44" i="6"/>
  <c r="E31" i="6"/>
  <c r="E47" i="6"/>
  <c r="K22" i="7"/>
  <c r="B52" i="7"/>
  <c r="M11" i="6"/>
  <c r="K52" i="12" l="1"/>
  <c r="K55" i="12" s="1"/>
  <c r="K52" i="7"/>
  <c r="K55" i="7" s="1"/>
  <c r="I60" i="2"/>
  <c r="I5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<sst xmlns="http://schemas.openxmlformats.org/spreadsheetml/2006/main" count="2483" uniqueCount="777">
  <si>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</si>
  <si>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</si>
  <si>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</si>
  <si>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</si>
  <si>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</si>
  <si>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</si>
  <si>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</si>
  <si>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</si>
  <si>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</si>
  <si>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</si>
  <si>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</si>
  <si>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</si>
  <si>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</si>
  <si>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</si>
  <si>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</si>
  <si>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</si>
  <si>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</si>
  <si>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</si>
  <si>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</si>
  <si>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</si>
  <si>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</si>
  <si>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</si>
  <si>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</si>
  <si>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</si>
  <si>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</si>
  <si>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</si>
  <si>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</si>
  <si>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</si>
  <si>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</si>
  <si>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</si>
  <si>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</si>
  <si>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</si>
  <si>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</si>
  <si>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</si>
  <si>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</si>
  <si>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</si>
  <si>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</si>
  <si>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</si>
  <si>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</si>
  <si>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</si>
  <si>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</si>
  <si>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</si>
  <si>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</si>
  <si>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</si>
  <si>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</si>
  <si>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</si>
  <si>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</si>
  <si>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</si>
  <si>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</si>
  <si>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</si>
  <si>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</si>
  <si>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</si>
  <si>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</si>
  <si>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</si>
  <si>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</si>
  <si>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</si>
  <si>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</si>
  <si>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</si>
  <si>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</si>
  <si>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</si>
  <si>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</si>
  <si>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</si>
  <si>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</si>
  <si>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</si>
  <si>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</si>
  <si>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</si>
  <si>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</si>
  <si>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</si>
  <si>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</si>
  <si>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</si>
  <si>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</si>
  <si>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</si>
  <si>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</si>
  <si>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</si>
  <si>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</si>
  <si>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</si>
  <si>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</si>
  <si>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</si>
  <si>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</si>
  <si>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</si>
  <si>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</si>
  <si>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</si>
  <si>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</si>
  <si>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</si>
  <si>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</si>
  <si>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</si>
  <si>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</si>
  <si>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</si>
  <si>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</si>
  <si>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</si>
  <si>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</si>
  <si>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</si>
  <si>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</si>
  <si>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</si>
  <si>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</si>
  <si>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</si>
  <si>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</si>
  <si>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</si>
  <si>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</si>
  <si>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</si>
  <si>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</si>
  <si>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</si>
  <si>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</si>
  <si>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</si>
  <si>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</si>
  <si>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</si>
  <si>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</si>
  <si>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</si>
  <si>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</si>
  <si>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</si>
  <si>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</si>
  <si>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</si>
  <si>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</si>
  <si>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</si>
  <si>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</si>
  <si>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</si>
  <si>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</si>
  <si>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</si>
  <si>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</si>
  <si>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</si>
  <si>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</si>
  <si>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</si>
  <si>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</si>
  <si>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</si>
  <si>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</si>
  <si>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</si>
  <si>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</si>
  <si>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</si>
  <si>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</si>
  <si>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</si>
  <si>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</si>
  <si>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</si>
  <si>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</si>
  <si>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</si>
  <si>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</si>
  <si>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</si>
  <si>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</si>
  <si>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</si>
  <si>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</si>
  <si>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</si>
  <si>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</si>
  <si>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</si>
  <si>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</si>
  <si>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</si>
  <si>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</si>
  <si>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</si>
  <si>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</si>
  <si>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</si>
  <si>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</si>
  <si>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</si>
  <si>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</si>
  <si>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</si>
  <si>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</si>
  <si>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</si>
  <si>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</si>
  <si>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</si>
  <si>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</si>
  <si>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</si>
  <si>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</si>
  <si>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</si>
  <si>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</si>
  <si>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</si>
  <si>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</si>
  <si>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</si>
  <si>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</si>
  <si>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</si>
  <si>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</si>
  <si>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</si>
  <si>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</si>
  <si>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</si>
  <si>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</si>
  <si>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</si>
  <si>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</si>
  <si>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</si>
  <si>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</si>
  <si>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</si>
  <si>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</si>
  <si>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</si>
  <si>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</si>
  <si>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</si>
  <si>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</si>
  <si>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</si>
  <si>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</si>
  <si>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</si>
  <si>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</si>
  <si>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</si>
  <si>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</si>
  <si>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</si>
  <si>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</si>
  <si>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</si>
  <si>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</si>
  <si>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</si>
  <si>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</si>
  <si>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</si>
  <si>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</si>
  <si>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</si>
  <si>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</si>
  <si>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</si>
  <si>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</si>
  <si>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</si>
  <si>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</si>
  <si>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</si>
  <si>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</si>
  <si>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</si>
  <si>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</si>
  <si>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</si>
  <si>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</si>
  <si>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</si>
  <si>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</si>
  <si>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</si>
  <si>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</si>
  <si>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</si>
  <si>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</si>
  <si>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</si>
  <si>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</si>
  <si>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</si>
  <si>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</si>
  <si>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</si>
  <si>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</si>
  <si>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</si>
  <si>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</si>
  <si>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</si>
  <si>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</si>
  <si>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</si>
  <si>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</si>
  <si>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</si>
  <si>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</si>
  <si>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</si>
  <si>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</si>
  <si>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</si>
  <si>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</si>
  <si>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</si>
  <si>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</si>
  <si>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</si>
  <si>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</si>
  <si>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</si>
  <si>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</si>
  <si>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</si>
  <si>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</si>
  <si>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</si>
  <si>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</si>
  <si>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</si>
  <si>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</si>
  <si>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</si>
  <si>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</si>
  <si>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</si>
  <si>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</si>
  <si>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</si>
  <si>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</si>
  <si>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</si>
  <si>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</si>
  <si>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</si>
  <si>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</si>
  <si>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</si>
  <si>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</si>
  <si>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</si>
  <si>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</si>
  <si>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</si>
  <si>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</si>
  <si>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</si>
  <si>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</si>
  <si>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</si>
  <si>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</si>
  <si>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</si>
  <si>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</si>
  <si>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</si>
  <si>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</si>
  <si>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</si>
  <si>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</si>
  <si>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</si>
  <si>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</si>
  <si>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</si>
  <si>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</si>
  <si>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</si>
  <si>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</si>
  <si>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</si>
  <si>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</si>
  <si>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</si>
  <si>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</si>
  <si>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</si>
  <si>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</si>
  <si>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</si>
  <si>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</si>
  <si>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</si>
  <si>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</si>
  <si>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</si>
  <si>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</si>
  <si>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</si>
  <si>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</si>
  <si>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</si>
  <si>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</si>
  <si>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</si>
  <si>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</si>
  <si>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</si>
  <si>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</si>
  <si>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</si>
  <si>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</si>
  <si>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</si>
  <si>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</si>
  <si>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</si>
  <si>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</si>
  <si>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</si>
  <si>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</si>
  <si>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</si>
  <si>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</si>
  <si>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</si>
  <si>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</si>
  <si>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</si>
  <si>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</si>
  <si>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</si>
  <si>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</si>
  <si>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</si>
  <si>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</si>
  <si>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</si>
  <si>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</si>
  <si>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</si>
  <si>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</si>
  <si>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</si>
  <si>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</si>
  <si>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</si>
  <si>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</si>
  <si>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</si>
  <si>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</si>
  <si>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</si>
  <si>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</si>
  <si>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</si>
  <si>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</si>
  <si>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</si>
  <si>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</si>
  <si>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</si>
  <si>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</si>
  <si>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</si>
  <si>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</si>
  <si>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</si>
  <si>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</si>
  <si>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</si>
  <si>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</si>
  <si>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</si>
  <si>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</si>
  <si>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</si>
  <si>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</si>
  <si>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</si>
  <si>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</si>
  <si>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</si>
  <si>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</si>
  <si>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</si>
  <si>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</si>
  <si>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</si>
  <si>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</si>
  <si>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</si>
  <si>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</si>
  <si>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</si>
  <si>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</si>
  <si>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</si>
  <si>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</si>
  <si>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</si>
  <si>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</si>
  <si>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</si>
  <si>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</si>
  <si>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</si>
  <si>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</si>
  <si>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</si>
  <si>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</si>
  <si>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</si>
  <si>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</si>
  <si>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</si>
  <si>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</si>
  <si>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</si>
  <si>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</si>
  <si>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</si>
  <si>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</si>
  <si>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</si>
  <si>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</si>
  <si>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</si>
  <si>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</si>
  <si>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</si>
  <si>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</si>
  <si>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</si>
  <si>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</si>
  <si>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</si>
  <si>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</si>
  <si>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</si>
  <si>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</si>
  <si>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</si>
  <si>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</si>
  <si>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</si>
  <si>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</si>
  <si>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</si>
  <si>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</si>
  <si>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</si>
  <si>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</si>
  <si>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</si>
  <si>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</si>
  <si>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</si>
  <si>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</si>
  <si>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</si>
  <si>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</si>
  <si>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</si>
  <si>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</si>
  <si>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</si>
  <si>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</si>
  <si>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</si>
  <si>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</si>
  <si>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</si>
  <si>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</si>
  <si>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</si>
  <si>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</si>
  <si>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</si>
  <si>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</si>
  <si>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</si>
  <si>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</si>
  <si>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</si>
  <si>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</si>
  <si>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</si>
  <si>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</si>
  <si>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</si>
  <si>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</si>
  <si>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</si>
  <si>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</si>
  <si>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</si>
  <si>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</si>
  <si>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</si>
  <si>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</si>
  <si>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</si>
  <si>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</si>
  <si>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</si>
  <si>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</si>
  <si>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</si>
  <si>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</si>
  <si>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</si>
  <si>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</si>
  <si>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</si>
  <si>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</si>
  <si>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</si>
  <si>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</si>
  <si>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</si>
  <si>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</si>
  <si>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</si>
  <si>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</si>
  <si>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</si>
  <si>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</si>
  <si>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</si>
  <si>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</si>
  <si>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</si>
  <si>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</si>
  <si>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</si>
  <si>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</si>
  <si>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</si>
  <si>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</si>
  <si>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</si>
  <si>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</si>
  <si>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</si>
  <si>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</si>
  <si>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</si>
  <si>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</si>
  <si>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</si>
  <si>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</si>
  <si>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</si>
  <si>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</si>
  <si>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</si>
  <si>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</si>
  <si>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</si>
  <si>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</si>
  <si>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</si>
  <si>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</si>
  <si>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</si>
  <si>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</si>
  <si>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</si>
  <si>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</si>
  <si>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</si>
  <si>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</si>
  <si>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</si>
  <si>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</si>
  <si>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</si>
  <si>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</si>
  <si>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</si>
  <si>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</si>
  <si>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</si>
  <si>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</si>
  <si>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</si>
  <si>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</si>
  <si>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</si>
  <si>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</si>
  <si>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</si>
  <si>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</si>
  <si>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</si>
  <si>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</si>
  <si>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</si>
  <si>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</si>
  <si>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</si>
  <si>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</si>
  <si>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</si>
  <si>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</si>
  <si>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</si>
  <si>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</si>
  <si>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</si>
  <si>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</si>
  <si>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</si>
  <si>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</si>
  <si>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</si>
  <si>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</si>
  <si>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</si>
  <si>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</si>
  <si>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</si>
  <si>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</si>
  <si>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</si>
  <si>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</si>
  <si>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</si>
  <si>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</si>
  <si>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</si>
  <si>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</si>
  <si>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</si>
  <si>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</si>
  <si>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</si>
  <si>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</si>
  <si>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</si>
  <si>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</si>
  <si>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</si>
  <si>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</si>
  <si>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</si>
  <si>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</si>
  <si>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</si>
  <si>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</si>
  <si>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</si>
  <si>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</si>
  <si>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</si>
  <si>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</si>
  <si>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</si>
  <si>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</si>
  <si>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</si>
  <si>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</si>
  <si>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</si>
  <si>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</si>
  <si>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</si>
  <si>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</si>
  <si>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</si>
  <si>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</si>
  <si>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</si>
  <si>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</si>
  <si>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</si>
  <si>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</si>
  <si>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</si>
  <si>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</si>
  <si>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</si>
  <si>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</si>
  <si>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</si>
  <si>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</si>
  <si>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</si>
  <si>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</si>
  <si>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</si>
  <si>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</si>
  <si>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</si>
  <si>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</si>
  <si>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</si>
  <si>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</si>
  <si>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</si>
  <si>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</si>
  <si>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</si>
  <si>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</si>
  <si>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</si>
  <si>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</si>
  <si>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</si>
  <si>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</si>
  <si>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</si>
  <si>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</si>
  <si>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</si>
  <si>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</si>
  <si>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</si>
  <si>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</si>
  <si>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</si>
  <si>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</si>
  <si>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</si>
  <si>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</si>
  <si>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</si>
  <si>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</si>
  <si>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</si>
  <si>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</si>
  <si>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</si>
  <si>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</si>
  <si>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</si>
  <si>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</si>
  <si>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</si>
  <si>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</si>
  <si>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</si>
  <si>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</si>
  <si>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</si>
  <si>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</si>
  <si>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</si>
  <si>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</si>
  <si>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</si>
  <si>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</si>
  <si>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</si>
  <si>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</si>
  <si>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</si>
  <si>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</si>
  <si>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</si>
  <si>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</si>
  <si>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</si>
  <si>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</si>
  <si>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</si>
  <si>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</si>
  <si>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</si>
  <si>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</si>
  <si>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</si>
  <si>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</si>
  <si>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</si>
  <si>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</si>
  <si>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</si>
  <si>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</si>
  <si>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</si>
  <si>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</si>
  <si>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</si>
  <si>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</si>
  <si>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</si>
  <si>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</si>
  <si>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</si>
  <si>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</si>
  <si>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</si>
  <si>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</si>
  <si>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</si>
  <si>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</si>
  <si>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</si>
  <si>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</si>
  <si>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</si>
  <si>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</si>
  <si>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</si>
  <si>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</si>
  <si>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</si>
  <si>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</si>
  <si>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</si>
  <si>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</si>
  <si>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</si>
  <si>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</si>
  <si>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</si>
  <si>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</si>
  <si>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</si>
  <si>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</si>
  <si>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</si>
  <si>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</si>
  <si>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</si>
  <si>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</si>
  <si>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</si>
  <si>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</si>
  <si>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</si>
  <si>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</si>
  <si>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</si>
  <si>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</si>
  <si>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</si>
  <si>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</si>
  <si>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</si>
  <si>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</si>
  <si>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</si>
  <si>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</si>
  <si>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</si>
  <si>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</si>
  <si>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</si>
  <si>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</si>
  <si>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</si>
  <si>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</si>
  <si>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</si>
  <si>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</si>
  <si>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</si>
  <si>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</si>
  <si>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</si>
  <si>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</si>
  <si>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</si>
  <si>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</si>
  <si>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</si>
  <si>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</si>
  <si>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</si>
  <si>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</si>
  <si>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</si>
  <si>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</si>
  <si>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</si>
  <si>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</si>
  <si>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</si>
  <si>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</si>
  <si>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</si>
  <si>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</si>
  <si>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</si>
  <si>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</si>
  <si>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</si>
  <si>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</si>
  <si>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</si>
  <si>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</si>
  <si>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</si>
  <si>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</si>
  <si>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</si>
  <si>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</si>
  <si>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</si>
  <si>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</si>
  <si>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</si>
  <si>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</si>
  <si>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</si>
  <si>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</si>
  <si>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</si>
  <si>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</si>
  <si>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</si>
  <si>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</si>
  <si>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</si>
  <si>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</si>
  <si>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</si>
  <si>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</si>
  <si>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</si>
  <si>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</si>
  <si>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</si>
  <si>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</si>
  <si>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</si>
  <si>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</si>
  <si>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</si>
  <si>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</si>
  <si>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</si>
  <si>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</si>
  <si>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</si>
  <si>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</si>
  <si>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Via Paradox</t>
  </si>
  <si>
    <t>Martin Trojan</t>
  </si>
  <si>
    <t>Jirovcova33</t>
  </si>
  <si>
    <t>37001 Ceske Budejovice</t>
  </si>
  <si>
    <t>Czechia</t>
  </si>
  <si>
    <t>Tel: 602824270</t>
  </si>
  <si>
    <t>Email: viaparadox.iva@volny.cz</t>
  </si>
  <si>
    <t>DPG</t>
  </si>
  <si>
    <t>Gauge: 16mm</t>
  </si>
  <si>
    <t>Gauge: 25mm</t>
  </si>
  <si>
    <t>Gauge: 28mm</t>
  </si>
  <si>
    <t>DTPG</t>
  </si>
  <si>
    <t>Gauge: 22mm</t>
  </si>
  <si>
    <t>FFAT</t>
  </si>
  <si>
    <t>316L steel double flared flesh tunnel with black anodized fan blade (The fan spins freely when you blow on it)</t>
  </si>
  <si>
    <t>High polished surgical steel hinged segment ring, 16g (1.2mm)</t>
  </si>
  <si>
    <t>SEGHT18</t>
  </si>
  <si>
    <t xml:space="preserve">PVD plated surgical steel hinged segment ring, 18g (1.0mm) </t>
  </si>
  <si>
    <t>SGTSH14</t>
  </si>
  <si>
    <t>Color: High Polish 8mm</t>
  </si>
  <si>
    <t>PVD plated 316L steel hinged segment ring, 1.2mm (16g) pear shape design</t>
  </si>
  <si>
    <t>Color: High Polish 10mm</t>
  </si>
  <si>
    <t>Color: Gold 8mm</t>
  </si>
  <si>
    <t>Color: Gold 10mm</t>
  </si>
  <si>
    <t>Color: Black 8mm</t>
  </si>
  <si>
    <t>Color: Black 10mm</t>
  </si>
  <si>
    <t>UBBER20</t>
  </si>
  <si>
    <t>High polished titanium G23 helix barbell, 1.2mm (16g) with two 4mm balls</t>
  </si>
  <si>
    <t>UBBINDS</t>
  </si>
  <si>
    <t>High polished titanium G23 industrial barbell, 1.2mm (16g) with two 4mm balls</t>
  </si>
  <si>
    <t>UBN2CG</t>
  </si>
  <si>
    <t>UCBFBIH</t>
  </si>
  <si>
    <t>Titanium G23 internally threaded circular barbell, 1.6mm (14g) with 3mm to 5mm forward facing flat back crystals</t>
  </si>
  <si>
    <t>ULBB3</t>
  </si>
  <si>
    <t>Titanium G23 labret, 16g (1.2mm) with a 3mm ball</t>
  </si>
  <si>
    <t>XBT3S</t>
  </si>
  <si>
    <t>Pack of 10 pcs. of 3mm anodized surgical steel balls with threading 1.2mm (16g)</t>
  </si>
  <si>
    <t>DPG5/8</t>
  </si>
  <si>
    <t>DPG1</t>
  </si>
  <si>
    <t>DPG11/8</t>
  </si>
  <si>
    <t>DTPG7/8</t>
  </si>
  <si>
    <t>DTPG1</t>
  </si>
  <si>
    <t>DTPG11/8</t>
  </si>
  <si>
    <t>FFAT5/8</t>
  </si>
  <si>
    <t>SGSH14A</t>
  </si>
  <si>
    <t>SGSH14B</t>
  </si>
  <si>
    <t>SGTSH14A</t>
  </si>
  <si>
    <t>SGTSH14B</t>
  </si>
  <si>
    <t>UBBER20G</t>
  </si>
  <si>
    <t>UCBFBIH3</t>
  </si>
  <si>
    <t>Six Hundred Ninety Six and 41 cents USD</t>
  </si>
  <si>
    <t>High polished surgical steel double flared flesh tunnel - size 12g to 2'' (2mm - 52mm)</t>
  </si>
  <si>
    <t>PVD plated surgical steel double flared flesh tunnel - 12g (2mm) to 2'' (52mm)</t>
  </si>
  <si>
    <t>Jirovcova 33</t>
  </si>
  <si>
    <r>
      <t xml:space="preserve">20% Discount as per </t>
    </r>
    <r>
      <rPr>
        <b/>
        <sz val="10"/>
        <color theme="1"/>
        <rFont val="Arial"/>
        <family val="2"/>
      </rPr>
      <t>Silver Member</t>
    </r>
    <r>
      <rPr>
        <sz val="10"/>
        <color theme="1"/>
        <rFont val="Arial"/>
        <family val="2"/>
      </rPr>
      <t>:</t>
    </r>
  </si>
  <si>
    <r>
      <t xml:space="preserve">Free Shipping via DHL - </t>
    </r>
    <r>
      <rPr>
        <b/>
        <sz val="10"/>
        <color theme="1"/>
        <rFont val="Arial"/>
        <family val="2"/>
      </rPr>
      <t>DAP Dubne</t>
    </r>
    <r>
      <rPr>
        <sz val="10"/>
        <color theme="1"/>
        <rFont val="Arial"/>
        <family val="2"/>
      </rPr>
      <t>:</t>
    </r>
  </si>
  <si>
    <t>PRODUCT OF THAILAND</t>
  </si>
  <si>
    <t>HTS - A7117.19.9000: Imitation jewelry of base metal</t>
  </si>
  <si>
    <t>Stainless steel imitation jewelry - Belly Banana, Circular Barbell, Hinged Segment Ring and other items as invoice attached</t>
  </si>
  <si>
    <t>One Hundred Six and 68 cents USD</t>
  </si>
  <si>
    <t>Five Hundred Fifty Seven and 13 cents USD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</si>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</sst>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8" fillId="2" borderId="14" xfId="0" applyFont="1" applyFill="1" applyBorder="1" applyAlignment="1">
      <alignment horizontal="center"/>
    </xf>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2" fontId="4"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2">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5366" xr:uid="{5B058D20-7052-4E71-B70A-1E4C3F4ED66C}"/>
    <cellStyle name="Normal 2 6 3 4" xfId="5365" xr:uid="{550A5173-FF8A-4332-8A84-F77FD292A1BC}"/>
    <cellStyle name="Normal 2 6 4" xfId="4661" xr:uid="{FD8853FA-34F1-4C5F-8D9D-11A453BD6270}"/>
    <cellStyle name="Normal 2 6 4 2" xfId="5364" xr:uid="{A5109899-16AB-428F-9425-B33A3AE86354}"/>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2 5 2" xfId="5367" xr:uid="{D1438AA6-0A3E-499D-B628-381E26D5D7F3}"/>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71" xr:uid="{357EF58A-C130-4ADE-94B8-BDEB2376868C}"/>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4 2 2" xfId="5370" xr:uid="{D6A8AF01-12BB-4626-85A7-3487C7681E3C}"/>
    <cellStyle name="Normal 4 4 4 3" xfId="5368" xr:uid="{08A053B0-42F4-400B-A3FF-B846B915DDA1}"/>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5 2" xfId="5369" xr:uid="{B8EF9931-8FC4-4CFF-84AC-9DAB6F52526C}"/>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7" t="s">
        <v>2</v>
      </c>
      <c r="C8" s="94"/>
      <c r="D8" s="94"/>
      <c r="E8" s="94"/>
      <c r="F8" s="94"/>
      <c r="G8" s="95"/>
    </row>
    <row r="9" spans="2:7" ht="14.25">
      <c r="B9" s="14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P70"/>
  <sheetViews>
    <sheetView topLeftCell="A44" zoomScale="90" zoomScaleNormal="90" workbookViewId="0">
      <selection activeCell="H63" sqref="H63:H6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52">
        <v>51434</v>
      </c>
      <c r="K10" s="127"/>
    </row>
    <row r="11" spans="1:11">
      <c r="A11" s="126"/>
      <c r="B11" s="126" t="s">
        <v>716</v>
      </c>
      <c r="C11" s="132"/>
      <c r="D11" s="132"/>
      <c r="E11" s="132"/>
      <c r="F11" s="127"/>
      <c r="G11" s="128"/>
      <c r="H11" s="128" t="s">
        <v>716</v>
      </c>
      <c r="I11" s="132"/>
      <c r="J11" s="153"/>
      <c r="K11" s="127"/>
    </row>
    <row r="12" spans="1:11">
      <c r="A12" s="126"/>
      <c r="B12" s="126" t="s">
        <v>768</v>
      </c>
      <c r="C12" s="132"/>
      <c r="D12" s="132"/>
      <c r="E12" s="132"/>
      <c r="F12" s="127"/>
      <c r="G12" s="128"/>
      <c r="H12" s="128" t="s">
        <v>768</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719</v>
      </c>
      <c r="C14" s="132"/>
      <c r="D14" s="132"/>
      <c r="E14" s="132"/>
      <c r="F14" s="127"/>
      <c r="G14" s="128"/>
      <c r="H14" s="128" t="s">
        <v>719</v>
      </c>
      <c r="I14" s="132"/>
      <c r="J14" s="154">
        <v>45184</v>
      </c>
      <c r="K14" s="127"/>
    </row>
    <row r="15" spans="1:11" ht="15" customHeight="1">
      <c r="A15" s="126"/>
      <c r="B15" s="6" t="s">
        <v>11</v>
      </c>
      <c r="C15" s="7"/>
      <c r="D15" s="7"/>
      <c r="E15" s="7"/>
      <c r="F15" s="8"/>
      <c r="G15" s="128"/>
      <c r="H15" s="9" t="s">
        <v>11</v>
      </c>
      <c r="I15" s="132"/>
      <c r="J15" s="155"/>
      <c r="K15" s="127"/>
    </row>
    <row r="16" spans="1:11" ht="15" customHeight="1">
      <c r="A16" s="126"/>
      <c r="B16" s="132"/>
      <c r="C16" s="132"/>
      <c r="D16" s="132"/>
      <c r="E16" s="132"/>
      <c r="F16" s="132"/>
      <c r="G16" s="132"/>
      <c r="H16" s="132"/>
      <c r="I16" s="135" t="s">
        <v>147</v>
      </c>
      <c r="J16" s="141">
        <v>39985</v>
      </c>
      <c r="K16" s="127"/>
    </row>
    <row r="17" spans="1:11">
      <c r="A17" s="126"/>
      <c r="B17" s="132" t="s">
        <v>720</v>
      </c>
      <c r="C17" s="132"/>
      <c r="D17" s="132"/>
      <c r="E17" s="132"/>
      <c r="F17" s="132"/>
      <c r="G17" s="132"/>
      <c r="H17" s="132"/>
      <c r="I17" s="135" t="s">
        <v>148</v>
      </c>
      <c r="J17" s="141" t="s">
        <v>714</v>
      </c>
      <c r="K17" s="127"/>
    </row>
    <row r="18" spans="1:11" ht="18">
      <c r="A18" s="126"/>
      <c r="B18" s="132" t="s">
        <v>721</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c r="A21" s="126"/>
      <c r="B21" s="117"/>
      <c r="C21" s="117"/>
      <c r="D21" s="118"/>
      <c r="E21" s="118"/>
      <c r="F21" s="158"/>
      <c r="G21" s="159"/>
      <c r="H21" s="117" t="s">
        <v>146</v>
      </c>
      <c r="I21" s="117"/>
      <c r="J21" s="117"/>
      <c r="K21" s="127"/>
    </row>
    <row r="22" spans="1:11">
      <c r="A22" s="126"/>
      <c r="B22" s="119">
        <v>30</v>
      </c>
      <c r="C22" s="10" t="s">
        <v>634</v>
      </c>
      <c r="D22" s="130" t="s">
        <v>634</v>
      </c>
      <c r="E22" s="130" t="s">
        <v>30</v>
      </c>
      <c r="F22" s="148"/>
      <c r="G22" s="149"/>
      <c r="H22" s="11" t="s">
        <v>636</v>
      </c>
      <c r="I22" s="14">
        <v>0.49</v>
      </c>
      <c r="J22" s="121">
        <f t="shared" ref="J22:J51" si="0">I22*B22</f>
        <v>14.7</v>
      </c>
      <c r="K22" s="127"/>
    </row>
    <row r="23" spans="1:11">
      <c r="A23" s="126"/>
      <c r="B23" s="119">
        <v>6</v>
      </c>
      <c r="C23" s="10" t="s">
        <v>634</v>
      </c>
      <c r="D23" s="130" t="s">
        <v>634</v>
      </c>
      <c r="E23" s="130" t="s">
        <v>31</v>
      </c>
      <c r="F23" s="148"/>
      <c r="G23" s="149"/>
      <c r="H23" s="11" t="s">
        <v>636</v>
      </c>
      <c r="I23" s="14">
        <v>0.49</v>
      </c>
      <c r="J23" s="121">
        <f t="shared" si="0"/>
        <v>2.94</v>
      </c>
      <c r="K23" s="127"/>
    </row>
    <row r="24" spans="1:11" ht="24">
      <c r="A24" s="126"/>
      <c r="B24" s="119">
        <v>2</v>
      </c>
      <c r="C24" s="10" t="s">
        <v>722</v>
      </c>
      <c r="D24" s="130" t="s">
        <v>752</v>
      </c>
      <c r="E24" s="130" t="s">
        <v>723</v>
      </c>
      <c r="F24" s="148"/>
      <c r="G24" s="149"/>
      <c r="H24" s="11" t="s">
        <v>766</v>
      </c>
      <c r="I24" s="14">
        <v>1.05</v>
      </c>
      <c r="J24" s="121">
        <f t="shared" si="0"/>
        <v>2.1</v>
      </c>
      <c r="K24" s="127"/>
    </row>
    <row r="25" spans="1:11" ht="24">
      <c r="A25" s="126"/>
      <c r="B25" s="119">
        <v>2</v>
      </c>
      <c r="C25" s="10" t="s">
        <v>722</v>
      </c>
      <c r="D25" s="130" t="s">
        <v>753</v>
      </c>
      <c r="E25" s="130" t="s">
        <v>724</v>
      </c>
      <c r="F25" s="148"/>
      <c r="G25" s="149"/>
      <c r="H25" s="11" t="s">
        <v>766</v>
      </c>
      <c r="I25" s="14">
        <v>1.96</v>
      </c>
      <c r="J25" s="121">
        <f t="shared" si="0"/>
        <v>3.92</v>
      </c>
      <c r="K25" s="127"/>
    </row>
    <row r="26" spans="1:11" ht="24">
      <c r="A26" s="126"/>
      <c r="B26" s="119">
        <v>2</v>
      </c>
      <c r="C26" s="10" t="s">
        <v>722</v>
      </c>
      <c r="D26" s="130" t="s">
        <v>754</v>
      </c>
      <c r="E26" s="130" t="s">
        <v>725</v>
      </c>
      <c r="F26" s="148"/>
      <c r="G26" s="149"/>
      <c r="H26" s="11" t="s">
        <v>766</v>
      </c>
      <c r="I26" s="14">
        <v>2.2799999999999998</v>
      </c>
      <c r="J26" s="121">
        <f t="shared" si="0"/>
        <v>4.5599999999999996</v>
      </c>
      <c r="K26" s="127"/>
    </row>
    <row r="27" spans="1:11" ht="24">
      <c r="A27" s="126"/>
      <c r="B27" s="119">
        <v>2</v>
      </c>
      <c r="C27" s="10" t="s">
        <v>726</v>
      </c>
      <c r="D27" s="130" t="s">
        <v>755</v>
      </c>
      <c r="E27" s="130" t="s">
        <v>727</v>
      </c>
      <c r="F27" s="148" t="s">
        <v>279</v>
      </c>
      <c r="G27" s="149"/>
      <c r="H27" s="11" t="s">
        <v>767</v>
      </c>
      <c r="I27" s="14">
        <v>2.64</v>
      </c>
      <c r="J27" s="121">
        <f t="shared" si="0"/>
        <v>5.28</v>
      </c>
      <c r="K27" s="127"/>
    </row>
    <row r="28" spans="1:11" ht="24">
      <c r="A28" s="126"/>
      <c r="B28" s="119">
        <v>2</v>
      </c>
      <c r="C28" s="10" t="s">
        <v>726</v>
      </c>
      <c r="D28" s="130" t="s">
        <v>756</v>
      </c>
      <c r="E28" s="130" t="s">
        <v>724</v>
      </c>
      <c r="F28" s="148" t="s">
        <v>279</v>
      </c>
      <c r="G28" s="149"/>
      <c r="H28" s="11" t="s">
        <v>767</v>
      </c>
      <c r="I28" s="14">
        <v>2.84</v>
      </c>
      <c r="J28" s="121">
        <f t="shared" si="0"/>
        <v>5.68</v>
      </c>
      <c r="K28" s="127"/>
    </row>
    <row r="29" spans="1:11" ht="24">
      <c r="A29" s="126"/>
      <c r="B29" s="119">
        <v>2</v>
      </c>
      <c r="C29" s="10" t="s">
        <v>726</v>
      </c>
      <c r="D29" s="130" t="s">
        <v>757</v>
      </c>
      <c r="E29" s="130" t="s">
        <v>725</v>
      </c>
      <c r="F29" s="148" t="s">
        <v>279</v>
      </c>
      <c r="G29" s="149"/>
      <c r="H29" s="11" t="s">
        <v>767</v>
      </c>
      <c r="I29" s="14">
        <v>3.09</v>
      </c>
      <c r="J29" s="121">
        <f t="shared" si="0"/>
        <v>6.18</v>
      </c>
      <c r="K29" s="127"/>
    </row>
    <row r="30" spans="1:11" ht="24">
      <c r="A30" s="126"/>
      <c r="B30" s="119">
        <v>3</v>
      </c>
      <c r="C30" s="10" t="s">
        <v>728</v>
      </c>
      <c r="D30" s="130" t="s">
        <v>758</v>
      </c>
      <c r="E30" s="130" t="s">
        <v>723</v>
      </c>
      <c r="F30" s="148"/>
      <c r="G30" s="149"/>
      <c r="H30" s="11" t="s">
        <v>729</v>
      </c>
      <c r="I30" s="14">
        <v>3.14</v>
      </c>
      <c r="J30" s="121">
        <f t="shared" si="0"/>
        <v>9.42</v>
      </c>
      <c r="K30" s="127"/>
    </row>
    <row r="31" spans="1:11" ht="24">
      <c r="A31" s="126"/>
      <c r="B31" s="119">
        <v>50</v>
      </c>
      <c r="C31" s="10" t="s">
        <v>70</v>
      </c>
      <c r="D31" s="130" t="s">
        <v>70</v>
      </c>
      <c r="E31" s="130" t="s">
        <v>30</v>
      </c>
      <c r="F31" s="148"/>
      <c r="G31" s="149"/>
      <c r="H31" s="11" t="s">
        <v>730</v>
      </c>
      <c r="I31" s="14">
        <v>1.59</v>
      </c>
      <c r="J31" s="121">
        <f t="shared" si="0"/>
        <v>79.5</v>
      </c>
      <c r="K31" s="127"/>
    </row>
    <row r="32" spans="1:11" ht="24">
      <c r="A32" s="126"/>
      <c r="B32" s="119">
        <v>20</v>
      </c>
      <c r="C32" s="10" t="s">
        <v>70</v>
      </c>
      <c r="D32" s="130" t="s">
        <v>70</v>
      </c>
      <c r="E32" s="130" t="s">
        <v>31</v>
      </c>
      <c r="F32" s="148"/>
      <c r="G32" s="149"/>
      <c r="H32" s="11" t="s">
        <v>730</v>
      </c>
      <c r="I32" s="14">
        <v>1.59</v>
      </c>
      <c r="J32" s="121">
        <f t="shared" si="0"/>
        <v>31.8</v>
      </c>
      <c r="K32" s="127"/>
    </row>
    <row r="33" spans="1:11">
      <c r="A33" s="126"/>
      <c r="B33" s="119">
        <v>20</v>
      </c>
      <c r="C33" s="10" t="s">
        <v>731</v>
      </c>
      <c r="D33" s="130" t="s">
        <v>731</v>
      </c>
      <c r="E33" s="130" t="s">
        <v>30</v>
      </c>
      <c r="F33" s="148" t="s">
        <v>278</v>
      </c>
      <c r="G33" s="149"/>
      <c r="H33" s="11" t="s">
        <v>732</v>
      </c>
      <c r="I33" s="14">
        <v>2.09</v>
      </c>
      <c r="J33" s="121">
        <f t="shared" si="0"/>
        <v>41.8</v>
      </c>
      <c r="K33" s="127"/>
    </row>
    <row r="34" spans="1:11">
      <c r="A34" s="126"/>
      <c r="B34" s="119">
        <v>10</v>
      </c>
      <c r="C34" s="10" t="s">
        <v>731</v>
      </c>
      <c r="D34" s="130" t="s">
        <v>731</v>
      </c>
      <c r="E34" s="130" t="s">
        <v>31</v>
      </c>
      <c r="F34" s="148" t="s">
        <v>278</v>
      </c>
      <c r="G34" s="149"/>
      <c r="H34" s="11" t="s">
        <v>732</v>
      </c>
      <c r="I34" s="14">
        <v>2.09</v>
      </c>
      <c r="J34" s="121">
        <f t="shared" si="0"/>
        <v>20.9</v>
      </c>
      <c r="K34" s="127"/>
    </row>
    <row r="35" spans="1:11" ht="24">
      <c r="A35" s="126"/>
      <c r="B35" s="119">
        <v>4</v>
      </c>
      <c r="C35" s="10" t="s">
        <v>733</v>
      </c>
      <c r="D35" s="130" t="s">
        <v>759</v>
      </c>
      <c r="E35" s="130" t="s">
        <v>734</v>
      </c>
      <c r="F35" s="148"/>
      <c r="G35" s="149"/>
      <c r="H35" s="11" t="s">
        <v>735</v>
      </c>
      <c r="I35" s="14">
        <v>2.4900000000000002</v>
      </c>
      <c r="J35" s="121">
        <f t="shared" si="0"/>
        <v>9.9600000000000009</v>
      </c>
      <c r="K35" s="127"/>
    </row>
    <row r="36" spans="1:11" ht="24">
      <c r="A36" s="126"/>
      <c r="B36" s="119">
        <v>4</v>
      </c>
      <c r="C36" s="10" t="s">
        <v>733</v>
      </c>
      <c r="D36" s="130" t="s">
        <v>760</v>
      </c>
      <c r="E36" s="130" t="s">
        <v>736</v>
      </c>
      <c r="F36" s="148"/>
      <c r="G36" s="149"/>
      <c r="H36" s="11" t="s">
        <v>735</v>
      </c>
      <c r="I36" s="14">
        <v>2.4900000000000002</v>
      </c>
      <c r="J36" s="121">
        <f t="shared" si="0"/>
        <v>9.9600000000000009</v>
      </c>
      <c r="K36" s="127"/>
    </row>
    <row r="37" spans="1:11" ht="24">
      <c r="A37" s="126"/>
      <c r="B37" s="119">
        <v>4</v>
      </c>
      <c r="C37" s="10" t="s">
        <v>733</v>
      </c>
      <c r="D37" s="130" t="s">
        <v>761</v>
      </c>
      <c r="E37" s="130" t="s">
        <v>737</v>
      </c>
      <c r="F37" s="148"/>
      <c r="G37" s="149"/>
      <c r="H37" s="11" t="s">
        <v>735</v>
      </c>
      <c r="I37" s="14">
        <v>2.79</v>
      </c>
      <c r="J37" s="121">
        <f t="shared" si="0"/>
        <v>11.16</v>
      </c>
      <c r="K37" s="127"/>
    </row>
    <row r="38" spans="1:11" ht="24">
      <c r="A38" s="126"/>
      <c r="B38" s="119">
        <v>2</v>
      </c>
      <c r="C38" s="10" t="s">
        <v>733</v>
      </c>
      <c r="D38" s="130" t="s">
        <v>762</v>
      </c>
      <c r="E38" s="130" t="s">
        <v>738</v>
      </c>
      <c r="F38" s="148"/>
      <c r="G38" s="149"/>
      <c r="H38" s="11" t="s">
        <v>735</v>
      </c>
      <c r="I38" s="14">
        <v>2.79</v>
      </c>
      <c r="J38" s="121">
        <f t="shared" si="0"/>
        <v>5.58</v>
      </c>
      <c r="K38" s="127"/>
    </row>
    <row r="39" spans="1:11" ht="24">
      <c r="A39" s="126"/>
      <c r="B39" s="119">
        <v>4</v>
      </c>
      <c r="C39" s="10" t="s">
        <v>733</v>
      </c>
      <c r="D39" s="130" t="s">
        <v>761</v>
      </c>
      <c r="E39" s="130" t="s">
        <v>739</v>
      </c>
      <c r="F39" s="148"/>
      <c r="G39" s="149"/>
      <c r="H39" s="11" t="s">
        <v>735</v>
      </c>
      <c r="I39" s="14">
        <v>2.79</v>
      </c>
      <c r="J39" s="121">
        <f t="shared" si="0"/>
        <v>11.16</v>
      </c>
      <c r="K39" s="127"/>
    </row>
    <row r="40" spans="1:11" ht="24">
      <c r="A40" s="126"/>
      <c r="B40" s="119">
        <v>4</v>
      </c>
      <c r="C40" s="10" t="s">
        <v>733</v>
      </c>
      <c r="D40" s="130" t="s">
        <v>762</v>
      </c>
      <c r="E40" s="130" t="s">
        <v>740</v>
      </c>
      <c r="F40" s="148"/>
      <c r="G40" s="149"/>
      <c r="H40" s="11" t="s">
        <v>735</v>
      </c>
      <c r="I40" s="14">
        <v>2.79</v>
      </c>
      <c r="J40" s="121">
        <f t="shared" si="0"/>
        <v>11.16</v>
      </c>
      <c r="K40" s="127"/>
    </row>
    <row r="41" spans="1:11" ht="24">
      <c r="A41" s="126"/>
      <c r="B41" s="119">
        <v>30</v>
      </c>
      <c r="C41" s="10" t="s">
        <v>741</v>
      </c>
      <c r="D41" s="130" t="s">
        <v>763</v>
      </c>
      <c r="E41" s="130" t="s">
        <v>34</v>
      </c>
      <c r="F41" s="148"/>
      <c r="G41" s="149"/>
      <c r="H41" s="11" t="s">
        <v>742</v>
      </c>
      <c r="I41" s="14">
        <v>1.3</v>
      </c>
      <c r="J41" s="121">
        <f t="shared" si="0"/>
        <v>39</v>
      </c>
      <c r="K41" s="127"/>
    </row>
    <row r="42" spans="1:11" ht="24">
      <c r="A42" s="126"/>
      <c r="B42" s="119">
        <v>6</v>
      </c>
      <c r="C42" s="10" t="s">
        <v>743</v>
      </c>
      <c r="D42" s="130" t="s">
        <v>743</v>
      </c>
      <c r="E42" s="130" t="s">
        <v>40</v>
      </c>
      <c r="F42" s="148"/>
      <c r="G42" s="149"/>
      <c r="H42" s="11" t="s">
        <v>744</v>
      </c>
      <c r="I42" s="14">
        <v>1.4</v>
      </c>
      <c r="J42" s="121">
        <f t="shared" si="0"/>
        <v>8.3999999999999986</v>
      </c>
      <c r="K42" s="127"/>
    </row>
    <row r="43" spans="1:11" ht="24">
      <c r="A43" s="126"/>
      <c r="B43" s="119">
        <v>6</v>
      </c>
      <c r="C43" s="10" t="s">
        <v>743</v>
      </c>
      <c r="D43" s="130" t="s">
        <v>743</v>
      </c>
      <c r="E43" s="130" t="s">
        <v>42</v>
      </c>
      <c r="F43" s="148"/>
      <c r="G43" s="149"/>
      <c r="H43" s="11" t="s">
        <v>744</v>
      </c>
      <c r="I43" s="14">
        <v>1.4</v>
      </c>
      <c r="J43" s="121">
        <f t="shared" si="0"/>
        <v>8.3999999999999986</v>
      </c>
      <c r="K43" s="127"/>
    </row>
    <row r="44" spans="1:11" ht="24">
      <c r="A44" s="126"/>
      <c r="B44" s="119">
        <v>120</v>
      </c>
      <c r="C44" s="10" t="s">
        <v>745</v>
      </c>
      <c r="D44" s="130" t="s">
        <v>745</v>
      </c>
      <c r="E44" s="130" t="s">
        <v>31</v>
      </c>
      <c r="F44" s="148" t="s">
        <v>112</v>
      </c>
      <c r="G44" s="149"/>
      <c r="H44" s="11" t="s">
        <v>243</v>
      </c>
      <c r="I44" s="14">
        <v>2.14</v>
      </c>
      <c r="J44" s="121">
        <f t="shared" si="0"/>
        <v>256.8</v>
      </c>
      <c r="K44" s="127"/>
    </row>
    <row r="45" spans="1:11" ht="24">
      <c r="A45" s="126"/>
      <c r="B45" s="119">
        <v>10</v>
      </c>
      <c r="C45" s="10" t="s">
        <v>745</v>
      </c>
      <c r="D45" s="130" t="s">
        <v>745</v>
      </c>
      <c r="E45" s="130" t="s">
        <v>31</v>
      </c>
      <c r="F45" s="148" t="s">
        <v>219</v>
      </c>
      <c r="G45" s="149"/>
      <c r="H45" s="11" t="s">
        <v>243</v>
      </c>
      <c r="I45" s="14">
        <v>2.14</v>
      </c>
      <c r="J45" s="121">
        <f t="shared" si="0"/>
        <v>21.400000000000002</v>
      </c>
      <c r="K45" s="127"/>
    </row>
    <row r="46" spans="1:11" ht="24">
      <c r="A46" s="126"/>
      <c r="B46" s="119">
        <v>10</v>
      </c>
      <c r="C46" s="10" t="s">
        <v>745</v>
      </c>
      <c r="D46" s="130" t="s">
        <v>745</v>
      </c>
      <c r="E46" s="130" t="s">
        <v>32</v>
      </c>
      <c r="F46" s="148" t="s">
        <v>112</v>
      </c>
      <c r="G46" s="149"/>
      <c r="H46" s="11" t="s">
        <v>243</v>
      </c>
      <c r="I46" s="14">
        <v>2.14</v>
      </c>
      <c r="J46" s="121">
        <f t="shared" si="0"/>
        <v>21.400000000000002</v>
      </c>
      <c r="K46" s="127"/>
    </row>
    <row r="47" spans="1:11" ht="24">
      <c r="A47" s="126"/>
      <c r="B47" s="119">
        <v>4</v>
      </c>
      <c r="C47" s="10" t="s">
        <v>746</v>
      </c>
      <c r="D47" s="130" t="s">
        <v>764</v>
      </c>
      <c r="E47" s="130" t="s">
        <v>112</v>
      </c>
      <c r="F47" s="148" t="s">
        <v>238</v>
      </c>
      <c r="G47" s="149"/>
      <c r="H47" s="11" t="s">
        <v>747</v>
      </c>
      <c r="I47" s="14">
        <v>2.97</v>
      </c>
      <c r="J47" s="121">
        <f t="shared" si="0"/>
        <v>11.88</v>
      </c>
      <c r="K47" s="127"/>
    </row>
    <row r="48" spans="1:11" ht="24">
      <c r="A48" s="126"/>
      <c r="B48" s="119">
        <v>2</v>
      </c>
      <c r="C48" s="10" t="s">
        <v>746</v>
      </c>
      <c r="D48" s="130" t="s">
        <v>764</v>
      </c>
      <c r="E48" s="130" t="s">
        <v>274</v>
      </c>
      <c r="F48" s="148" t="s">
        <v>238</v>
      </c>
      <c r="G48" s="149"/>
      <c r="H48" s="11" t="s">
        <v>747</v>
      </c>
      <c r="I48" s="14">
        <v>2.97</v>
      </c>
      <c r="J48" s="121">
        <f t="shared" si="0"/>
        <v>5.94</v>
      </c>
      <c r="K48" s="127"/>
    </row>
    <row r="49" spans="1:11">
      <c r="A49" s="126"/>
      <c r="B49" s="119">
        <v>10</v>
      </c>
      <c r="C49" s="10" t="s">
        <v>748</v>
      </c>
      <c r="D49" s="130" t="s">
        <v>748</v>
      </c>
      <c r="E49" s="130" t="s">
        <v>657</v>
      </c>
      <c r="F49" s="148"/>
      <c r="G49" s="149"/>
      <c r="H49" s="11" t="s">
        <v>749</v>
      </c>
      <c r="I49" s="14">
        <v>0.99</v>
      </c>
      <c r="J49" s="121">
        <f t="shared" si="0"/>
        <v>9.9</v>
      </c>
      <c r="K49" s="127"/>
    </row>
    <row r="50" spans="1:11">
      <c r="A50" s="126"/>
      <c r="B50" s="119">
        <v>12</v>
      </c>
      <c r="C50" s="10" t="s">
        <v>748</v>
      </c>
      <c r="D50" s="130" t="s">
        <v>748</v>
      </c>
      <c r="E50" s="130" t="s">
        <v>72</v>
      </c>
      <c r="F50" s="148"/>
      <c r="G50" s="149"/>
      <c r="H50" s="11" t="s">
        <v>749</v>
      </c>
      <c r="I50" s="14">
        <v>0.99</v>
      </c>
      <c r="J50" s="121">
        <f t="shared" si="0"/>
        <v>11.879999999999999</v>
      </c>
      <c r="K50" s="127"/>
    </row>
    <row r="51" spans="1:11" ht="24">
      <c r="A51" s="126"/>
      <c r="B51" s="120">
        <v>7</v>
      </c>
      <c r="C51" s="12" t="s">
        <v>750</v>
      </c>
      <c r="D51" s="131" t="s">
        <v>750</v>
      </c>
      <c r="E51" s="131" t="s">
        <v>279</v>
      </c>
      <c r="F51" s="150"/>
      <c r="G51" s="151"/>
      <c r="H51" s="13" t="s">
        <v>751</v>
      </c>
      <c r="I51" s="15">
        <v>1.95</v>
      </c>
      <c r="J51" s="122">
        <f t="shared" si="0"/>
        <v>13.65</v>
      </c>
      <c r="K51" s="127"/>
    </row>
    <row r="52" spans="1:11">
      <c r="A52" s="126"/>
      <c r="B52" s="138"/>
      <c r="C52" s="138"/>
      <c r="D52" s="138"/>
      <c r="E52" s="138"/>
      <c r="F52" s="138"/>
      <c r="G52" s="138"/>
      <c r="H52" s="138"/>
      <c r="I52" s="139" t="s">
        <v>261</v>
      </c>
      <c r="J52" s="140">
        <f>SUM(J22:J51)</f>
        <v>696.41</v>
      </c>
      <c r="K52" s="127"/>
    </row>
    <row r="53" spans="1:11">
      <c r="A53" s="126"/>
      <c r="B53" s="138"/>
      <c r="C53" s="138"/>
      <c r="D53" s="138"/>
      <c r="E53" s="138"/>
      <c r="F53" s="138"/>
      <c r="G53" s="138"/>
      <c r="H53" s="138"/>
      <c r="I53" s="139" t="s">
        <v>769</v>
      </c>
      <c r="J53" s="140">
        <f>J52*-0.2</f>
        <v>-139.28200000000001</v>
      </c>
      <c r="K53" s="127"/>
    </row>
    <row r="54" spans="1:11" outlineLevel="1">
      <c r="A54" s="126"/>
      <c r="B54" s="138"/>
      <c r="C54" s="138"/>
      <c r="D54" s="138"/>
      <c r="E54" s="138"/>
      <c r="F54" s="138"/>
      <c r="G54" s="138"/>
      <c r="H54" s="138"/>
      <c r="I54" s="139" t="s">
        <v>770</v>
      </c>
      <c r="J54" s="140">
        <v>0</v>
      </c>
      <c r="K54" s="127"/>
    </row>
    <row r="55" spans="1:11">
      <c r="A55" s="126"/>
      <c r="B55" s="138"/>
      <c r="C55" s="138"/>
      <c r="D55" s="138"/>
      <c r="E55" s="138"/>
      <c r="F55" s="138"/>
      <c r="G55" s="138"/>
      <c r="H55" s="138"/>
      <c r="I55" s="139" t="s">
        <v>263</v>
      </c>
      <c r="J55" s="140">
        <f>SUM(J52:J54)</f>
        <v>557.12799999999993</v>
      </c>
      <c r="K55" s="127"/>
    </row>
    <row r="56" spans="1:11">
      <c r="A56" s="6"/>
      <c r="B56" s="7"/>
      <c r="C56" s="7"/>
      <c r="D56" s="7"/>
      <c r="E56" s="7"/>
      <c r="F56" s="7"/>
      <c r="G56" s="7"/>
      <c r="H56" s="142" t="s">
        <v>775</v>
      </c>
      <c r="I56" s="7"/>
      <c r="J56" s="7"/>
      <c r="K56" s="8"/>
    </row>
    <row r="58" spans="1:11">
      <c r="H58" s="1" t="s">
        <v>711</v>
      </c>
      <c r="I58" s="103">
        <v>35.57</v>
      </c>
    </row>
    <row r="59" spans="1:11">
      <c r="H59" s="1" t="s">
        <v>712</v>
      </c>
      <c r="I59" s="103">
        <f>I58*J52</f>
        <v>24771.3037</v>
      </c>
    </row>
    <row r="60" spans="1:11">
      <c r="H60" s="1" t="s">
        <v>713</v>
      </c>
      <c r="I60" s="103">
        <f>I58*J55</f>
        <v>19817.042959999999</v>
      </c>
    </row>
    <row r="61" spans="1:11">
      <c r="H61" s="1"/>
      <c r="I61" s="103"/>
    </row>
    <row r="62" spans="1:11">
      <c r="H62" s="1"/>
      <c r="I62" s="103"/>
    </row>
    <row r="63" spans="1:11">
      <c r="H63" s="1"/>
      <c r="I63" s="103"/>
    </row>
    <row r="69" spans="10:16">
      <c r="J69" s="146"/>
    </row>
    <row r="70" spans="10:16">
      <c r="P70" s="2" t="s">
        <v>11</v>
      </c>
    </row>
  </sheetData>
  <mergeCells count="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8:G48"/>
    <mergeCell ref="F49:G49"/>
    <mergeCell ref="F50:G50"/>
    <mergeCell ref="F51:G51"/>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390</v>
      </c>
      <c r="O1" t="s">
        <v>149</v>
      </c>
      <c r="T1" t="s">
        <v>261</v>
      </c>
      <c r="U1">
        <v>696.41</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696.41</v>
      </c>
    </row>
    <row r="5" spans="1:21">
      <c r="A5" s="126"/>
      <c r="B5" s="133" t="s">
        <v>142</v>
      </c>
      <c r="C5" s="132"/>
      <c r="D5" s="132"/>
      <c r="E5" s="132"/>
      <c r="F5" s="132"/>
      <c r="G5" s="132"/>
      <c r="H5" s="132"/>
      <c r="I5" s="132"/>
      <c r="J5" s="127"/>
      <c r="S5" t="s">
        <v>765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2"/>
      <c r="J10" s="127"/>
    </row>
    <row r="11" spans="1:21">
      <c r="A11" s="126"/>
      <c r="B11" s="126" t="s">
        <v>716</v>
      </c>
      <c r="C11" s="132"/>
      <c r="D11" s="132"/>
      <c r="E11" s="127"/>
      <c r="F11" s="128"/>
      <c r="G11" s="128" t="s">
        <v>716</v>
      </c>
      <c r="H11" s="132"/>
      <c r="I11" s="153"/>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719</v>
      </c>
      <c r="C14" s="132"/>
      <c r="D14" s="132"/>
      <c r="E14" s="127"/>
      <c r="F14" s="128"/>
      <c r="G14" s="128" t="s">
        <v>719</v>
      </c>
      <c r="H14" s="132"/>
      <c r="I14" s="154">
        <v>45183</v>
      </c>
      <c r="J14" s="127"/>
    </row>
    <row r="15" spans="1:21">
      <c r="A15" s="126"/>
      <c r="B15" s="6" t="s">
        <v>11</v>
      </c>
      <c r="C15" s="7"/>
      <c r="D15" s="7"/>
      <c r="E15" s="8"/>
      <c r="F15" s="128"/>
      <c r="G15" s="9" t="s">
        <v>11</v>
      </c>
      <c r="H15" s="132"/>
      <c r="I15" s="155"/>
      <c r="J15" s="127"/>
    </row>
    <row r="16" spans="1:21">
      <c r="A16" s="126"/>
      <c r="B16" s="132"/>
      <c r="C16" s="132"/>
      <c r="D16" s="132"/>
      <c r="E16" s="132"/>
      <c r="F16" s="132"/>
      <c r="G16" s="132"/>
      <c r="H16" s="135" t="s">
        <v>147</v>
      </c>
      <c r="I16" s="141">
        <v>39985</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164</v>
      </c>
      <c r="J18" s="127"/>
    </row>
    <row r="19" spans="1:16">
      <c r="A19" s="126"/>
      <c r="B19" s="132"/>
      <c r="C19" s="132"/>
      <c r="D19" s="132"/>
      <c r="E19" s="132"/>
      <c r="F19" s="132"/>
      <c r="G19" s="132"/>
      <c r="H19" s="132"/>
      <c r="I19" s="132"/>
      <c r="J19" s="127"/>
      <c r="P19">
        <v>45183</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72">
      <c r="A22" s="126"/>
      <c r="B22" s="119">
        <v>30</v>
      </c>
      <c r="C22" s="10" t="s">
        <v>634</v>
      </c>
      <c r="D22" s="130" t="s">
        <v>30</v>
      </c>
      <c r="E22" s="148"/>
      <c r="F22" s="149"/>
      <c r="G22" s="11" t="s">
        <v>636</v>
      </c>
      <c r="H22" s="14">
        <v>0.49</v>
      </c>
      <c r="I22" s="121">
        <f t="shared" ref="I22:I51" si="0">H22*B22</f>
        <v>14.7</v>
      </c>
      <c r="J22" s="127"/>
    </row>
    <row r="23" spans="1:16" ht="72">
      <c r="A23" s="126"/>
      <c r="B23" s="119">
        <v>6</v>
      </c>
      <c r="C23" s="10" t="s">
        <v>634</v>
      </c>
      <c r="D23" s="130" t="s">
        <v>31</v>
      </c>
      <c r="E23" s="148"/>
      <c r="F23" s="149"/>
      <c r="G23" s="11" t="s">
        <v>636</v>
      </c>
      <c r="H23" s="14">
        <v>0.49</v>
      </c>
      <c r="I23" s="121">
        <f t="shared" si="0"/>
        <v>2.94</v>
      </c>
      <c r="J23" s="127"/>
    </row>
    <row r="24" spans="1:16" ht="144">
      <c r="A24" s="126"/>
      <c r="B24" s="119">
        <v>2</v>
      </c>
      <c r="C24" s="10" t="s">
        <v>722</v>
      </c>
      <c r="D24" s="130" t="s">
        <v>723</v>
      </c>
      <c r="E24" s="148"/>
      <c r="F24" s="149"/>
      <c r="G24" s="11" t="s">
        <v>766</v>
      </c>
      <c r="H24" s="14">
        <v>1.05</v>
      </c>
      <c r="I24" s="121">
        <f t="shared" si="0"/>
        <v>2.1</v>
      </c>
      <c r="J24" s="127"/>
    </row>
    <row r="25" spans="1:16" ht="144">
      <c r="A25" s="126"/>
      <c r="B25" s="119">
        <v>2</v>
      </c>
      <c r="C25" s="10" t="s">
        <v>722</v>
      </c>
      <c r="D25" s="130" t="s">
        <v>724</v>
      </c>
      <c r="E25" s="148"/>
      <c r="F25" s="149"/>
      <c r="G25" s="11" t="s">
        <v>766</v>
      </c>
      <c r="H25" s="14">
        <v>1.96</v>
      </c>
      <c r="I25" s="121">
        <f t="shared" si="0"/>
        <v>3.92</v>
      </c>
      <c r="J25" s="127"/>
    </row>
    <row r="26" spans="1:16" ht="144">
      <c r="A26" s="126"/>
      <c r="B26" s="119">
        <v>2</v>
      </c>
      <c r="C26" s="10" t="s">
        <v>722</v>
      </c>
      <c r="D26" s="130" t="s">
        <v>725</v>
      </c>
      <c r="E26" s="148"/>
      <c r="F26" s="149"/>
      <c r="G26" s="11" t="s">
        <v>766</v>
      </c>
      <c r="H26" s="14">
        <v>2.2799999999999998</v>
      </c>
      <c r="I26" s="121">
        <f t="shared" si="0"/>
        <v>4.5599999999999996</v>
      </c>
      <c r="J26" s="127"/>
    </row>
    <row r="27" spans="1:16" ht="144">
      <c r="A27" s="126"/>
      <c r="B27" s="119">
        <v>2</v>
      </c>
      <c r="C27" s="10" t="s">
        <v>726</v>
      </c>
      <c r="D27" s="130" t="s">
        <v>727</v>
      </c>
      <c r="E27" s="148" t="s">
        <v>279</v>
      </c>
      <c r="F27" s="149"/>
      <c r="G27" s="11" t="s">
        <v>767</v>
      </c>
      <c r="H27" s="14">
        <v>2.64</v>
      </c>
      <c r="I27" s="121">
        <f t="shared" si="0"/>
        <v>5.28</v>
      </c>
      <c r="J27" s="127"/>
    </row>
    <row r="28" spans="1:16" ht="144">
      <c r="A28" s="126"/>
      <c r="B28" s="119">
        <v>2</v>
      </c>
      <c r="C28" s="10" t="s">
        <v>726</v>
      </c>
      <c r="D28" s="130" t="s">
        <v>724</v>
      </c>
      <c r="E28" s="148" t="s">
        <v>279</v>
      </c>
      <c r="F28" s="149"/>
      <c r="G28" s="11" t="s">
        <v>767</v>
      </c>
      <c r="H28" s="14">
        <v>2.84</v>
      </c>
      <c r="I28" s="121">
        <f t="shared" si="0"/>
        <v>5.68</v>
      </c>
      <c r="J28" s="127"/>
    </row>
    <row r="29" spans="1:16" ht="144">
      <c r="A29" s="126"/>
      <c r="B29" s="119">
        <v>2</v>
      </c>
      <c r="C29" s="10" t="s">
        <v>726</v>
      </c>
      <c r="D29" s="130" t="s">
        <v>725</v>
      </c>
      <c r="E29" s="148" t="s">
        <v>279</v>
      </c>
      <c r="F29" s="149"/>
      <c r="G29" s="11" t="s">
        <v>767</v>
      </c>
      <c r="H29" s="14">
        <v>3.09</v>
      </c>
      <c r="I29" s="121">
        <f t="shared" si="0"/>
        <v>6.18</v>
      </c>
      <c r="J29" s="127"/>
    </row>
    <row r="30" spans="1:16" ht="168">
      <c r="A30" s="126"/>
      <c r="B30" s="119">
        <v>3</v>
      </c>
      <c r="C30" s="10" t="s">
        <v>728</v>
      </c>
      <c r="D30" s="130" t="s">
        <v>723</v>
      </c>
      <c r="E30" s="148"/>
      <c r="F30" s="149"/>
      <c r="G30" s="11" t="s">
        <v>729</v>
      </c>
      <c r="H30" s="14">
        <v>3.14</v>
      </c>
      <c r="I30" s="121">
        <f t="shared" si="0"/>
        <v>9.42</v>
      </c>
      <c r="J30" s="127"/>
    </row>
    <row r="31" spans="1:16" ht="96">
      <c r="A31" s="126"/>
      <c r="B31" s="119">
        <v>50</v>
      </c>
      <c r="C31" s="10" t="s">
        <v>70</v>
      </c>
      <c r="D31" s="130" t="s">
        <v>30</v>
      </c>
      <c r="E31" s="148"/>
      <c r="F31" s="149"/>
      <c r="G31" s="11" t="s">
        <v>730</v>
      </c>
      <c r="H31" s="14">
        <v>1.59</v>
      </c>
      <c r="I31" s="121">
        <f t="shared" si="0"/>
        <v>79.5</v>
      </c>
      <c r="J31" s="127"/>
    </row>
    <row r="32" spans="1:16" ht="96">
      <c r="A32" s="126"/>
      <c r="B32" s="119">
        <v>20</v>
      </c>
      <c r="C32" s="10" t="s">
        <v>70</v>
      </c>
      <c r="D32" s="130" t="s">
        <v>31</v>
      </c>
      <c r="E32" s="148"/>
      <c r="F32" s="149"/>
      <c r="G32" s="11" t="s">
        <v>730</v>
      </c>
      <c r="H32" s="14">
        <v>1.59</v>
      </c>
      <c r="I32" s="121">
        <f t="shared" si="0"/>
        <v>31.8</v>
      </c>
      <c r="J32" s="127"/>
    </row>
    <row r="33" spans="1:10" ht="96">
      <c r="A33" s="126"/>
      <c r="B33" s="119">
        <v>20</v>
      </c>
      <c r="C33" s="10" t="s">
        <v>731</v>
      </c>
      <c r="D33" s="130" t="s">
        <v>30</v>
      </c>
      <c r="E33" s="148" t="s">
        <v>278</v>
      </c>
      <c r="F33" s="149"/>
      <c r="G33" s="11" t="s">
        <v>732</v>
      </c>
      <c r="H33" s="14">
        <v>2.09</v>
      </c>
      <c r="I33" s="121">
        <f t="shared" si="0"/>
        <v>41.8</v>
      </c>
      <c r="J33" s="127"/>
    </row>
    <row r="34" spans="1:10" ht="96">
      <c r="A34" s="126"/>
      <c r="B34" s="119">
        <v>10</v>
      </c>
      <c r="C34" s="10" t="s">
        <v>731</v>
      </c>
      <c r="D34" s="130" t="s">
        <v>31</v>
      </c>
      <c r="E34" s="148" t="s">
        <v>278</v>
      </c>
      <c r="F34" s="149"/>
      <c r="G34" s="11" t="s">
        <v>732</v>
      </c>
      <c r="H34" s="14">
        <v>2.09</v>
      </c>
      <c r="I34" s="121">
        <f t="shared" si="0"/>
        <v>20.9</v>
      </c>
      <c r="J34" s="127"/>
    </row>
    <row r="35" spans="1:10" ht="132">
      <c r="A35" s="126"/>
      <c r="B35" s="119">
        <v>4</v>
      </c>
      <c r="C35" s="10" t="s">
        <v>733</v>
      </c>
      <c r="D35" s="130" t="s">
        <v>734</v>
      </c>
      <c r="E35" s="148"/>
      <c r="F35" s="149"/>
      <c r="G35" s="11" t="s">
        <v>735</v>
      </c>
      <c r="H35" s="14">
        <v>2.4900000000000002</v>
      </c>
      <c r="I35" s="121">
        <f t="shared" si="0"/>
        <v>9.9600000000000009</v>
      </c>
      <c r="J35" s="127"/>
    </row>
    <row r="36" spans="1:10" ht="132">
      <c r="A36" s="126"/>
      <c r="B36" s="119">
        <v>4</v>
      </c>
      <c r="C36" s="10" t="s">
        <v>733</v>
      </c>
      <c r="D36" s="130" t="s">
        <v>736</v>
      </c>
      <c r="E36" s="148"/>
      <c r="F36" s="149"/>
      <c r="G36" s="11" t="s">
        <v>735</v>
      </c>
      <c r="H36" s="14">
        <v>2.4900000000000002</v>
      </c>
      <c r="I36" s="121">
        <f t="shared" si="0"/>
        <v>9.9600000000000009</v>
      </c>
      <c r="J36" s="127"/>
    </row>
    <row r="37" spans="1:10" ht="132">
      <c r="A37" s="126"/>
      <c r="B37" s="119">
        <v>4</v>
      </c>
      <c r="C37" s="10" t="s">
        <v>733</v>
      </c>
      <c r="D37" s="130" t="s">
        <v>737</v>
      </c>
      <c r="E37" s="148"/>
      <c r="F37" s="149"/>
      <c r="G37" s="11" t="s">
        <v>735</v>
      </c>
      <c r="H37" s="14">
        <v>2.79</v>
      </c>
      <c r="I37" s="121">
        <f t="shared" si="0"/>
        <v>11.16</v>
      </c>
      <c r="J37" s="127"/>
    </row>
    <row r="38" spans="1:10" ht="132">
      <c r="A38" s="126"/>
      <c r="B38" s="119">
        <v>2</v>
      </c>
      <c r="C38" s="10" t="s">
        <v>733</v>
      </c>
      <c r="D38" s="130" t="s">
        <v>738</v>
      </c>
      <c r="E38" s="148"/>
      <c r="F38" s="149"/>
      <c r="G38" s="11" t="s">
        <v>735</v>
      </c>
      <c r="H38" s="14">
        <v>2.79</v>
      </c>
      <c r="I38" s="121">
        <f t="shared" si="0"/>
        <v>5.58</v>
      </c>
      <c r="J38" s="127"/>
    </row>
    <row r="39" spans="1:10" ht="132">
      <c r="A39" s="126"/>
      <c r="B39" s="119">
        <v>4</v>
      </c>
      <c r="C39" s="10" t="s">
        <v>733</v>
      </c>
      <c r="D39" s="130" t="s">
        <v>739</v>
      </c>
      <c r="E39" s="148"/>
      <c r="F39" s="149"/>
      <c r="G39" s="11" t="s">
        <v>735</v>
      </c>
      <c r="H39" s="14">
        <v>2.79</v>
      </c>
      <c r="I39" s="121">
        <f t="shared" si="0"/>
        <v>11.16</v>
      </c>
      <c r="J39" s="127"/>
    </row>
    <row r="40" spans="1:10" ht="132">
      <c r="A40" s="126"/>
      <c r="B40" s="119">
        <v>4</v>
      </c>
      <c r="C40" s="10" t="s">
        <v>733</v>
      </c>
      <c r="D40" s="130" t="s">
        <v>740</v>
      </c>
      <c r="E40" s="148"/>
      <c r="F40" s="149"/>
      <c r="G40" s="11" t="s">
        <v>735</v>
      </c>
      <c r="H40" s="14">
        <v>2.79</v>
      </c>
      <c r="I40" s="121">
        <f t="shared" si="0"/>
        <v>11.16</v>
      </c>
      <c r="J40" s="127"/>
    </row>
    <row r="41" spans="1:10" ht="108">
      <c r="A41" s="126"/>
      <c r="B41" s="119">
        <v>30</v>
      </c>
      <c r="C41" s="10" t="s">
        <v>741</v>
      </c>
      <c r="D41" s="130" t="s">
        <v>34</v>
      </c>
      <c r="E41" s="148"/>
      <c r="F41" s="149"/>
      <c r="G41" s="11" t="s">
        <v>742</v>
      </c>
      <c r="H41" s="14">
        <v>1.3</v>
      </c>
      <c r="I41" s="121">
        <f t="shared" si="0"/>
        <v>39</v>
      </c>
      <c r="J41" s="127"/>
    </row>
    <row r="42" spans="1:10" ht="120">
      <c r="A42" s="126"/>
      <c r="B42" s="119">
        <v>6</v>
      </c>
      <c r="C42" s="10" t="s">
        <v>743</v>
      </c>
      <c r="D42" s="130" t="s">
        <v>40</v>
      </c>
      <c r="E42" s="148"/>
      <c r="F42" s="149"/>
      <c r="G42" s="11" t="s">
        <v>744</v>
      </c>
      <c r="H42" s="14">
        <v>1.4</v>
      </c>
      <c r="I42" s="121">
        <f t="shared" si="0"/>
        <v>8.3999999999999986</v>
      </c>
      <c r="J42" s="127"/>
    </row>
    <row r="43" spans="1:10" ht="120">
      <c r="A43" s="126"/>
      <c r="B43" s="119">
        <v>6</v>
      </c>
      <c r="C43" s="10" t="s">
        <v>743</v>
      </c>
      <c r="D43" s="130" t="s">
        <v>42</v>
      </c>
      <c r="E43" s="148"/>
      <c r="F43" s="149"/>
      <c r="G43" s="11" t="s">
        <v>744</v>
      </c>
      <c r="H43" s="14">
        <v>1.4</v>
      </c>
      <c r="I43" s="121">
        <f t="shared" si="0"/>
        <v>8.3999999999999986</v>
      </c>
      <c r="J43" s="127"/>
    </row>
    <row r="44" spans="1:10" ht="108">
      <c r="A44" s="126"/>
      <c r="B44" s="119">
        <v>120</v>
      </c>
      <c r="C44" s="10" t="s">
        <v>745</v>
      </c>
      <c r="D44" s="130" t="s">
        <v>31</v>
      </c>
      <c r="E44" s="148" t="s">
        <v>112</v>
      </c>
      <c r="F44" s="149"/>
      <c r="G44" s="11" t="s">
        <v>243</v>
      </c>
      <c r="H44" s="14">
        <v>2.14</v>
      </c>
      <c r="I44" s="121">
        <f t="shared" si="0"/>
        <v>256.8</v>
      </c>
      <c r="J44" s="127"/>
    </row>
    <row r="45" spans="1:10" ht="108">
      <c r="A45" s="126"/>
      <c r="B45" s="119">
        <v>10</v>
      </c>
      <c r="C45" s="10" t="s">
        <v>745</v>
      </c>
      <c r="D45" s="130" t="s">
        <v>31</v>
      </c>
      <c r="E45" s="148" t="s">
        <v>219</v>
      </c>
      <c r="F45" s="149"/>
      <c r="G45" s="11" t="s">
        <v>243</v>
      </c>
      <c r="H45" s="14">
        <v>2.14</v>
      </c>
      <c r="I45" s="121">
        <f t="shared" si="0"/>
        <v>21.400000000000002</v>
      </c>
      <c r="J45" s="127"/>
    </row>
    <row r="46" spans="1:10" ht="108">
      <c r="A46" s="126"/>
      <c r="B46" s="119">
        <v>10</v>
      </c>
      <c r="C46" s="10" t="s">
        <v>745</v>
      </c>
      <c r="D46" s="130" t="s">
        <v>32</v>
      </c>
      <c r="E46" s="148" t="s">
        <v>112</v>
      </c>
      <c r="F46" s="149"/>
      <c r="G46" s="11" t="s">
        <v>243</v>
      </c>
      <c r="H46" s="14">
        <v>2.14</v>
      </c>
      <c r="I46" s="121">
        <f t="shared" si="0"/>
        <v>21.400000000000002</v>
      </c>
      <c r="J46" s="127"/>
    </row>
    <row r="47" spans="1:10" ht="168">
      <c r="A47" s="126"/>
      <c r="B47" s="119">
        <v>4</v>
      </c>
      <c r="C47" s="10" t="s">
        <v>746</v>
      </c>
      <c r="D47" s="130" t="s">
        <v>112</v>
      </c>
      <c r="E47" s="148" t="s">
        <v>238</v>
      </c>
      <c r="F47" s="149"/>
      <c r="G47" s="11" t="s">
        <v>747</v>
      </c>
      <c r="H47" s="14">
        <v>2.97</v>
      </c>
      <c r="I47" s="121">
        <f t="shared" si="0"/>
        <v>11.88</v>
      </c>
      <c r="J47" s="127"/>
    </row>
    <row r="48" spans="1:10" ht="168">
      <c r="A48" s="126"/>
      <c r="B48" s="119">
        <v>2</v>
      </c>
      <c r="C48" s="10" t="s">
        <v>746</v>
      </c>
      <c r="D48" s="130" t="s">
        <v>274</v>
      </c>
      <c r="E48" s="148" t="s">
        <v>238</v>
      </c>
      <c r="F48" s="149"/>
      <c r="G48" s="11" t="s">
        <v>747</v>
      </c>
      <c r="H48" s="14">
        <v>2.97</v>
      </c>
      <c r="I48" s="121">
        <f t="shared" si="0"/>
        <v>5.94</v>
      </c>
      <c r="J48" s="127"/>
    </row>
    <row r="49" spans="1:10" ht="84">
      <c r="A49" s="126"/>
      <c r="B49" s="119">
        <v>10</v>
      </c>
      <c r="C49" s="10" t="s">
        <v>748</v>
      </c>
      <c r="D49" s="130" t="s">
        <v>657</v>
      </c>
      <c r="E49" s="148"/>
      <c r="F49" s="149"/>
      <c r="G49" s="11" t="s">
        <v>749</v>
      </c>
      <c r="H49" s="14">
        <v>0.99</v>
      </c>
      <c r="I49" s="121">
        <f t="shared" si="0"/>
        <v>9.9</v>
      </c>
      <c r="J49" s="127"/>
    </row>
    <row r="50" spans="1:10" ht="84">
      <c r="A50" s="126"/>
      <c r="B50" s="119">
        <v>12</v>
      </c>
      <c r="C50" s="10" t="s">
        <v>748</v>
      </c>
      <c r="D50" s="130" t="s">
        <v>72</v>
      </c>
      <c r="E50" s="148"/>
      <c r="F50" s="149"/>
      <c r="G50" s="11" t="s">
        <v>749</v>
      </c>
      <c r="H50" s="14">
        <v>0.99</v>
      </c>
      <c r="I50" s="121">
        <f t="shared" si="0"/>
        <v>11.879999999999999</v>
      </c>
      <c r="J50" s="127"/>
    </row>
    <row r="51" spans="1:10" ht="120">
      <c r="A51" s="126"/>
      <c r="B51" s="120">
        <v>7</v>
      </c>
      <c r="C51" s="12" t="s">
        <v>750</v>
      </c>
      <c r="D51" s="131" t="s">
        <v>279</v>
      </c>
      <c r="E51" s="150"/>
      <c r="F51" s="151"/>
      <c r="G51" s="13" t="s">
        <v>751</v>
      </c>
      <c r="H51" s="15">
        <v>1.95</v>
      </c>
      <c r="I51" s="122">
        <f t="shared" si="0"/>
        <v>13.65</v>
      </c>
      <c r="J51" s="127"/>
    </row>
  </sheetData>
  <mergeCells count="34">
    <mergeCell ref="E23:F23"/>
    <mergeCell ref="E24:F24"/>
    <mergeCell ref="E25:F25"/>
    <mergeCell ref="I10:I11"/>
    <mergeCell ref="I14:I15"/>
    <mergeCell ref="E20:F20"/>
    <mergeCell ref="E21:F21"/>
    <mergeCell ref="E22:F22"/>
    <mergeCell ref="E26:F26"/>
    <mergeCell ref="E35:F35"/>
    <mergeCell ref="E36:F36"/>
    <mergeCell ref="E37:F37"/>
    <mergeCell ref="E38:F38"/>
    <mergeCell ref="E27:F27"/>
    <mergeCell ref="E33:F33"/>
    <mergeCell ref="E34:F34"/>
    <mergeCell ref="E28:F28"/>
    <mergeCell ref="E29:F29"/>
    <mergeCell ref="E30:F30"/>
    <mergeCell ref="E31:F31"/>
    <mergeCell ref="E32:F32"/>
    <mergeCell ref="E39:F39"/>
    <mergeCell ref="E40:F40"/>
    <mergeCell ref="E41:F41"/>
    <mergeCell ref="E42:F42"/>
    <mergeCell ref="E43:F43"/>
    <mergeCell ref="E44:F44"/>
    <mergeCell ref="E50:F50"/>
    <mergeCell ref="E51:F51"/>
    <mergeCell ref="E45:F45"/>
    <mergeCell ref="E46:F46"/>
    <mergeCell ref="E47:F47"/>
    <mergeCell ref="E48:F48"/>
    <mergeCell ref="E49:F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3"/>
  <sheetViews>
    <sheetView topLeftCell="A38" zoomScale="90" zoomScaleNormal="90" workbookViewId="0">
      <selection activeCell="I63" sqref="I6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696.41</v>
      </c>
      <c r="O2" t="s">
        <v>188</v>
      </c>
    </row>
    <row r="3" spans="1:15" ht="12.75" customHeight="1">
      <c r="A3" s="126"/>
      <c r="B3" s="133" t="s">
        <v>140</v>
      </c>
      <c r="C3" s="132"/>
      <c r="D3" s="132"/>
      <c r="E3" s="132"/>
      <c r="F3" s="132"/>
      <c r="G3" s="132"/>
      <c r="H3" s="132"/>
      <c r="I3" s="132"/>
      <c r="J3" s="132"/>
      <c r="K3" s="132"/>
      <c r="L3" s="127"/>
      <c r="N3">
        <v>696.41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2">
        <f>IF(Invoice!J10&lt;&gt;"",Invoice!J10,"")</f>
        <v>51434</v>
      </c>
      <c r="L10" s="127"/>
    </row>
    <row r="11" spans="1:15" ht="12.75" customHeight="1">
      <c r="A11" s="126"/>
      <c r="B11" s="126" t="s">
        <v>716</v>
      </c>
      <c r="C11" s="132"/>
      <c r="D11" s="132"/>
      <c r="E11" s="132"/>
      <c r="F11" s="127"/>
      <c r="G11" s="128"/>
      <c r="H11" s="128" t="s">
        <v>716</v>
      </c>
      <c r="I11" s="132"/>
      <c r="J11" s="132"/>
      <c r="K11" s="153"/>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719</v>
      </c>
      <c r="C14" s="132"/>
      <c r="D14" s="132"/>
      <c r="E14" s="132"/>
      <c r="F14" s="127"/>
      <c r="G14" s="128"/>
      <c r="H14" s="128" t="s">
        <v>719</v>
      </c>
      <c r="I14" s="132"/>
      <c r="J14" s="132"/>
      <c r="K14" s="154">
        <f>Invoice!J14</f>
        <v>45184</v>
      </c>
      <c r="L14" s="127"/>
    </row>
    <row r="15" spans="1:15" ht="15" customHeight="1">
      <c r="A15" s="126"/>
      <c r="B15" s="6" t="s">
        <v>11</v>
      </c>
      <c r="C15" s="7"/>
      <c r="D15" s="7"/>
      <c r="E15" s="7"/>
      <c r="F15" s="8"/>
      <c r="G15" s="128"/>
      <c r="H15" s="9" t="s">
        <v>11</v>
      </c>
      <c r="I15" s="132"/>
      <c r="J15" s="132"/>
      <c r="K15" s="155"/>
      <c r="L15" s="127"/>
    </row>
    <row r="16" spans="1:15" ht="15" customHeight="1">
      <c r="A16" s="126"/>
      <c r="B16" s="132"/>
      <c r="C16" s="132"/>
      <c r="D16" s="132"/>
      <c r="E16" s="132"/>
      <c r="F16" s="132"/>
      <c r="G16" s="132"/>
      <c r="H16" s="132"/>
      <c r="I16" s="135" t="s">
        <v>147</v>
      </c>
      <c r="J16" s="135" t="s">
        <v>147</v>
      </c>
      <c r="K16" s="141">
        <v>39985</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12.75" customHeight="1">
      <c r="A21" s="126"/>
      <c r="B21" s="117"/>
      <c r="C21" s="117"/>
      <c r="D21" s="117"/>
      <c r="E21" s="118"/>
      <c r="F21" s="158"/>
      <c r="G21" s="159"/>
      <c r="H21" s="117" t="s">
        <v>146</v>
      </c>
      <c r="I21" s="117"/>
      <c r="J21" s="117"/>
      <c r="K21" s="117"/>
      <c r="L21" s="127"/>
    </row>
    <row r="22" spans="1:12" ht="12.75" customHeight="1">
      <c r="A22" s="126"/>
      <c r="B22" s="119">
        <f>'Tax Invoice'!D18</f>
        <v>30</v>
      </c>
      <c r="C22" s="10" t="s">
        <v>634</v>
      </c>
      <c r="D22" s="10" t="s">
        <v>634</v>
      </c>
      <c r="E22" s="130" t="s">
        <v>30</v>
      </c>
      <c r="F22" s="148"/>
      <c r="G22" s="149"/>
      <c r="H22" s="11" t="s">
        <v>636</v>
      </c>
      <c r="I22" s="14">
        <f t="shared" ref="I22:I51" si="0">ROUNDUP(J22*$N$1,2)</f>
        <v>0.49</v>
      </c>
      <c r="J22" s="14">
        <v>0.49</v>
      </c>
      <c r="K22" s="121">
        <f t="shared" ref="K22:K51" si="1">I22*B22</f>
        <v>14.7</v>
      </c>
      <c r="L22" s="127"/>
    </row>
    <row r="23" spans="1:12" ht="12.75" customHeight="1">
      <c r="A23" s="126"/>
      <c r="B23" s="119">
        <f>'Tax Invoice'!D19</f>
        <v>6</v>
      </c>
      <c r="C23" s="10" t="s">
        <v>634</v>
      </c>
      <c r="D23" s="10" t="s">
        <v>634</v>
      </c>
      <c r="E23" s="130" t="s">
        <v>31</v>
      </c>
      <c r="F23" s="148"/>
      <c r="G23" s="149"/>
      <c r="H23" s="11" t="s">
        <v>636</v>
      </c>
      <c r="I23" s="14">
        <f t="shared" si="0"/>
        <v>0.49</v>
      </c>
      <c r="J23" s="14">
        <v>0.49</v>
      </c>
      <c r="K23" s="121">
        <f t="shared" si="1"/>
        <v>2.94</v>
      </c>
      <c r="L23" s="127"/>
    </row>
    <row r="24" spans="1:12" ht="24" customHeight="1">
      <c r="A24" s="126"/>
      <c r="B24" s="119">
        <f>'Tax Invoice'!D20</f>
        <v>2</v>
      </c>
      <c r="C24" s="10" t="s">
        <v>722</v>
      </c>
      <c r="D24" s="10" t="s">
        <v>752</v>
      </c>
      <c r="E24" s="130" t="s">
        <v>723</v>
      </c>
      <c r="F24" s="148"/>
      <c r="G24" s="149"/>
      <c r="H24" s="11" t="s">
        <v>766</v>
      </c>
      <c r="I24" s="14">
        <f t="shared" si="0"/>
        <v>1.05</v>
      </c>
      <c r="J24" s="14">
        <v>1.05</v>
      </c>
      <c r="K24" s="121">
        <f t="shared" si="1"/>
        <v>2.1</v>
      </c>
      <c r="L24" s="127"/>
    </row>
    <row r="25" spans="1:12" ht="24" customHeight="1">
      <c r="A25" s="126"/>
      <c r="B25" s="119">
        <f>'Tax Invoice'!D21</f>
        <v>2</v>
      </c>
      <c r="C25" s="10" t="s">
        <v>722</v>
      </c>
      <c r="D25" s="10" t="s">
        <v>753</v>
      </c>
      <c r="E25" s="130" t="s">
        <v>724</v>
      </c>
      <c r="F25" s="148"/>
      <c r="G25" s="149"/>
      <c r="H25" s="11" t="s">
        <v>766</v>
      </c>
      <c r="I25" s="14">
        <f t="shared" si="0"/>
        <v>1.96</v>
      </c>
      <c r="J25" s="14">
        <v>1.96</v>
      </c>
      <c r="K25" s="121">
        <f t="shared" si="1"/>
        <v>3.92</v>
      </c>
      <c r="L25" s="127"/>
    </row>
    <row r="26" spans="1:12" ht="24" customHeight="1">
      <c r="A26" s="126"/>
      <c r="B26" s="119">
        <f>'Tax Invoice'!D22</f>
        <v>2</v>
      </c>
      <c r="C26" s="10" t="s">
        <v>722</v>
      </c>
      <c r="D26" s="10" t="s">
        <v>754</v>
      </c>
      <c r="E26" s="130" t="s">
        <v>725</v>
      </c>
      <c r="F26" s="148"/>
      <c r="G26" s="149"/>
      <c r="H26" s="11" t="s">
        <v>766</v>
      </c>
      <c r="I26" s="14">
        <f t="shared" si="0"/>
        <v>2.2799999999999998</v>
      </c>
      <c r="J26" s="14">
        <v>2.2799999999999998</v>
      </c>
      <c r="K26" s="121">
        <f t="shared" si="1"/>
        <v>4.5599999999999996</v>
      </c>
      <c r="L26" s="127"/>
    </row>
    <row r="27" spans="1:12" ht="24" customHeight="1">
      <c r="A27" s="126"/>
      <c r="B27" s="119">
        <f>'Tax Invoice'!D23</f>
        <v>2</v>
      </c>
      <c r="C27" s="10" t="s">
        <v>726</v>
      </c>
      <c r="D27" s="10" t="s">
        <v>755</v>
      </c>
      <c r="E27" s="130" t="s">
        <v>727</v>
      </c>
      <c r="F27" s="148" t="s">
        <v>279</v>
      </c>
      <c r="G27" s="149"/>
      <c r="H27" s="11" t="s">
        <v>767</v>
      </c>
      <c r="I27" s="14">
        <f t="shared" si="0"/>
        <v>2.64</v>
      </c>
      <c r="J27" s="14">
        <v>2.64</v>
      </c>
      <c r="K27" s="121">
        <f t="shared" si="1"/>
        <v>5.28</v>
      </c>
      <c r="L27" s="127"/>
    </row>
    <row r="28" spans="1:12" ht="24" customHeight="1">
      <c r="A28" s="126"/>
      <c r="B28" s="119">
        <f>'Tax Invoice'!D24</f>
        <v>2</v>
      </c>
      <c r="C28" s="10" t="s">
        <v>726</v>
      </c>
      <c r="D28" s="10" t="s">
        <v>756</v>
      </c>
      <c r="E28" s="130" t="s">
        <v>724</v>
      </c>
      <c r="F28" s="148" t="s">
        <v>279</v>
      </c>
      <c r="G28" s="149"/>
      <c r="H28" s="11" t="s">
        <v>767</v>
      </c>
      <c r="I28" s="14">
        <f t="shared" si="0"/>
        <v>2.84</v>
      </c>
      <c r="J28" s="14">
        <v>2.84</v>
      </c>
      <c r="K28" s="121">
        <f t="shared" si="1"/>
        <v>5.68</v>
      </c>
      <c r="L28" s="127"/>
    </row>
    <row r="29" spans="1:12" ht="24" customHeight="1">
      <c r="A29" s="126"/>
      <c r="B29" s="119">
        <f>'Tax Invoice'!D25</f>
        <v>2</v>
      </c>
      <c r="C29" s="10" t="s">
        <v>726</v>
      </c>
      <c r="D29" s="10" t="s">
        <v>757</v>
      </c>
      <c r="E29" s="130" t="s">
        <v>725</v>
      </c>
      <c r="F29" s="148" t="s">
        <v>279</v>
      </c>
      <c r="G29" s="149"/>
      <c r="H29" s="11" t="s">
        <v>767</v>
      </c>
      <c r="I29" s="14">
        <f t="shared" si="0"/>
        <v>3.09</v>
      </c>
      <c r="J29" s="14">
        <v>3.09</v>
      </c>
      <c r="K29" s="121">
        <f t="shared" si="1"/>
        <v>6.18</v>
      </c>
      <c r="L29" s="127"/>
    </row>
    <row r="30" spans="1:12" ht="24" customHeight="1">
      <c r="A30" s="126"/>
      <c r="B30" s="119">
        <f>'Tax Invoice'!D26</f>
        <v>3</v>
      </c>
      <c r="C30" s="10" t="s">
        <v>728</v>
      </c>
      <c r="D30" s="10" t="s">
        <v>758</v>
      </c>
      <c r="E30" s="130" t="s">
        <v>723</v>
      </c>
      <c r="F30" s="148"/>
      <c r="G30" s="149"/>
      <c r="H30" s="11" t="s">
        <v>729</v>
      </c>
      <c r="I30" s="14">
        <f t="shared" si="0"/>
        <v>3.14</v>
      </c>
      <c r="J30" s="14">
        <v>3.14</v>
      </c>
      <c r="K30" s="121">
        <f t="shared" si="1"/>
        <v>9.42</v>
      </c>
      <c r="L30" s="127"/>
    </row>
    <row r="31" spans="1:12" ht="24" customHeight="1">
      <c r="A31" s="126"/>
      <c r="B31" s="119">
        <f>'Tax Invoice'!D27</f>
        <v>50</v>
      </c>
      <c r="C31" s="10" t="s">
        <v>70</v>
      </c>
      <c r="D31" s="10" t="s">
        <v>70</v>
      </c>
      <c r="E31" s="130" t="s">
        <v>30</v>
      </c>
      <c r="F31" s="148"/>
      <c r="G31" s="149"/>
      <c r="H31" s="11" t="s">
        <v>730</v>
      </c>
      <c r="I31" s="14">
        <f t="shared" si="0"/>
        <v>1.59</v>
      </c>
      <c r="J31" s="14">
        <v>1.59</v>
      </c>
      <c r="K31" s="121">
        <f t="shared" si="1"/>
        <v>79.5</v>
      </c>
      <c r="L31" s="127"/>
    </row>
    <row r="32" spans="1:12" ht="24" customHeight="1">
      <c r="A32" s="126"/>
      <c r="B32" s="119">
        <f>'Tax Invoice'!D28</f>
        <v>20</v>
      </c>
      <c r="C32" s="10" t="s">
        <v>70</v>
      </c>
      <c r="D32" s="10" t="s">
        <v>70</v>
      </c>
      <c r="E32" s="130" t="s">
        <v>31</v>
      </c>
      <c r="F32" s="148"/>
      <c r="G32" s="149"/>
      <c r="H32" s="11" t="s">
        <v>730</v>
      </c>
      <c r="I32" s="14">
        <f t="shared" si="0"/>
        <v>1.59</v>
      </c>
      <c r="J32" s="14">
        <v>1.59</v>
      </c>
      <c r="K32" s="121">
        <f t="shared" si="1"/>
        <v>31.8</v>
      </c>
      <c r="L32" s="127"/>
    </row>
    <row r="33" spans="1:12" ht="12.75" customHeight="1">
      <c r="A33" s="126"/>
      <c r="B33" s="119">
        <f>'Tax Invoice'!D29</f>
        <v>20</v>
      </c>
      <c r="C33" s="10" t="s">
        <v>731</v>
      </c>
      <c r="D33" s="10" t="s">
        <v>731</v>
      </c>
      <c r="E33" s="130" t="s">
        <v>30</v>
      </c>
      <c r="F33" s="148" t="s">
        <v>278</v>
      </c>
      <c r="G33" s="149"/>
      <c r="H33" s="11" t="s">
        <v>732</v>
      </c>
      <c r="I33" s="14">
        <f t="shared" si="0"/>
        <v>2.09</v>
      </c>
      <c r="J33" s="14">
        <v>2.09</v>
      </c>
      <c r="K33" s="121">
        <f t="shared" si="1"/>
        <v>41.8</v>
      </c>
      <c r="L33" s="127"/>
    </row>
    <row r="34" spans="1:12" ht="12.75" customHeight="1">
      <c r="A34" s="126"/>
      <c r="B34" s="119">
        <f>'Tax Invoice'!D30</f>
        <v>10</v>
      </c>
      <c r="C34" s="10" t="s">
        <v>731</v>
      </c>
      <c r="D34" s="10" t="s">
        <v>731</v>
      </c>
      <c r="E34" s="130" t="s">
        <v>31</v>
      </c>
      <c r="F34" s="148" t="s">
        <v>278</v>
      </c>
      <c r="G34" s="149"/>
      <c r="H34" s="11" t="s">
        <v>732</v>
      </c>
      <c r="I34" s="14">
        <f t="shared" si="0"/>
        <v>2.09</v>
      </c>
      <c r="J34" s="14">
        <v>2.09</v>
      </c>
      <c r="K34" s="121">
        <f t="shared" si="1"/>
        <v>20.9</v>
      </c>
      <c r="L34" s="127"/>
    </row>
    <row r="35" spans="1:12" ht="24" customHeight="1">
      <c r="A35" s="126"/>
      <c r="B35" s="119">
        <f>'Tax Invoice'!D31</f>
        <v>4</v>
      </c>
      <c r="C35" s="10" t="s">
        <v>733</v>
      </c>
      <c r="D35" s="10" t="s">
        <v>759</v>
      </c>
      <c r="E35" s="130" t="s">
        <v>734</v>
      </c>
      <c r="F35" s="148"/>
      <c r="G35" s="149"/>
      <c r="H35" s="11" t="s">
        <v>735</v>
      </c>
      <c r="I35" s="14">
        <f t="shared" si="0"/>
        <v>2.4900000000000002</v>
      </c>
      <c r="J35" s="14">
        <v>2.4900000000000002</v>
      </c>
      <c r="K35" s="121">
        <f t="shared" si="1"/>
        <v>9.9600000000000009</v>
      </c>
      <c r="L35" s="127"/>
    </row>
    <row r="36" spans="1:12" ht="24" customHeight="1">
      <c r="A36" s="126"/>
      <c r="B36" s="119">
        <f>'Tax Invoice'!D32</f>
        <v>4</v>
      </c>
      <c r="C36" s="10" t="s">
        <v>733</v>
      </c>
      <c r="D36" s="10" t="s">
        <v>760</v>
      </c>
      <c r="E36" s="130" t="s">
        <v>736</v>
      </c>
      <c r="F36" s="148"/>
      <c r="G36" s="149"/>
      <c r="H36" s="11" t="s">
        <v>735</v>
      </c>
      <c r="I36" s="14">
        <f t="shared" si="0"/>
        <v>2.4900000000000002</v>
      </c>
      <c r="J36" s="14">
        <v>2.4900000000000002</v>
      </c>
      <c r="K36" s="121">
        <f t="shared" si="1"/>
        <v>9.9600000000000009</v>
      </c>
      <c r="L36" s="127"/>
    </row>
    <row r="37" spans="1:12" ht="24" customHeight="1">
      <c r="A37" s="126"/>
      <c r="B37" s="119">
        <f>'Tax Invoice'!D33</f>
        <v>4</v>
      </c>
      <c r="C37" s="10" t="s">
        <v>733</v>
      </c>
      <c r="D37" s="10" t="s">
        <v>761</v>
      </c>
      <c r="E37" s="130" t="s">
        <v>737</v>
      </c>
      <c r="F37" s="148"/>
      <c r="G37" s="149"/>
      <c r="H37" s="11" t="s">
        <v>735</v>
      </c>
      <c r="I37" s="14">
        <f t="shared" si="0"/>
        <v>2.79</v>
      </c>
      <c r="J37" s="14">
        <v>2.79</v>
      </c>
      <c r="K37" s="121">
        <f t="shared" si="1"/>
        <v>11.16</v>
      </c>
      <c r="L37" s="127"/>
    </row>
    <row r="38" spans="1:12" ht="24" customHeight="1">
      <c r="A38" s="126"/>
      <c r="B38" s="119">
        <f>'Tax Invoice'!D34</f>
        <v>2</v>
      </c>
      <c r="C38" s="10" t="s">
        <v>733</v>
      </c>
      <c r="D38" s="10" t="s">
        <v>762</v>
      </c>
      <c r="E38" s="130" t="s">
        <v>738</v>
      </c>
      <c r="F38" s="148"/>
      <c r="G38" s="149"/>
      <c r="H38" s="11" t="s">
        <v>735</v>
      </c>
      <c r="I38" s="14">
        <f t="shared" si="0"/>
        <v>2.79</v>
      </c>
      <c r="J38" s="14">
        <v>2.79</v>
      </c>
      <c r="K38" s="121">
        <f t="shared" si="1"/>
        <v>5.58</v>
      </c>
      <c r="L38" s="127"/>
    </row>
    <row r="39" spans="1:12" ht="24" customHeight="1">
      <c r="A39" s="126"/>
      <c r="B39" s="119">
        <f>'Tax Invoice'!D35</f>
        <v>4</v>
      </c>
      <c r="C39" s="10" t="s">
        <v>733</v>
      </c>
      <c r="D39" s="10" t="s">
        <v>761</v>
      </c>
      <c r="E39" s="130" t="s">
        <v>739</v>
      </c>
      <c r="F39" s="148"/>
      <c r="G39" s="149"/>
      <c r="H39" s="11" t="s">
        <v>735</v>
      </c>
      <c r="I39" s="14">
        <f t="shared" si="0"/>
        <v>2.79</v>
      </c>
      <c r="J39" s="14">
        <v>2.79</v>
      </c>
      <c r="K39" s="121">
        <f t="shared" si="1"/>
        <v>11.16</v>
      </c>
      <c r="L39" s="127"/>
    </row>
    <row r="40" spans="1:12" ht="24" customHeight="1">
      <c r="A40" s="126"/>
      <c r="B40" s="119">
        <f>'Tax Invoice'!D36</f>
        <v>4</v>
      </c>
      <c r="C40" s="10" t="s">
        <v>733</v>
      </c>
      <c r="D40" s="10" t="s">
        <v>762</v>
      </c>
      <c r="E40" s="130" t="s">
        <v>740</v>
      </c>
      <c r="F40" s="148"/>
      <c r="G40" s="149"/>
      <c r="H40" s="11" t="s">
        <v>735</v>
      </c>
      <c r="I40" s="14">
        <f t="shared" si="0"/>
        <v>2.79</v>
      </c>
      <c r="J40" s="14">
        <v>2.79</v>
      </c>
      <c r="K40" s="121">
        <f t="shared" si="1"/>
        <v>11.16</v>
      </c>
      <c r="L40" s="127"/>
    </row>
    <row r="41" spans="1:12" ht="24" customHeight="1">
      <c r="A41" s="126"/>
      <c r="B41" s="119">
        <f>'Tax Invoice'!D37</f>
        <v>30</v>
      </c>
      <c r="C41" s="10" t="s">
        <v>741</v>
      </c>
      <c r="D41" s="10" t="s">
        <v>763</v>
      </c>
      <c r="E41" s="130" t="s">
        <v>34</v>
      </c>
      <c r="F41" s="148"/>
      <c r="G41" s="149"/>
      <c r="H41" s="11" t="s">
        <v>742</v>
      </c>
      <c r="I41" s="14">
        <f t="shared" si="0"/>
        <v>1.3</v>
      </c>
      <c r="J41" s="14">
        <v>1.3</v>
      </c>
      <c r="K41" s="121">
        <f t="shared" si="1"/>
        <v>39</v>
      </c>
      <c r="L41" s="127"/>
    </row>
    <row r="42" spans="1:12" ht="24" customHeight="1">
      <c r="A42" s="126"/>
      <c r="B42" s="119">
        <f>'Tax Invoice'!D38</f>
        <v>6</v>
      </c>
      <c r="C42" s="10" t="s">
        <v>743</v>
      </c>
      <c r="D42" s="10" t="s">
        <v>743</v>
      </c>
      <c r="E42" s="130" t="s">
        <v>40</v>
      </c>
      <c r="F42" s="148"/>
      <c r="G42" s="149"/>
      <c r="H42" s="11" t="s">
        <v>744</v>
      </c>
      <c r="I42" s="14">
        <f t="shared" si="0"/>
        <v>1.4</v>
      </c>
      <c r="J42" s="14">
        <v>1.4</v>
      </c>
      <c r="K42" s="121">
        <f t="shared" si="1"/>
        <v>8.3999999999999986</v>
      </c>
      <c r="L42" s="127"/>
    </row>
    <row r="43" spans="1:12" ht="24" customHeight="1">
      <c r="A43" s="126"/>
      <c r="B43" s="119">
        <f>'Tax Invoice'!D39</f>
        <v>6</v>
      </c>
      <c r="C43" s="10" t="s">
        <v>743</v>
      </c>
      <c r="D43" s="10" t="s">
        <v>743</v>
      </c>
      <c r="E43" s="130" t="s">
        <v>42</v>
      </c>
      <c r="F43" s="148"/>
      <c r="G43" s="149"/>
      <c r="H43" s="11" t="s">
        <v>744</v>
      </c>
      <c r="I43" s="14">
        <f t="shared" si="0"/>
        <v>1.4</v>
      </c>
      <c r="J43" s="14">
        <v>1.4</v>
      </c>
      <c r="K43" s="121">
        <f t="shared" si="1"/>
        <v>8.3999999999999986</v>
      </c>
      <c r="L43" s="127"/>
    </row>
    <row r="44" spans="1:12" ht="24" customHeight="1">
      <c r="A44" s="126"/>
      <c r="B44" s="119">
        <f>'Tax Invoice'!D40</f>
        <v>120</v>
      </c>
      <c r="C44" s="10" t="s">
        <v>745</v>
      </c>
      <c r="D44" s="10" t="s">
        <v>745</v>
      </c>
      <c r="E44" s="130" t="s">
        <v>31</v>
      </c>
      <c r="F44" s="148" t="s">
        <v>112</v>
      </c>
      <c r="G44" s="149"/>
      <c r="H44" s="11" t="s">
        <v>243</v>
      </c>
      <c r="I44" s="14">
        <f t="shared" si="0"/>
        <v>2.14</v>
      </c>
      <c r="J44" s="14">
        <v>2.14</v>
      </c>
      <c r="K44" s="121">
        <f t="shared" si="1"/>
        <v>256.8</v>
      </c>
      <c r="L44" s="127"/>
    </row>
    <row r="45" spans="1:12" ht="24" customHeight="1">
      <c r="A45" s="126"/>
      <c r="B45" s="119">
        <f>'Tax Invoice'!D41</f>
        <v>10</v>
      </c>
      <c r="C45" s="10" t="s">
        <v>745</v>
      </c>
      <c r="D45" s="10" t="s">
        <v>745</v>
      </c>
      <c r="E45" s="130" t="s">
        <v>31</v>
      </c>
      <c r="F45" s="148" t="s">
        <v>219</v>
      </c>
      <c r="G45" s="149"/>
      <c r="H45" s="11" t="s">
        <v>243</v>
      </c>
      <c r="I45" s="14">
        <f t="shared" si="0"/>
        <v>2.14</v>
      </c>
      <c r="J45" s="14">
        <v>2.14</v>
      </c>
      <c r="K45" s="121">
        <f t="shared" si="1"/>
        <v>21.400000000000002</v>
      </c>
      <c r="L45" s="127"/>
    </row>
    <row r="46" spans="1:12" ht="24" customHeight="1">
      <c r="A46" s="126"/>
      <c r="B46" s="119">
        <f>'Tax Invoice'!D42</f>
        <v>10</v>
      </c>
      <c r="C46" s="10" t="s">
        <v>745</v>
      </c>
      <c r="D46" s="10" t="s">
        <v>745</v>
      </c>
      <c r="E46" s="130" t="s">
        <v>32</v>
      </c>
      <c r="F46" s="148" t="s">
        <v>112</v>
      </c>
      <c r="G46" s="149"/>
      <c r="H46" s="11" t="s">
        <v>243</v>
      </c>
      <c r="I46" s="14">
        <f t="shared" si="0"/>
        <v>2.14</v>
      </c>
      <c r="J46" s="14">
        <v>2.14</v>
      </c>
      <c r="K46" s="121">
        <f t="shared" si="1"/>
        <v>21.400000000000002</v>
      </c>
      <c r="L46" s="127"/>
    </row>
    <row r="47" spans="1:12" ht="24" customHeight="1">
      <c r="A47" s="126"/>
      <c r="B47" s="119">
        <f>'Tax Invoice'!D43</f>
        <v>4</v>
      </c>
      <c r="C47" s="10" t="s">
        <v>746</v>
      </c>
      <c r="D47" s="10" t="s">
        <v>764</v>
      </c>
      <c r="E47" s="130" t="s">
        <v>112</v>
      </c>
      <c r="F47" s="148" t="s">
        <v>238</v>
      </c>
      <c r="G47" s="149"/>
      <c r="H47" s="11" t="s">
        <v>747</v>
      </c>
      <c r="I47" s="14">
        <f t="shared" si="0"/>
        <v>2.97</v>
      </c>
      <c r="J47" s="14">
        <v>2.97</v>
      </c>
      <c r="K47" s="121">
        <f t="shared" si="1"/>
        <v>11.88</v>
      </c>
      <c r="L47" s="127"/>
    </row>
    <row r="48" spans="1:12" ht="24" customHeight="1">
      <c r="A48" s="126"/>
      <c r="B48" s="119">
        <f>'Tax Invoice'!D44</f>
        <v>2</v>
      </c>
      <c r="C48" s="10" t="s">
        <v>746</v>
      </c>
      <c r="D48" s="10" t="s">
        <v>764</v>
      </c>
      <c r="E48" s="130" t="s">
        <v>274</v>
      </c>
      <c r="F48" s="148" t="s">
        <v>238</v>
      </c>
      <c r="G48" s="149"/>
      <c r="H48" s="11" t="s">
        <v>747</v>
      </c>
      <c r="I48" s="14">
        <f t="shared" si="0"/>
        <v>2.97</v>
      </c>
      <c r="J48" s="14">
        <v>2.97</v>
      </c>
      <c r="K48" s="121">
        <f t="shared" si="1"/>
        <v>5.94</v>
      </c>
      <c r="L48" s="127"/>
    </row>
    <row r="49" spans="1:12" ht="12.75" customHeight="1">
      <c r="A49" s="126"/>
      <c r="B49" s="119">
        <f>'Tax Invoice'!D45</f>
        <v>10</v>
      </c>
      <c r="C49" s="10" t="s">
        <v>748</v>
      </c>
      <c r="D49" s="10" t="s">
        <v>748</v>
      </c>
      <c r="E49" s="130" t="s">
        <v>657</v>
      </c>
      <c r="F49" s="148"/>
      <c r="G49" s="149"/>
      <c r="H49" s="11" t="s">
        <v>749</v>
      </c>
      <c r="I49" s="14">
        <f t="shared" si="0"/>
        <v>0.99</v>
      </c>
      <c r="J49" s="14">
        <v>0.99</v>
      </c>
      <c r="K49" s="121">
        <f t="shared" si="1"/>
        <v>9.9</v>
      </c>
      <c r="L49" s="127"/>
    </row>
    <row r="50" spans="1:12" ht="12.75" customHeight="1">
      <c r="A50" s="126"/>
      <c r="B50" s="119">
        <f>'Tax Invoice'!D46</f>
        <v>12</v>
      </c>
      <c r="C50" s="10" t="s">
        <v>748</v>
      </c>
      <c r="D50" s="10" t="s">
        <v>748</v>
      </c>
      <c r="E50" s="130" t="s">
        <v>72</v>
      </c>
      <c r="F50" s="148"/>
      <c r="G50" s="149"/>
      <c r="H50" s="11" t="s">
        <v>749</v>
      </c>
      <c r="I50" s="14">
        <f t="shared" si="0"/>
        <v>0.99</v>
      </c>
      <c r="J50" s="14">
        <v>0.99</v>
      </c>
      <c r="K50" s="121">
        <f t="shared" si="1"/>
        <v>11.879999999999999</v>
      </c>
      <c r="L50" s="127"/>
    </row>
    <row r="51" spans="1:12" ht="24" customHeight="1">
      <c r="A51" s="126"/>
      <c r="B51" s="120">
        <f>'Tax Invoice'!D47</f>
        <v>7</v>
      </c>
      <c r="C51" s="12" t="s">
        <v>750</v>
      </c>
      <c r="D51" s="12" t="s">
        <v>750</v>
      </c>
      <c r="E51" s="131" t="s">
        <v>279</v>
      </c>
      <c r="F51" s="150"/>
      <c r="G51" s="151"/>
      <c r="H51" s="13" t="s">
        <v>751</v>
      </c>
      <c r="I51" s="15">
        <f t="shared" si="0"/>
        <v>1.95</v>
      </c>
      <c r="J51" s="15">
        <v>1.95</v>
      </c>
      <c r="K51" s="122">
        <f t="shared" si="1"/>
        <v>13.65</v>
      </c>
      <c r="L51" s="127"/>
    </row>
    <row r="52" spans="1:12" ht="12.75" customHeight="1">
      <c r="A52" s="126"/>
      <c r="B52" s="138">
        <f>SUM(B22:B51)</f>
        <v>390</v>
      </c>
      <c r="C52" s="138" t="s">
        <v>149</v>
      </c>
      <c r="D52" s="138"/>
      <c r="E52" s="138"/>
      <c r="F52" s="138"/>
      <c r="G52" s="138"/>
      <c r="H52" s="138"/>
      <c r="I52" s="139" t="s">
        <v>261</v>
      </c>
      <c r="J52" s="139" t="s">
        <v>261</v>
      </c>
      <c r="K52" s="140">
        <f>SUM(K22:K51)</f>
        <v>696.41</v>
      </c>
      <c r="L52" s="127"/>
    </row>
    <row r="53" spans="1:12" ht="12.75" customHeight="1">
      <c r="A53" s="126"/>
      <c r="B53" s="138"/>
      <c r="C53" s="138"/>
      <c r="D53" s="138"/>
      <c r="E53" s="138"/>
      <c r="F53" s="138"/>
      <c r="G53" s="138"/>
      <c r="H53" s="138"/>
      <c r="I53" s="139" t="s">
        <v>190</v>
      </c>
      <c r="J53" s="139" t="s">
        <v>190</v>
      </c>
      <c r="K53" s="140">
        <f>Invoice!J53</f>
        <v>-139.28200000000001</v>
      </c>
      <c r="L53" s="127"/>
    </row>
    <row r="54" spans="1:12" ht="12.75" customHeight="1" outlineLevel="1">
      <c r="A54" s="126"/>
      <c r="B54" s="138"/>
      <c r="C54" s="138"/>
      <c r="D54" s="138"/>
      <c r="E54" s="138"/>
      <c r="F54" s="138"/>
      <c r="G54" s="138"/>
      <c r="H54" s="138"/>
      <c r="I54" s="139" t="s">
        <v>191</v>
      </c>
      <c r="J54" s="139" t="s">
        <v>191</v>
      </c>
      <c r="K54" s="140">
        <f>Invoice!J54</f>
        <v>0</v>
      </c>
      <c r="L54" s="127"/>
    </row>
    <row r="55" spans="1:12" ht="12.75" customHeight="1">
      <c r="A55" s="126"/>
      <c r="B55" s="138"/>
      <c r="C55" s="138"/>
      <c r="D55" s="138"/>
      <c r="E55" s="138"/>
      <c r="F55" s="138"/>
      <c r="G55" s="138"/>
      <c r="H55" s="138"/>
      <c r="I55" s="139" t="s">
        <v>263</v>
      </c>
      <c r="J55" s="139" t="s">
        <v>263</v>
      </c>
      <c r="K55" s="140">
        <f>SUM(K52:K54)</f>
        <v>557.12799999999993</v>
      </c>
      <c r="L55" s="127"/>
    </row>
    <row r="56" spans="1:12" ht="12.75" customHeight="1">
      <c r="A56" s="6"/>
      <c r="B56" s="7"/>
      <c r="C56" s="7"/>
      <c r="D56" s="7"/>
      <c r="E56" s="7"/>
      <c r="F56" s="7"/>
      <c r="G56" s="7"/>
      <c r="H56" s="7" t="s">
        <v>765</v>
      </c>
      <c r="I56" s="7"/>
      <c r="J56" s="7"/>
      <c r="K56" s="7"/>
      <c r="L56" s="8"/>
    </row>
    <row r="57" spans="1:12" ht="12.75" customHeight="1"/>
    <row r="58" spans="1:12" ht="12.75" customHeight="1"/>
    <row r="59" spans="1:12" ht="12.75" customHeight="1"/>
    <row r="60" spans="1:12" ht="12.75" customHeight="1"/>
    <row r="61" spans="1:12" ht="12.75" customHeight="1"/>
    <row r="62" spans="1:12" ht="12.75" customHeight="1"/>
    <row r="63" spans="1:12" ht="12.75" customHeight="1"/>
  </sheetData>
  <mergeCells count="34">
    <mergeCell ref="K10:K11"/>
    <mergeCell ref="K14:K15"/>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50:G50"/>
    <mergeCell ref="F51:G51"/>
    <mergeCell ref="F45:G45"/>
    <mergeCell ref="F46:G46"/>
    <mergeCell ref="F47:G47"/>
    <mergeCell ref="F48:G48"/>
    <mergeCell ref="F49:G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topLeftCell="A47" zoomScaleNormal="100" workbookViewId="0">
      <selection activeCell="K1021" sqref="K102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696.41</v>
      </c>
      <c r="O2" s="21" t="s">
        <v>265</v>
      </c>
    </row>
    <row r="3" spans="1:15" s="21" customFormat="1" ht="15" customHeight="1" thickBot="1">
      <c r="A3" s="22" t="s">
        <v>156</v>
      </c>
      <c r="G3" s="28">
        <f>Invoice!J14</f>
        <v>45184</v>
      </c>
      <c r="H3" s="29"/>
      <c r="N3" s="21">
        <v>696.41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Via Paradox</v>
      </c>
      <c r="B10" s="37"/>
      <c r="C10" s="37"/>
      <c r="D10" s="37"/>
      <c r="F10" s="38" t="str">
        <f>'Copy paste to Here'!B10</f>
        <v>Via Paradox</v>
      </c>
      <c r="G10" s="39"/>
      <c r="H10" s="40"/>
      <c r="K10" s="107" t="s">
        <v>282</v>
      </c>
      <c r="L10" s="35" t="s">
        <v>282</v>
      </c>
      <c r="M10" s="21">
        <v>1</v>
      </c>
    </row>
    <row r="11" spans="1:15" s="21" customFormat="1" ht="15.75" thickBot="1">
      <c r="A11" s="41" t="str">
        <f>'Copy paste to Here'!G11</f>
        <v>Martin Trojan</v>
      </c>
      <c r="B11" s="42"/>
      <c r="C11" s="42"/>
      <c r="D11" s="42"/>
      <c r="F11" s="43" t="str">
        <f>'Copy paste to Here'!B11</f>
        <v>Martin Trojan</v>
      </c>
      <c r="G11" s="44"/>
      <c r="H11" s="45"/>
      <c r="K11" s="105" t="s">
        <v>163</v>
      </c>
      <c r="L11" s="46" t="s">
        <v>164</v>
      </c>
      <c r="M11" s="21">
        <f>VLOOKUP(G3,[1]Sheet1!$A$9:$I$7290,2,FALSE)</f>
        <v>35.65</v>
      </c>
    </row>
    <row r="12" spans="1:15" s="21" customFormat="1" ht="15.75" thickBot="1">
      <c r="A12" s="41" t="str">
        <f>'Copy paste to Here'!G12</f>
        <v>Jirovcova33</v>
      </c>
      <c r="B12" s="42"/>
      <c r="C12" s="42"/>
      <c r="D12" s="42"/>
      <c r="E12" s="89"/>
      <c r="F12" s="43" t="str">
        <f>'Copy paste to Here'!B12</f>
        <v>Jirovcova33</v>
      </c>
      <c r="G12" s="44"/>
      <c r="H12" s="45"/>
      <c r="K12" s="105" t="s">
        <v>165</v>
      </c>
      <c r="L12" s="46" t="s">
        <v>138</v>
      </c>
      <c r="M12" s="21">
        <f>VLOOKUP(G3,[1]Sheet1!$A$9:$I$7290,3,FALSE)</f>
        <v>37.729999999999997</v>
      </c>
    </row>
    <row r="13" spans="1:15" s="21" customFormat="1" ht="15.75" thickBot="1">
      <c r="A13" s="41" t="str">
        <f>'Copy paste to Here'!G13</f>
        <v>37001 Ceske Budejovice</v>
      </c>
      <c r="B13" s="42"/>
      <c r="C13" s="42"/>
      <c r="D13" s="42"/>
      <c r="E13" s="123" t="s">
        <v>164</v>
      </c>
      <c r="F13" s="43" t="str">
        <f>'Copy paste to Here'!B13</f>
        <v>37001 Ceske Budejovice</v>
      </c>
      <c r="G13" s="44"/>
      <c r="H13" s="45"/>
      <c r="K13" s="105" t="s">
        <v>166</v>
      </c>
      <c r="L13" s="46" t="s">
        <v>167</v>
      </c>
      <c r="M13" s="125">
        <f>VLOOKUP(G3,[1]Sheet1!$A$9:$I$7290,4,FALSE)</f>
        <v>44.01</v>
      </c>
    </row>
    <row r="14" spans="1:15" s="21" customFormat="1" ht="15.75" thickBot="1">
      <c r="A14" s="41" t="str">
        <f>'Copy paste to Here'!G14</f>
        <v>Czechia</v>
      </c>
      <c r="B14" s="42"/>
      <c r="C14" s="42"/>
      <c r="D14" s="42"/>
      <c r="E14" s="123">
        <v>35.57</v>
      </c>
      <c r="F14" s="43" t="str">
        <f>'Copy paste to Here'!B14</f>
        <v>Czechia</v>
      </c>
      <c r="G14" s="44"/>
      <c r="H14" s="45"/>
      <c r="K14" s="105" t="s">
        <v>168</v>
      </c>
      <c r="L14" s="46" t="s">
        <v>169</v>
      </c>
      <c r="M14" s="21">
        <f>VLOOKUP(G3,[1]Sheet1!$A$9:$I$7290,5,FALSE)</f>
        <v>22.58</v>
      </c>
    </row>
    <row r="15" spans="1:15" s="21" customFormat="1" ht="15.75" thickBot="1">
      <c r="A15" s="47" t="str">
        <f>'Copy paste to Here'!G15</f>
        <v xml:space="preserve"> </v>
      </c>
      <c r="E15" s="21" t="s">
        <v>776</v>
      </c>
      <c r="F15" s="48" t="str">
        <f>'Copy paste to Here'!B15</f>
        <v xml:space="preserve"> </v>
      </c>
      <c r="G15" s="49"/>
      <c r="H15" s="50"/>
      <c r="K15" s="106" t="s">
        <v>170</v>
      </c>
      <c r="L15" s="51" t="s">
        <v>171</v>
      </c>
      <c r="M15" s="21">
        <f>VLOOKUP(G3,[1]Sheet1!$A$9:$I$7290,6,FALSE)</f>
        <v>26.19</v>
      </c>
    </row>
    <row r="16" spans="1:15" s="21" customFormat="1" ht="13.7" customHeight="1" thickBot="1">
      <c r="A16" s="52"/>
      <c r="K16" s="106" t="s">
        <v>172</v>
      </c>
      <c r="L16" s="51" t="s">
        <v>173</v>
      </c>
      <c r="M16" s="21">
        <f>VLOOKUP(G3,[1]Sheet1!$A$9:$I$7290,7,FALSE)</f>
        <v>20.8</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flat back nose ring hoop, 0.8mm (20g) &amp; Length: 8mm  &amp;  </v>
      </c>
      <c r="B18" s="57" t="str">
        <f>'Copy paste to Here'!C22</f>
        <v>CLNS20</v>
      </c>
      <c r="C18" s="57" t="s">
        <v>634</v>
      </c>
      <c r="D18" s="58">
        <f>Invoice!B22</f>
        <v>30</v>
      </c>
      <c r="E18" s="59">
        <f>'Shipping Invoice'!J22*$N$1</f>
        <v>0.49</v>
      </c>
      <c r="F18" s="59">
        <f>D18*E18</f>
        <v>14.7</v>
      </c>
      <c r="G18" s="60">
        <f>E18*$E$14</f>
        <v>17.429300000000001</v>
      </c>
      <c r="H18" s="61">
        <f>D18*G18</f>
        <v>522.87900000000002</v>
      </c>
    </row>
    <row r="19" spans="1:13" s="62" customFormat="1" ht="24">
      <c r="A19" s="124" t="str">
        <f>IF((LEN('Copy paste to Here'!G23))&gt;5,((CONCATENATE('Copy paste to Here'!G23," &amp; ",'Copy paste to Here'!D23,"  &amp;  ",'Copy paste to Here'!E23))),"Empty Cell")</f>
        <v xml:space="preserve">Surgical steel flat back nose ring hoop, 0.8mm (20g) &amp; Length: 10mm  &amp;  </v>
      </c>
      <c r="B19" s="57" t="str">
        <f>'Copy paste to Here'!C23</f>
        <v>CLNS20</v>
      </c>
      <c r="C19" s="57" t="s">
        <v>634</v>
      </c>
      <c r="D19" s="58">
        <f>Invoice!B23</f>
        <v>6</v>
      </c>
      <c r="E19" s="59">
        <f>'Shipping Invoice'!J23*$N$1</f>
        <v>0.49</v>
      </c>
      <c r="F19" s="59">
        <f t="shared" ref="F19:F82" si="0">D19*E19</f>
        <v>2.94</v>
      </c>
      <c r="G19" s="60">
        <f t="shared" ref="G19:G82" si="1">E19*$E$14</f>
        <v>17.429300000000001</v>
      </c>
      <c r="H19" s="63">
        <f t="shared" ref="H19:H82" si="2">D19*G19</f>
        <v>104.57580000000002</v>
      </c>
    </row>
    <row r="20" spans="1:13" s="62" customFormat="1" ht="24">
      <c r="A20" s="56" t="str">
        <f>IF((LEN('Copy paste to Here'!G24))&gt;5,((CONCATENATE('Copy paste to Here'!G24," &amp; ",'Copy paste to Here'!D24,"  &amp;  ",'Copy paste to Here'!E24))),"Empty Cell")</f>
        <v xml:space="preserve">High polished surgical steel double flared flesh tunnel - size 12g to 2'' (2mm - 52mm) &amp; Gauge: 16mm  &amp;  </v>
      </c>
      <c r="B20" s="57" t="str">
        <f>'Copy paste to Here'!C24</f>
        <v>DPG</v>
      </c>
      <c r="C20" s="57" t="s">
        <v>752</v>
      </c>
      <c r="D20" s="58">
        <f>Invoice!B24</f>
        <v>2</v>
      </c>
      <c r="E20" s="59">
        <f>'Shipping Invoice'!J24*$N$1</f>
        <v>1.05</v>
      </c>
      <c r="F20" s="59">
        <f t="shared" si="0"/>
        <v>2.1</v>
      </c>
      <c r="G20" s="60">
        <f t="shared" si="1"/>
        <v>37.348500000000001</v>
      </c>
      <c r="H20" s="63">
        <f t="shared" si="2"/>
        <v>74.697000000000003</v>
      </c>
    </row>
    <row r="21" spans="1:13" s="62" customFormat="1" ht="24">
      <c r="A21" s="56" t="str">
        <f>IF((LEN('Copy paste to Here'!G25))&gt;5,((CONCATENATE('Copy paste to Here'!G25," &amp; ",'Copy paste to Here'!D25,"  &amp;  ",'Copy paste to Here'!E25))),"Empty Cell")</f>
        <v xml:space="preserve">High polished surgical steel double flared flesh tunnel - size 12g to 2'' (2mm - 52mm) &amp; Gauge: 25mm  &amp;  </v>
      </c>
      <c r="B21" s="57" t="str">
        <f>'Copy paste to Here'!C25</f>
        <v>DPG</v>
      </c>
      <c r="C21" s="57" t="s">
        <v>753</v>
      </c>
      <c r="D21" s="58">
        <f>Invoice!B25</f>
        <v>2</v>
      </c>
      <c r="E21" s="59">
        <f>'Shipping Invoice'!J25*$N$1</f>
        <v>1.96</v>
      </c>
      <c r="F21" s="59">
        <f t="shared" si="0"/>
        <v>3.92</v>
      </c>
      <c r="G21" s="60">
        <f t="shared" si="1"/>
        <v>69.717200000000005</v>
      </c>
      <c r="H21" s="63">
        <f t="shared" si="2"/>
        <v>139.43440000000001</v>
      </c>
    </row>
    <row r="22" spans="1:13" s="62" customFormat="1" ht="24">
      <c r="A22" s="56" t="str">
        <f>IF((LEN('Copy paste to Here'!G26))&gt;5,((CONCATENATE('Copy paste to Here'!G26," &amp; ",'Copy paste to Here'!D26,"  &amp;  ",'Copy paste to Here'!E26))),"Empty Cell")</f>
        <v xml:space="preserve">High polished surgical steel double flared flesh tunnel - size 12g to 2'' (2mm - 52mm) &amp; Gauge: 28mm  &amp;  </v>
      </c>
      <c r="B22" s="57" t="str">
        <f>'Copy paste to Here'!C26</f>
        <v>DPG</v>
      </c>
      <c r="C22" s="57" t="s">
        <v>754</v>
      </c>
      <c r="D22" s="58">
        <f>Invoice!B26</f>
        <v>2</v>
      </c>
      <c r="E22" s="59">
        <f>'Shipping Invoice'!J26*$N$1</f>
        <v>2.2799999999999998</v>
      </c>
      <c r="F22" s="59">
        <f t="shared" si="0"/>
        <v>4.5599999999999996</v>
      </c>
      <c r="G22" s="60">
        <f t="shared" si="1"/>
        <v>81.099599999999995</v>
      </c>
      <c r="H22" s="63">
        <f t="shared" si="2"/>
        <v>162.19919999999999</v>
      </c>
    </row>
    <row r="23" spans="1:13" s="62" customFormat="1" ht="24">
      <c r="A23" s="56" t="str">
        <f>IF((LEN('Copy paste to Here'!G27))&gt;5,((CONCATENATE('Copy paste to Here'!G27," &amp; ",'Copy paste to Here'!D27,"  &amp;  ",'Copy paste to Here'!E27))),"Empty Cell")</f>
        <v>PVD plated surgical steel double flared flesh tunnel - 12g (2mm) to 2'' (52mm) &amp; Gauge: 22mm  &amp;  Color: Black</v>
      </c>
      <c r="B23" s="57" t="str">
        <f>'Copy paste to Here'!C27</f>
        <v>DTPG</v>
      </c>
      <c r="C23" s="57" t="s">
        <v>755</v>
      </c>
      <c r="D23" s="58">
        <f>Invoice!B27</f>
        <v>2</v>
      </c>
      <c r="E23" s="59">
        <f>'Shipping Invoice'!J27*$N$1</f>
        <v>2.64</v>
      </c>
      <c r="F23" s="59">
        <f t="shared" si="0"/>
        <v>5.28</v>
      </c>
      <c r="G23" s="60">
        <f t="shared" si="1"/>
        <v>93.904800000000009</v>
      </c>
      <c r="H23" s="63">
        <f t="shared" si="2"/>
        <v>187.80960000000002</v>
      </c>
    </row>
    <row r="24" spans="1:13" s="62" customFormat="1" ht="24">
      <c r="A24" s="56" t="str">
        <f>IF((LEN('Copy paste to Here'!G28))&gt;5,((CONCATENATE('Copy paste to Here'!G28," &amp; ",'Copy paste to Here'!D28,"  &amp;  ",'Copy paste to Here'!E28))),"Empty Cell")</f>
        <v>PVD plated surgical steel double flared flesh tunnel - 12g (2mm) to 2'' (52mm) &amp; Gauge: 25mm  &amp;  Color: Black</v>
      </c>
      <c r="B24" s="57" t="str">
        <f>'Copy paste to Here'!C28</f>
        <v>DTPG</v>
      </c>
      <c r="C24" s="57" t="s">
        <v>756</v>
      </c>
      <c r="D24" s="58">
        <f>Invoice!B28</f>
        <v>2</v>
      </c>
      <c r="E24" s="59">
        <f>'Shipping Invoice'!J28*$N$1</f>
        <v>2.84</v>
      </c>
      <c r="F24" s="59">
        <f t="shared" si="0"/>
        <v>5.68</v>
      </c>
      <c r="G24" s="60">
        <f t="shared" si="1"/>
        <v>101.0188</v>
      </c>
      <c r="H24" s="63">
        <f t="shared" si="2"/>
        <v>202.0376</v>
      </c>
    </row>
    <row r="25" spans="1:13" s="62" customFormat="1" ht="25.5">
      <c r="A25" s="56" t="str">
        <f>IF((LEN('Copy paste to Here'!G29))&gt;5,((CONCATENATE('Copy paste to Here'!G29," &amp; ",'Copy paste to Here'!D29,"  &amp;  ",'Copy paste to Here'!E29))),"Empty Cell")</f>
        <v>PVD plated surgical steel double flared flesh tunnel - 12g (2mm) to 2'' (52mm) &amp; Gauge: 28mm  &amp;  Color: Black</v>
      </c>
      <c r="B25" s="57" t="str">
        <f>'Copy paste to Here'!C29</f>
        <v>DTPG</v>
      </c>
      <c r="C25" s="57" t="s">
        <v>757</v>
      </c>
      <c r="D25" s="58">
        <f>Invoice!B29</f>
        <v>2</v>
      </c>
      <c r="E25" s="59">
        <f>'Shipping Invoice'!J29*$N$1</f>
        <v>3.09</v>
      </c>
      <c r="F25" s="59">
        <f t="shared" si="0"/>
        <v>6.18</v>
      </c>
      <c r="G25" s="60">
        <f t="shared" si="1"/>
        <v>109.9113</v>
      </c>
      <c r="H25" s="63">
        <f t="shared" si="2"/>
        <v>219.82259999999999</v>
      </c>
    </row>
    <row r="26" spans="1:13" s="62" customFormat="1" ht="36">
      <c r="A26" s="56" t="str">
        <f>IF((LEN('Copy paste to Here'!G30))&gt;5,((CONCATENATE('Copy paste to Here'!G30," &amp; ",'Copy paste to Here'!D30,"  &amp;  ",'Copy paste to Here'!E30))),"Empty Cell")</f>
        <v xml:space="preserve">316L steel double flared flesh tunnel with black anodized fan blade (The fan spins freely when you blow on it) &amp; Gauge: 16mm  &amp;  </v>
      </c>
      <c r="B26" s="57" t="str">
        <f>'Copy paste to Here'!C30</f>
        <v>FFAT</v>
      </c>
      <c r="C26" s="57" t="s">
        <v>758</v>
      </c>
      <c r="D26" s="58">
        <f>Invoice!B30</f>
        <v>3</v>
      </c>
      <c r="E26" s="59">
        <f>'Shipping Invoice'!J30*$N$1</f>
        <v>3.14</v>
      </c>
      <c r="F26" s="59">
        <f t="shared" si="0"/>
        <v>9.42</v>
      </c>
      <c r="G26" s="60">
        <f t="shared" si="1"/>
        <v>111.68980000000001</v>
      </c>
      <c r="H26" s="63">
        <f t="shared" si="2"/>
        <v>335.06940000000003</v>
      </c>
    </row>
    <row r="27" spans="1:13" s="62" customFormat="1" ht="24">
      <c r="A27" s="56" t="str">
        <f>IF((LEN('Copy paste to Here'!G31))&gt;5,((CONCATENATE('Copy paste to Here'!G31," &amp; ",'Copy paste to Here'!D31,"  &amp;  ",'Copy paste to Here'!E31))),"Empty Cell")</f>
        <v xml:space="preserve">High polished surgical steel hinged segment ring, 16g (1.2mm) &amp; Length: 8mm  &amp;  </v>
      </c>
      <c r="B27" s="57" t="str">
        <f>'Copy paste to Here'!C31</f>
        <v>SEGH16</v>
      </c>
      <c r="C27" s="57" t="s">
        <v>70</v>
      </c>
      <c r="D27" s="58">
        <f>Invoice!B31</f>
        <v>50</v>
      </c>
      <c r="E27" s="59">
        <f>'Shipping Invoice'!J31*$N$1</f>
        <v>1.59</v>
      </c>
      <c r="F27" s="59">
        <f t="shared" si="0"/>
        <v>79.5</v>
      </c>
      <c r="G27" s="60">
        <f t="shared" si="1"/>
        <v>56.5563</v>
      </c>
      <c r="H27" s="63">
        <f t="shared" si="2"/>
        <v>2827.8150000000001</v>
      </c>
    </row>
    <row r="28" spans="1:13" s="62" customFormat="1" ht="24">
      <c r="A28" s="56" t="str">
        <f>IF((LEN('Copy paste to Here'!G32))&gt;5,((CONCATENATE('Copy paste to Here'!G32," &amp; ",'Copy paste to Here'!D32,"  &amp;  ",'Copy paste to Here'!E32))),"Empty Cell")</f>
        <v xml:space="preserve">High polished surgical steel hinged segment ring, 16g (1.2mm) &amp; Length: 10mm  &amp;  </v>
      </c>
      <c r="B28" s="57" t="str">
        <f>'Copy paste to Here'!C32</f>
        <v>SEGH16</v>
      </c>
      <c r="C28" s="57" t="s">
        <v>70</v>
      </c>
      <c r="D28" s="58">
        <f>Invoice!B32</f>
        <v>20</v>
      </c>
      <c r="E28" s="59">
        <f>'Shipping Invoice'!J32*$N$1</f>
        <v>1.59</v>
      </c>
      <c r="F28" s="59">
        <f t="shared" si="0"/>
        <v>31.8</v>
      </c>
      <c r="G28" s="60">
        <f t="shared" si="1"/>
        <v>56.5563</v>
      </c>
      <c r="H28" s="63">
        <f t="shared" si="2"/>
        <v>1131.126</v>
      </c>
    </row>
    <row r="29" spans="1:13" s="62" customFormat="1" ht="25.5">
      <c r="A29" s="56" t="str">
        <f>IF((LEN('Copy paste to Here'!G33))&gt;5,((CONCATENATE('Copy paste to Here'!G33," &amp; ",'Copy paste to Here'!D33,"  &amp;  ",'Copy paste to Here'!E33))),"Empty Cell")</f>
        <v>PVD plated surgical steel hinged segment ring, 18g (1.0mm)  &amp; Length: 8mm  &amp;  Color: Gold</v>
      </c>
      <c r="B29" s="57" t="str">
        <f>'Copy paste to Here'!C33</f>
        <v>SEGHT18</v>
      </c>
      <c r="C29" s="57" t="s">
        <v>731</v>
      </c>
      <c r="D29" s="58">
        <f>Invoice!B33</f>
        <v>20</v>
      </c>
      <c r="E29" s="59">
        <f>'Shipping Invoice'!J33*$N$1</f>
        <v>2.09</v>
      </c>
      <c r="F29" s="59">
        <f t="shared" si="0"/>
        <v>41.8</v>
      </c>
      <c r="G29" s="60">
        <f t="shared" si="1"/>
        <v>74.34129999999999</v>
      </c>
      <c r="H29" s="63">
        <f t="shared" si="2"/>
        <v>1486.8259999999998</v>
      </c>
    </row>
    <row r="30" spans="1:13" s="62" customFormat="1" ht="25.5">
      <c r="A30" s="56" t="str">
        <f>IF((LEN('Copy paste to Here'!G34))&gt;5,((CONCATENATE('Copy paste to Here'!G34," &amp; ",'Copy paste to Here'!D34,"  &amp;  ",'Copy paste to Here'!E34))),"Empty Cell")</f>
        <v>PVD plated surgical steel hinged segment ring, 18g (1.0mm)  &amp; Length: 10mm  &amp;  Color: Gold</v>
      </c>
      <c r="B30" s="57" t="str">
        <f>'Copy paste to Here'!C34</f>
        <v>SEGHT18</v>
      </c>
      <c r="C30" s="57" t="s">
        <v>731</v>
      </c>
      <c r="D30" s="58">
        <f>Invoice!B34</f>
        <v>10</v>
      </c>
      <c r="E30" s="59">
        <f>'Shipping Invoice'!J34*$N$1</f>
        <v>2.09</v>
      </c>
      <c r="F30" s="59">
        <f t="shared" si="0"/>
        <v>20.9</v>
      </c>
      <c r="G30" s="60">
        <f t="shared" si="1"/>
        <v>74.34129999999999</v>
      </c>
      <c r="H30" s="63">
        <f t="shared" si="2"/>
        <v>743.4129999999999</v>
      </c>
    </row>
    <row r="31" spans="1:13" s="62" customFormat="1" ht="25.5">
      <c r="A31" s="56" t="str">
        <f>IF((LEN('Copy paste to Here'!G35))&gt;5,((CONCATENATE('Copy paste to Here'!G35," &amp; ",'Copy paste to Here'!D35,"  &amp;  ",'Copy paste to Here'!E35))),"Empty Cell")</f>
        <v xml:space="preserve">PVD plated 316L steel hinged segment ring, 1.2mm (16g) pear shape design &amp; Color: High Polish 8mm  &amp;  </v>
      </c>
      <c r="B31" s="57" t="str">
        <f>'Copy paste to Here'!C35</f>
        <v>SGTSH14</v>
      </c>
      <c r="C31" s="57" t="s">
        <v>759</v>
      </c>
      <c r="D31" s="58">
        <f>Invoice!B35</f>
        <v>4</v>
      </c>
      <c r="E31" s="59">
        <f>'Shipping Invoice'!J35*$N$1</f>
        <v>2.4900000000000002</v>
      </c>
      <c r="F31" s="59">
        <f t="shared" si="0"/>
        <v>9.9600000000000009</v>
      </c>
      <c r="G31" s="60">
        <f t="shared" si="1"/>
        <v>88.569300000000013</v>
      </c>
      <c r="H31" s="63">
        <f t="shared" si="2"/>
        <v>354.27720000000005</v>
      </c>
    </row>
    <row r="32" spans="1:13" s="62" customFormat="1" ht="25.5">
      <c r="A32" s="56" t="str">
        <f>IF((LEN('Copy paste to Here'!G36))&gt;5,((CONCATENATE('Copy paste to Here'!G36," &amp; ",'Copy paste to Here'!D36,"  &amp;  ",'Copy paste to Here'!E36))),"Empty Cell")</f>
        <v xml:space="preserve">PVD plated 316L steel hinged segment ring, 1.2mm (16g) pear shape design &amp; Color: High Polish 10mm  &amp;  </v>
      </c>
      <c r="B32" s="57" t="str">
        <f>'Copy paste to Here'!C36</f>
        <v>SGTSH14</v>
      </c>
      <c r="C32" s="57" t="s">
        <v>760</v>
      </c>
      <c r="D32" s="58">
        <f>Invoice!B36</f>
        <v>4</v>
      </c>
      <c r="E32" s="59">
        <f>'Shipping Invoice'!J36*$N$1</f>
        <v>2.4900000000000002</v>
      </c>
      <c r="F32" s="59">
        <f t="shared" si="0"/>
        <v>9.9600000000000009</v>
      </c>
      <c r="G32" s="60">
        <f t="shared" si="1"/>
        <v>88.569300000000013</v>
      </c>
      <c r="H32" s="63">
        <f t="shared" si="2"/>
        <v>354.27720000000005</v>
      </c>
    </row>
    <row r="33" spans="1:8" s="62" customFormat="1" ht="25.5">
      <c r="A33" s="56" t="str">
        <f>IF((LEN('Copy paste to Here'!G37))&gt;5,((CONCATENATE('Copy paste to Here'!G37," &amp; ",'Copy paste to Here'!D37,"  &amp;  ",'Copy paste to Here'!E37))),"Empty Cell")</f>
        <v xml:space="preserve">PVD plated 316L steel hinged segment ring, 1.2mm (16g) pear shape design &amp; Color: Gold 8mm  &amp;  </v>
      </c>
      <c r="B33" s="57" t="str">
        <f>'Copy paste to Here'!C37</f>
        <v>SGTSH14</v>
      </c>
      <c r="C33" s="57" t="s">
        <v>761</v>
      </c>
      <c r="D33" s="58">
        <f>Invoice!B37</f>
        <v>4</v>
      </c>
      <c r="E33" s="59">
        <f>'Shipping Invoice'!J37*$N$1</f>
        <v>2.79</v>
      </c>
      <c r="F33" s="59">
        <f t="shared" si="0"/>
        <v>11.16</v>
      </c>
      <c r="G33" s="60">
        <f t="shared" si="1"/>
        <v>99.240300000000005</v>
      </c>
      <c r="H33" s="63">
        <f t="shared" si="2"/>
        <v>396.96120000000002</v>
      </c>
    </row>
    <row r="34" spans="1:8" s="62" customFormat="1" ht="25.5">
      <c r="A34" s="56" t="str">
        <f>IF((LEN('Copy paste to Here'!G38))&gt;5,((CONCATENATE('Copy paste to Here'!G38," &amp; ",'Copy paste to Here'!D38,"  &amp;  ",'Copy paste to Here'!E38))),"Empty Cell")</f>
        <v xml:space="preserve">PVD plated 316L steel hinged segment ring, 1.2mm (16g) pear shape design &amp; Color: Gold 10mm  &amp;  </v>
      </c>
      <c r="B34" s="57" t="str">
        <f>'Copy paste to Here'!C38</f>
        <v>SGTSH14</v>
      </c>
      <c r="C34" s="57" t="s">
        <v>762</v>
      </c>
      <c r="D34" s="58">
        <f>Invoice!B38</f>
        <v>2</v>
      </c>
      <c r="E34" s="59">
        <f>'Shipping Invoice'!J38*$N$1</f>
        <v>2.79</v>
      </c>
      <c r="F34" s="59">
        <f t="shared" si="0"/>
        <v>5.58</v>
      </c>
      <c r="G34" s="60">
        <f t="shared" si="1"/>
        <v>99.240300000000005</v>
      </c>
      <c r="H34" s="63">
        <f t="shared" si="2"/>
        <v>198.48060000000001</v>
      </c>
    </row>
    <row r="35" spans="1:8" s="62" customFormat="1" ht="25.5">
      <c r="A35" s="56" t="str">
        <f>IF((LEN('Copy paste to Here'!G39))&gt;5,((CONCATENATE('Copy paste to Here'!G39," &amp; ",'Copy paste to Here'!D39,"  &amp;  ",'Copy paste to Here'!E39))),"Empty Cell")</f>
        <v xml:space="preserve">PVD plated 316L steel hinged segment ring, 1.2mm (16g) pear shape design &amp; Color: Black 8mm  &amp;  </v>
      </c>
      <c r="B35" s="57" t="str">
        <f>'Copy paste to Here'!C39</f>
        <v>SGTSH14</v>
      </c>
      <c r="C35" s="57" t="s">
        <v>761</v>
      </c>
      <c r="D35" s="58">
        <f>Invoice!B39</f>
        <v>4</v>
      </c>
      <c r="E35" s="59">
        <f>'Shipping Invoice'!J39*$N$1</f>
        <v>2.79</v>
      </c>
      <c r="F35" s="59">
        <f t="shared" si="0"/>
        <v>11.16</v>
      </c>
      <c r="G35" s="60">
        <f t="shared" si="1"/>
        <v>99.240300000000005</v>
      </c>
      <c r="H35" s="63">
        <f t="shared" si="2"/>
        <v>396.96120000000002</v>
      </c>
    </row>
    <row r="36" spans="1:8" s="62" customFormat="1" ht="25.5">
      <c r="A36" s="56" t="str">
        <f>IF((LEN('Copy paste to Here'!G40))&gt;5,((CONCATENATE('Copy paste to Here'!G40," &amp; ",'Copy paste to Here'!D40,"  &amp;  ",'Copy paste to Here'!E40))),"Empty Cell")</f>
        <v xml:space="preserve">PVD plated 316L steel hinged segment ring, 1.2mm (16g) pear shape design &amp; Color: Black 10mm  &amp;  </v>
      </c>
      <c r="B36" s="57" t="str">
        <f>'Copy paste to Here'!C40</f>
        <v>SGTSH14</v>
      </c>
      <c r="C36" s="57" t="s">
        <v>762</v>
      </c>
      <c r="D36" s="58">
        <f>Invoice!B40</f>
        <v>4</v>
      </c>
      <c r="E36" s="59">
        <f>'Shipping Invoice'!J40*$N$1</f>
        <v>2.79</v>
      </c>
      <c r="F36" s="59">
        <f t="shared" si="0"/>
        <v>11.16</v>
      </c>
      <c r="G36" s="60">
        <f t="shared" si="1"/>
        <v>99.240300000000005</v>
      </c>
      <c r="H36" s="63">
        <f t="shared" si="2"/>
        <v>396.96120000000002</v>
      </c>
    </row>
    <row r="37" spans="1:8" s="62" customFormat="1" ht="25.5">
      <c r="A37" s="56" t="str">
        <f>IF((LEN('Copy paste to Here'!G41))&gt;5,((CONCATENATE('Copy paste to Here'!G41," &amp; ",'Copy paste to Here'!D41,"  &amp;  ",'Copy paste to Here'!E41))),"Empty Cell")</f>
        <v xml:space="preserve">High polished titanium G23 helix barbell, 1.2mm (16g) with two 4mm balls &amp; Length: 16mm  &amp;  </v>
      </c>
      <c r="B37" s="57" t="str">
        <f>'Copy paste to Here'!C41</f>
        <v>UBBER20</v>
      </c>
      <c r="C37" s="57" t="s">
        <v>763</v>
      </c>
      <c r="D37" s="58">
        <f>Invoice!B41</f>
        <v>30</v>
      </c>
      <c r="E37" s="59">
        <f>'Shipping Invoice'!J41*$N$1</f>
        <v>1.3</v>
      </c>
      <c r="F37" s="59">
        <f t="shared" si="0"/>
        <v>39</v>
      </c>
      <c r="G37" s="60">
        <f t="shared" si="1"/>
        <v>46.241</v>
      </c>
      <c r="H37" s="63">
        <f t="shared" si="2"/>
        <v>1387.23</v>
      </c>
    </row>
    <row r="38" spans="1:8" s="62" customFormat="1" ht="24">
      <c r="A38" s="56" t="str">
        <f>IF((LEN('Copy paste to Here'!G42))&gt;5,((CONCATENATE('Copy paste to Here'!G42," &amp; ",'Copy paste to Here'!D42,"  &amp;  ",'Copy paste to Here'!E42))),"Empty Cell")</f>
        <v xml:space="preserve">High polished titanium G23 industrial barbell, 1.2mm (16g) with two 4mm balls &amp; Length: 35mm  &amp;  </v>
      </c>
      <c r="B38" s="57" t="str">
        <f>'Copy paste to Here'!C42</f>
        <v>UBBINDS</v>
      </c>
      <c r="C38" s="57" t="s">
        <v>743</v>
      </c>
      <c r="D38" s="58">
        <f>Invoice!B42</f>
        <v>6</v>
      </c>
      <c r="E38" s="59">
        <f>'Shipping Invoice'!J42*$N$1</f>
        <v>1.4</v>
      </c>
      <c r="F38" s="59">
        <f t="shared" si="0"/>
        <v>8.3999999999999986</v>
      </c>
      <c r="G38" s="60">
        <f t="shared" si="1"/>
        <v>49.797999999999995</v>
      </c>
      <c r="H38" s="63">
        <f t="shared" si="2"/>
        <v>298.78799999999995</v>
      </c>
    </row>
    <row r="39" spans="1:8" s="62" customFormat="1" ht="24">
      <c r="A39" s="56" t="str">
        <f>IF((LEN('Copy paste to Here'!G43))&gt;5,((CONCATENATE('Copy paste to Here'!G43," &amp; ",'Copy paste to Here'!D43,"  &amp;  ",'Copy paste to Here'!E43))),"Empty Cell")</f>
        <v xml:space="preserve">High polished titanium G23 industrial barbell, 1.2mm (16g) with two 4mm balls &amp; Length: 38mm  &amp;  </v>
      </c>
      <c r="B39" s="57" t="str">
        <f>'Copy paste to Here'!C43</f>
        <v>UBBINDS</v>
      </c>
      <c r="C39" s="57" t="s">
        <v>743</v>
      </c>
      <c r="D39" s="58">
        <f>Invoice!B43</f>
        <v>6</v>
      </c>
      <c r="E39" s="59">
        <f>'Shipping Invoice'!J43*$N$1</f>
        <v>1.4</v>
      </c>
      <c r="F39" s="59">
        <f t="shared" si="0"/>
        <v>8.3999999999999986</v>
      </c>
      <c r="G39" s="60">
        <f t="shared" si="1"/>
        <v>49.797999999999995</v>
      </c>
      <c r="H39" s="63">
        <f t="shared" si="2"/>
        <v>298.78799999999995</v>
      </c>
    </row>
    <row r="40" spans="1:8" s="62" customFormat="1" ht="24">
      <c r="A40" s="56" t="str">
        <f>IF((LEN('Copy paste to Here'!G44))&gt;5,((CONCATENATE('Copy paste to Here'!G44," &amp; ",'Copy paste to Here'!D44,"  &amp;  ",'Copy paste to Here'!E44))),"Empty Cell")</f>
        <v>Titanium G23 belly banana, 14g (1.6mm) with 8mm &amp; 5mm bezel set jewel ball &amp; Length: 10mm  &amp;  Crystal Color: Clear</v>
      </c>
      <c r="B40" s="57" t="str">
        <f>'Copy paste to Here'!C44</f>
        <v>UBN2CG</v>
      </c>
      <c r="C40" s="57" t="s">
        <v>745</v>
      </c>
      <c r="D40" s="58">
        <f>Invoice!B44</f>
        <v>120</v>
      </c>
      <c r="E40" s="59">
        <f>'Shipping Invoice'!J44*$N$1</f>
        <v>2.14</v>
      </c>
      <c r="F40" s="59">
        <f t="shared" si="0"/>
        <v>256.8</v>
      </c>
      <c r="G40" s="60">
        <f t="shared" si="1"/>
        <v>76.119800000000012</v>
      </c>
      <c r="H40" s="63">
        <f t="shared" si="2"/>
        <v>9134.376000000002</v>
      </c>
    </row>
    <row r="41" spans="1:8" s="62" customFormat="1" ht="24">
      <c r="A41" s="56" t="str">
        <f>IF((LEN('Copy paste to Here'!G45))&gt;5,((CONCATENATE('Copy paste to Here'!G45," &amp; ",'Copy paste to Here'!D45,"  &amp;  ",'Copy paste to Here'!E45))),"Empty Cell")</f>
        <v>Titanium G23 belly banana, 14g (1.6mm) with 8mm &amp; 5mm bezel set jewel ball &amp; Length: 10mm  &amp;  Crystal Color: Light Sapphire</v>
      </c>
      <c r="B41" s="57" t="str">
        <f>'Copy paste to Here'!C45</f>
        <v>UBN2CG</v>
      </c>
      <c r="C41" s="57" t="s">
        <v>745</v>
      </c>
      <c r="D41" s="58">
        <f>Invoice!B45</f>
        <v>10</v>
      </c>
      <c r="E41" s="59">
        <f>'Shipping Invoice'!J45*$N$1</f>
        <v>2.14</v>
      </c>
      <c r="F41" s="59">
        <f t="shared" si="0"/>
        <v>21.400000000000002</v>
      </c>
      <c r="G41" s="60">
        <f t="shared" si="1"/>
        <v>76.119800000000012</v>
      </c>
      <c r="H41" s="63">
        <f t="shared" si="2"/>
        <v>761.19800000000009</v>
      </c>
    </row>
    <row r="42" spans="1:8" s="62" customFormat="1" ht="24">
      <c r="A42" s="56" t="str">
        <f>IF((LEN('Copy paste to Here'!G46))&gt;5,((CONCATENATE('Copy paste to Here'!G46," &amp; ",'Copy paste to Here'!D46,"  &amp;  ",'Copy paste to Here'!E46))),"Empty Cell")</f>
        <v>Titanium G23 belly banana, 14g (1.6mm) with 8mm &amp; 5mm bezel set jewel ball &amp; Length: 12mm  &amp;  Crystal Color: Clear</v>
      </c>
      <c r="B42" s="57" t="str">
        <f>'Copy paste to Here'!C46</f>
        <v>UBN2CG</v>
      </c>
      <c r="C42" s="57" t="s">
        <v>745</v>
      </c>
      <c r="D42" s="58">
        <f>Invoice!B46</f>
        <v>10</v>
      </c>
      <c r="E42" s="59">
        <f>'Shipping Invoice'!J46*$N$1</f>
        <v>2.14</v>
      </c>
      <c r="F42" s="59">
        <f t="shared" si="0"/>
        <v>21.400000000000002</v>
      </c>
      <c r="G42" s="60">
        <f t="shared" si="1"/>
        <v>76.119800000000012</v>
      </c>
      <c r="H42" s="63">
        <f t="shared" si="2"/>
        <v>761.19800000000009</v>
      </c>
    </row>
    <row r="43" spans="1:8" s="62" customFormat="1" ht="36">
      <c r="A43" s="56" t="str">
        <f>IF((LEN('Copy paste to Here'!G47))&gt;5,((CONCATENATE('Copy paste to Here'!G47," &amp; ",'Copy paste to Here'!D47,"  &amp;  ",'Copy paste to Here'!E47))),"Empty Cell")</f>
        <v>Titanium G23 internally threaded circular barbell, 1.6mm (14g) with 3mm to 5mm forward facing flat back crystals &amp; Crystal Color: Clear  &amp;  Length: 10mm with 3mm top part</v>
      </c>
      <c r="B43" s="57" t="str">
        <f>'Copy paste to Here'!C47</f>
        <v>UCBFBIH</v>
      </c>
      <c r="C43" s="57" t="s">
        <v>764</v>
      </c>
      <c r="D43" s="58">
        <f>Invoice!B47</f>
        <v>4</v>
      </c>
      <c r="E43" s="59">
        <f>'Shipping Invoice'!J47*$N$1</f>
        <v>2.97</v>
      </c>
      <c r="F43" s="59">
        <f t="shared" si="0"/>
        <v>11.88</v>
      </c>
      <c r="G43" s="60">
        <f t="shared" si="1"/>
        <v>105.64290000000001</v>
      </c>
      <c r="H43" s="63">
        <f t="shared" si="2"/>
        <v>422.57160000000005</v>
      </c>
    </row>
    <row r="44" spans="1:8" s="62" customFormat="1" ht="36">
      <c r="A44" s="56" t="str">
        <f>IF((LEN('Copy paste to Here'!G48))&gt;5,((CONCATENATE('Copy paste to Here'!G48," &amp; ",'Copy paste to Here'!D48,"  &amp;  ",'Copy paste to Here'!E48))),"Empty Cell")</f>
        <v>Titanium G23 internally threaded circular barbell, 1.6mm (14g) with 3mm to 5mm forward facing flat back crystals &amp; Crystal Color: Jet  &amp;  Length: 10mm with 3mm top part</v>
      </c>
      <c r="B44" s="57" t="str">
        <f>'Copy paste to Here'!C48</f>
        <v>UCBFBIH</v>
      </c>
      <c r="C44" s="57" t="s">
        <v>764</v>
      </c>
      <c r="D44" s="58">
        <f>Invoice!B48</f>
        <v>2</v>
      </c>
      <c r="E44" s="59">
        <f>'Shipping Invoice'!J48*$N$1</f>
        <v>2.97</v>
      </c>
      <c r="F44" s="59">
        <f t="shared" si="0"/>
        <v>5.94</v>
      </c>
      <c r="G44" s="60">
        <f t="shared" si="1"/>
        <v>105.64290000000001</v>
      </c>
      <c r="H44" s="63">
        <f t="shared" si="2"/>
        <v>211.28580000000002</v>
      </c>
    </row>
    <row r="45" spans="1:8" s="62" customFormat="1" ht="24">
      <c r="A45" s="56" t="str">
        <f>IF((LEN('Copy paste to Here'!G49))&gt;5,((CONCATENATE('Copy paste to Here'!G49," &amp; ",'Copy paste to Here'!D49,"  &amp;  ",'Copy paste to Here'!E49))),"Empty Cell")</f>
        <v xml:space="preserve">Titanium G23 labret, 16g (1.2mm) with a 3mm ball &amp; Length: 7mm  &amp;  </v>
      </c>
      <c r="B45" s="57" t="str">
        <f>'Copy paste to Here'!C49</f>
        <v>ULBB3</v>
      </c>
      <c r="C45" s="57" t="s">
        <v>748</v>
      </c>
      <c r="D45" s="58">
        <f>Invoice!B49</f>
        <v>10</v>
      </c>
      <c r="E45" s="59">
        <f>'Shipping Invoice'!J49*$N$1</f>
        <v>0.99</v>
      </c>
      <c r="F45" s="59">
        <f t="shared" si="0"/>
        <v>9.9</v>
      </c>
      <c r="G45" s="60">
        <f t="shared" si="1"/>
        <v>35.214300000000001</v>
      </c>
      <c r="H45" s="63">
        <f t="shared" si="2"/>
        <v>352.14300000000003</v>
      </c>
    </row>
    <row r="46" spans="1:8" s="62" customFormat="1" ht="24">
      <c r="A46" s="56" t="str">
        <f>IF((LEN('Copy paste to Here'!G50))&gt;5,((CONCATENATE('Copy paste to Here'!G50," &amp; ",'Copy paste to Here'!D50,"  &amp;  ",'Copy paste to Here'!E50))),"Empty Cell")</f>
        <v xml:space="preserve">Titanium G23 labret, 16g (1.2mm) with a 3mm ball &amp; Length: 9mm  &amp;  </v>
      </c>
      <c r="B46" s="57" t="str">
        <f>'Copy paste to Here'!C50</f>
        <v>ULBB3</v>
      </c>
      <c r="C46" s="57" t="s">
        <v>748</v>
      </c>
      <c r="D46" s="58">
        <f>Invoice!B50</f>
        <v>12</v>
      </c>
      <c r="E46" s="59">
        <f>'Shipping Invoice'!J50*$N$1</f>
        <v>0.99</v>
      </c>
      <c r="F46" s="59">
        <f t="shared" si="0"/>
        <v>11.879999999999999</v>
      </c>
      <c r="G46" s="60">
        <f t="shared" si="1"/>
        <v>35.214300000000001</v>
      </c>
      <c r="H46" s="63">
        <f t="shared" si="2"/>
        <v>422.57159999999999</v>
      </c>
    </row>
    <row r="47" spans="1:8" s="62" customFormat="1" ht="24">
      <c r="A47" s="56" t="str">
        <f>IF((LEN('Copy paste to Here'!G51))&gt;5,((CONCATENATE('Copy paste to Here'!G51," &amp; ",'Copy paste to Here'!D51,"  &amp;  ",'Copy paste to Here'!E51))),"Empty Cell")</f>
        <v xml:space="preserve">Pack of 10 pcs. of 3mm anodized surgical steel balls with threading 1.2mm (16g) &amp; Color: Black  &amp;  </v>
      </c>
      <c r="B47" s="57" t="str">
        <f>'Copy paste to Here'!C51</f>
        <v>XBT3S</v>
      </c>
      <c r="C47" s="57" t="s">
        <v>750</v>
      </c>
      <c r="D47" s="58">
        <f>Invoice!B51</f>
        <v>7</v>
      </c>
      <c r="E47" s="59">
        <f>'Shipping Invoice'!J51*$N$1</f>
        <v>1.95</v>
      </c>
      <c r="F47" s="59">
        <f t="shared" si="0"/>
        <v>13.65</v>
      </c>
      <c r="G47" s="60">
        <f t="shared" si="1"/>
        <v>69.361499999999992</v>
      </c>
      <c r="H47" s="63">
        <f t="shared" si="2"/>
        <v>485.53049999999996</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696.41</v>
      </c>
      <c r="G1000" s="60"/>
      <c r="H1000" s="61">
        <f t="shared" ref="H1000:H1007" si="49">F1000*$E$14</f>
        <v>24771.3037</v>
      </c>
    </row>
    <row r="1001" spans="1:8" s="62" customFormat="1">
      <c r="A1001" s="56" t="s">
        <v>191</v>
      </c>
      <c r="B1001" s="75"/>
      <c r="C1001" s="75"/>
      <c r="D1001" s="76"/>
      <c r="E1001" s="67"/>
      <c r="F1001" s="59">
        <f>Invoice!J53</f>
        <v>-139.28200000000001</v>
      </c>
      <c r="G1001" s="60"/>
      <c r="H1001" s="61">
        <f t="shared" si="49"/>
        <v>-4954.2607400000006</v>
      </c>
    </row>
    <row r="1002" spans="1:8" s="62" customFormat="1" outlineLevel="1">
      <c r="A1002" s="56" t="str">
        <f>'[2]Copy paste to Here'!T3</f>
        <v>DISCOUNT</v>
      </c>
      <c r="B1002" s="75"/>
      <c r="C1002" s="75"/>
      <c r="D1002" s="76"/>
      <c r="E1002" s="67"/>
      <c r="F1002" s="59">
        <f>Invoice!J54</f>
        <v>0</v>
      </c>
      <c r="G1002" s="60"/>
      <c r="H1002" s="61">
        <f t="shared" si="49"/>
        <v>0</v>
      </c>
    </row>
    <row r="1003" spans="1:8" s="62" customFormat="1">
      <c r="A1003" s="56" t="str">
        <f>'[2]Copy paste to Here'!T4</f>
        <v>Total:</v>
      </c>
      <c r="B1003" s="75"/>
      <c r="C1003" s="75"/>
      <c r="D1003" s="76"/>
      <c r="E1003" s="67"/>
      <c r="F1003" s="59">
        <f>SUM(F1000:F1002)</f>
        <v>557.12799999999993</v>
      </c>
      <c r="G1003" s="60"/>
      <c r="H1003" s="61">
        <f t="shared" si="49"/>
        <v>19817.042959999999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24771.303700000004</v>
      </c>
    </row>
    <row r="1010" spans="1:8" s="21" customFormat="1">
      <c r="A1010" s="22"/>
      <c r="E1010" s="21" t="s">
        <v>182</v>
      </c>
      <c r="H1010" s="84">
        <f>(SUMIF($A$1000:$A$1008,"Total:",$H$1000:$H$1008))</f>
        <v>19817.042959999999</v>
      </c>
    </row>
    <row r="1011" spans="1:8" s="21" customFormat="1">
      <c r="E1011" s="21" t="s">
        <v>183</v>
      </c>
      <c r="H1011" s="85">
        <f>H1013-H1012</f>
        <v>18520.600000000002</v>
      </c>
    </row>
    <row r="1012" spans="1:8" s="21" customFormat="1">
      <c r="E1012" s="21" t="s">
        <v>184</v>
      </c>
      <c r="H1012" s="85">
        <f>ROUND((H1013*7)/107,2)</f>
        <v>1296.44</v>
      </c>
    </row>
    <row r="1013" spans="1:8" s="21" customFormat="1">
      <c r="E1013" s="22" t="s">
        <v>185</v>
      </c>
      <c r="H1013" s="86">
        <f>ROUND((SUMIF($A$1000:$A$1008,"Total:",$H$1000:$H$1008)),2)</f>
        <v>19817.04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E95F-06F5-4AF8-A0ED-775A0177AB2E}">
  <sheetPr codeName="shShippingInvoice1">
    <tabColor rgb="FFFF0000"/>
  </sheetPr>
  <dimension ref="A1:O63"/>
  <sheetViews>
    <sheetView topLeftCell="A29" zoomScale="90" zoomScaleNormal="90" workbookViewId="0">
      <selection activeCell="M70" sqref="M70:M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0.15</v>
      </c>
      <c r="O1" t="s">
        <v>187</v>
      </c>
    </row>
    <row r="2" spans="1:15" ht="15.75" customHeight="1">
      <c r="A2" s="126"/>
      <c r="B2" s="136" t="s">
        <v>139</v>
      </c>
      <c r="C2" s="132"/>
      <c r="D2" s="132"/>
      <c r="E2" s="132"/>
      <c r="F2" s="132"/>
      <c r="G2" s="132"/>
      <c r="H2" s="132"/>
      <c r="I2" s="132"/>
      <c r="J2" s="132"/>
      <c r="K2" s="137" t="s">
        <v>145</v>
      </c>
      <c r="L2" s="127"/>
      <c r="N2">
        <v>696.41</v>
      </c>
      <c r="O2" t="s">
        <v>188</v>
      </c>
    </row>
    <row r="3" spans="1:15" ht="12.75" customHeight="1">
      <c r="A3" s="126"/>
      <c r="B3" s="133" t="s">
        <v>140</v>
      </c>
      <c r="C3" s="132"/>
      <c r="D3" s="132"/>
      <c r="E3" s="132"/>
      <c r="F3" s="132"/>
      <c r="G3" s="132"/>
      <c r="H3" s="132"/>
      <c r="I3" s="132"/>
      <c r="J3" s="132"/>
      <c r="K3" s="132"/>
      <c r="L3" s="127"/>
      <c r="N3">
        <v>696.41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2">
        <f>IF(Invoice!J10&lt;&gt;"",Invoice!J10,"")</f>
        <v>51434</v>
      </c>
      <c r="L10" s="127"/>
    </row>
    <row r="11" spans="1:15" ht="12.75" customHeight="1">
      <c r="A11" s="126"/>
      <c r="B11" s="126" t="s">
        <v>716</v>
      </c>
      <c r="C11" s="132"/>
      <c r="D11" s="132"/>
      <c r="E11" s="132"/>
      <c r="F11" s="127"/>
      <c r="G11" s="128"/>
      <c r="H11" s="128" t="s">
        <v>716</v>
      </c>
      <c r="I11" s="132"/>
      <c r="J11" s="132"/>
      <c r="K11" s="153"/>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719</v>
      </c>
      <c r="C14" s="132"/>
      <c r="D14" s="132"/>
      <c r="E14" s="132"/>
      <c r="F14" s="127"/>
      <c r="G14" s="128"/>
      <c r="H14" s="128" t="s">
        <v>719</v>
      </c>
      <c r="I14" s="132"/>
      <c r="J14" s="132"/>
      <c r="K14" s="154">
        <f>Invoice!J14</f>
        <v>45184</v>
      </c>
      <c r="L14" s="127"/>
    </row>
    <row r="15" spans="1:15" ht="15" customHeight="1">
      <c r="A15" s="126"/>
      <c r="B15" s="6" t="s">
        <v>11</v>
      </c>
      <c r="C15" s="7"/>
      <c r="D15" s="7"/>
      <c r="E15" s="7"/>
      <c r="F15" s="8"/>
      <c r="G15" s="128"/>
      <c r="H15" s="9" t="s">
        <v>11</v>
      </c>
      <c r="I15" s="132"/>
      <c r="J15" s="132"/>
      <c r="K15" s="155"/>
      <c r="L15" s="127"/>
    </row>
    <row r="16" spans="1:15" ht="15" customHeight="1">
      <c r="A16" s="126"/>
      <c r="B16" s="132"/>
      <c r="C16" s="132"/>
      <c r="D16" s="132"/>
      <c r="E16" s="132"/>
      <c r="F16" s="132"/>
      <c r="G16" s="132"/>
      <c r="H16" s="132"/>
      <c r="I16" s="135" t="s">
        <v>147</v>
      </c>
      <c r="J16" s="135" t="s">
        <v>147</v>
      </c>
      <c r="K16" s="141">
        <v>39985</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44" t="s">
        <v>771</v>
      </c>
      <c r="I18" s="134" t="s">
        <v>264</v>
      </c>
      <c r="J18" s="134" t="s">
        <v>264</v>
      </c>
      <c r="K18" s="116" t="s">
        <v>164</v>
      </c>
      <c r="L18" s="127"/>
    </row>
    <row r="19" spans="1:12" ht="12.75" customHeight="1">
      <c r="A19" s="126"/>
      <c r="B19" s="132"/>
      <c r="C19" s="132"/>
      <c r="D19" s="132"/>
      <c r="E19" s="132"/>
      <c r="F19" s="132"/>
      <c r="G19" s="132"/>
      <c r="H19" s="145" t="s">
        <v>772</v>
      </c>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48" customHeight="1">
      <c r="A21" s="126"/>
      <c r="B21" s="117"/>
      <c r="C21" s="117"/>
      <c r="D21" s="117"/>
      <c r="E21" s="118"/>
      <c r="F21" s="158"/>
      <c r="G21" s="159"/>
      <c r="H21" s="143" t="s">
        <v>773</v>
      </c>
      <c r="I21" s="117"/>
      <c r="J21" s="117"/>
      <c r="K21" s="117"/>
      <c r="L21" s="127"/>
    </row>
    <row r="22" spans="1:12" ht="12.75" customHeight="1">
      <c r="A22" s="126"/>
      <c r="B22" s="119">
        <f>'Tax Invoice'!D18</f>
        <v>30</v>
      </c>
      <c r="C22" s="10" t="s">
        <v>634</v>
      </c>
      <c r="D22" s="10" t="s">
        <v>634</v>
      </c>
      <c r="E22" s="130" t="s">
        <v>30</v>
      </c>
      <c r="F22" s="148"/>
      <c r="G22" s="149"/>
      <c r="H22" s="11" t="s">
        <v>636</v>
      </c>
      <c r="I22" s="14">
        <f t="shared" ref="I22:I51" si="0">ROUNDUP(J22*$N$1,2)</f>
        <v>0.08</v>
      </c>
      <c r="J22" s="14">
        <v>0.49</v>
      </c>
      <c r="K22" s="121">
        <f t="shared" ref="K22:K51" si="1">I22*B22</f>
        <v>2.4</v>
      </c>
      <c r="L22" s="127"/>
    </row>
    <row r="23" spans="1:12" ht="12.75" customHeight="1">
      <c r="A23" s="126"/>
      <c r="B23" s="119">
        <f>'Tax Invoice'!D19</f>
        <v>6</v>
      </c>
      <c r="C23" s="10" t="s">
        <v>634</v>
      </c>
      <c r="D23" s="10" t="s">
        <v>634</v>
      </c>
      <c r="E23" s="130" t="s">
        <v>31</v>
      </c>
      <c r="F23" s="148"/>
      <c r="G23" s="149"/>
      <c r="H23" s="11" t="s">
        <v>636</v>
      </c>
      <c r="I23" s="14">
        <f t="shared" si="0"/>
        <v>0.08</v>
      </c>
      <c r="J23" s="14">
        <v>0.49</v>
      </c>
      <c r="K23" s="121">
        <f t="shared" si="1"/>
        <v>0.48</v>
      </c>
      <c r="L23" s="127"/>
    </row>
    <row r="24" spans="1:12" ht="24" customHeight="1">
      <c r="A24" s="126"/>
      <c r="B24" s="119">
        <f>'Tax Invoice'!D20</f>
        <v>2</v>
      </c>
      <c r="C24" s="10" t="s">
        <v>722</v>
      </c>
      <c r="D24" s="10" t="s">
        <v>752</v>
      </c>
      <c r="E24" s="130" t="s">
        <v>723</v>
      </c>
      <c r="F24" s="148"/>
      <c r="G24" s="149"/>
      <c r="H24" s="11" t="s">
        <v>766</v>
      </c>
      <c r="I24" s="14">
        <f t="shared" si="0"/>
        <v>0.16</v>
      </c>
      <c r="J24" s="14">
        <v>1.05</v>
      </c>
      <c r="K24" s="121">
        <f t="shared" si="1"/>
        <v>0.32</v>
      </c>
      <c r="L24" s="127"/>
    </row>
    <row r="25" spans="1:12" ht="24" customHeight="1">
      <c r="A25" s="126"/>
      <c r="B25" s="119">
        <f>'Tax Invoice'!D21</f>
        <v>2</v>
      </c>
      <c r="C25" s="10" t="s">
        <v>722</v>
      </c>
      <c r="D25" s="10" t="s">
        <v>753</v>
      </c>
      <c r="E25" s="130" t="s">
        <v>724</v>
      </c>
      <c r="F25" s="148"/>
      <c r="G25" s="149"/>
      <c r="H25" s="11" t="s">
        <v>766</v>
      </c>
      <c r="I25" s="14">
        <f t="shared" si="0"/>
        <v>0.3</v>
      </c>
      <c r="J25" s="14">
        <v>1.96</v>
      </c>
      <c r="K25" s="121">
        <f t="shared" si="1"/>
        <v>0.6</v>
      </c>
      <c r="L25" s="127"/>
    </row>
    <row r="26" spans="1:12" ht="24" customHeight="1">
      <c r="A26" s="126"/>
      <c r="B26" s="119">
        <f>'Tax Invoice'!D22</f>
        <v>2</v>
      </c>
      <c r="C26" s="10" t="s">
        <v>722</v>
      </c>
      <c r="D26" s="10" t="s">
        <v>754</v>
      </c>
      <c r="E26" s="130" t="s">
        <v>725</v>
      </c>
      <c r="F26" s="148"/>
      <c r="G26" s="149"/>
      <c r="H26" s="11" t="s">
        <v>766</v>
      </c>
      <c r="I26" s="14">
        <f t="shared" si="0"/>
        <v>0.35000000000000003</v>
      </c>
      <c r="J26" s="14">
        <v>2.2799999999999998</v>
      </c>
      <c r="K26" s="121">
        <f t="shared" si="1"/>
        <v>0.70000000000000007</v>
      </c>
      <c r="L26" s="127"/>
    </row>
    <row r="27" spans="1:12" ht="24" customHeight="1">
      <c r="A27" s="126"/>
      <c r="B27" s="119">
        <f>'Tax Invoice'!D23</f>
        <v>2</v>
      </c>
      <c r="C27" s="10" t="s">
        <v>726</v>
      </c>
      <c r="D27" s="10" t="s">
        <v>755</v>
      </c>
      <c r="E27" s="130" t="s">
        <v>727</v>
      </c>
      <c r="F27" s="148" t="s">
        <v>279</v>
      </c>
      <c r="G27" s="149"/>
      <c r="H27" s="11" t="s">
        <v>767</v>
      </c>
      <c r="I27" s="14">
        <f t="shared" si="0"/>
        <v>0.4</v>
      </c>
      <c r="J27" s="14">
        <v>2.64</v>
      </c>
      <c r="K27" s="121">
        <f t="shared" si="1"/>
        <v>0.8</v>
      </c>
      <c r="L27" s="127"/>
    </row>
    <row r="28" spans="1:12" ht="24" customHeight="1">
      <c r="A28" s="126"/>
      <c r="B28" s="119">
        <f>'Tax Invoice'!D24</f>
        <v>2</v>
      </c>
      <c r="C28" s="10" t="s">
        <v>726</v>
      </c>
      <c r="D28" s="10" t="s">
        <v>756</v>
      </c>
      <c r="E28" s="130" t="s">
        <v>724</v>
      </c>
      <c r="F28" s="148" t="s">
        <v>279</v>
      </c>
      <c r="G28" s="149"/>
      <c r="H28" s="11" t="s">
        <v>767</v>
      </c>
      <c r="I28" s="14">
        <f t="shared" si="0"/>
        <v>0.43</v>
      </c>
      <c r="J28" s="14">
        <v>2.84</v>
      </c>
      <c r="K28" s="121">
        <f t="shared" si="1"/>
        <v>0.86</v>
      </c>
      <c r="L28" s="127"/>
    </row>
    <row r="29" spans="1:12" ht="24" customHeight="1">
      <c r="A29" s="126"/>
      <c r="B29" s="119">
        <f>'Tax Invoice'!D25</f>
        <v>2</v>
      </c>
      <c r="C29" s="10" t="s">
        <v>726</v>
      </c>
      <c r="D29" s="10" t="s">
        <v>757</v>
      </c>
      <c r="E29" s="130" t="s">
        <v>725</v>
      </c>
      <c r="F29" s="148" t="s">
        <v>279</v>
      </c>
      <c r="G29" s="149"/>
      <c r="H29" s="11" t="s">
        <v>767</v>
      </c>
      <c r="I29" s="14">
        <f t="shared" si="0"/>
        <v>0.47000000000000003</v>
      </c>
      <c r="J29" s="14">
        <v>3.09</v>
      </c>
      <c r="K29" s="121">
        <f t="shared" si="1"/>
        <v>0.94000000000000006</v>
      </c>
      <c r="L29" s="127"/>
    </row>
    <row r="30" spans="1:12" ht="24" customHeight="1">
      <c r="A30" s="126"/>
      <c r="B30" s="119">
        <f>'Tax Invoice'!D26</f>
        <v>3</v>
      </c>
      <c r="C30" s="10" t="s">
        <v>728</v>
      </c>
      <c r="D30" s="10" t="s">
        <v>758</v>
      </c>
      <c r="E30" s="130" t="s">
        <v>723</v>
      </c>
      <c r="F30" s="148"/>
      <c r="G30" s="149"/>
      <c r="H30" s="11" t="s">
        <v>729</v>
      </c>
      <c r="I30" s="14">
        <f t="shared" si="0"/>
        <v>0.48</v>
      </c>
      <c r="J30" s="14">
        <v>3.14</v>
      </c>
      <c r="K30" s="121">
        <f t="shared" si="1"/>
        <v>1.44</v>
      </c>
      <c r="L30" s="127"/>
    </row>
    <row r="31" spans="1:12" ht="24" customHeight="1">
      <c r="A31" s="126"/>
      <c r="B31" s="119">
        <f>'Tax Invoice'!D27</f>
        <v>50</v>
      </c>
      <c r="C31" s="10" t="s">
        <v>70</v>
      </c>
      <c r="D31" s="10" t="s">
        <v>70</v>
      </c>
      <c r="E31" s="130" t="s">
        <v>30</v>
      </c>
      <c r="F31" s="148"/>
      <c r="G31" s="149"/>
      <c r="H31" s="11" t="s">
        <v>730</v>
      </c>
      <c r="I31" s="14">
        <f t="shared" si="0"/>
        <v>0.24000000000000002</v>
      </c>
      <c r="J31" s="14">
        <v>1.59</v>
      </c>
      <c r="K31" s="121">
        <f t="shared" si="1"/>
        <v>12.000000000000002</v>
      </c>
      <c r="L31" s="127"/>
    </row>
    <row r="32" spans="1:12" ht="24" customHeight="1">
      <c r="A32" s="126"/>
      <c r="B32" s="119">
        <f>'Tax Invoice'!D28</f>
        <v>20</v>
      </c>
      <c r="C32" s="10" t="s">
        <v>70</v>
      </c>
      <c r="D32" s="10" t="s">
        <v>70</v>
      </c>
      <c r="E32" s="130" t="s">
        <v>31</v>
      </c>
      <c r="F32" s="148"/>
      <c r="G32" s="149"/>
      <c r="H32" s="11" t="s">
        <v>730</v>
      </c>
      <c r="I32" s="14">
        <f t="shared" si="0"/>
        <v>0.24000000000000002</v>
      </c>
      <c r="J32" s="14">
        <v>1.59</v>
      </c>
      <c r="K32" s="121">
        <f t="shared" si="1"/>
        <v>4.8000000000000007</v>
      </c>
      <c r="L32" s="127"/>
    </row>
    <row r="33" spans="1:12" ht="12.75" customHeight="1">
      <c r="A33" s="126"/>
      <c r="B33" s="119">
        <f>'Tax Invoice'!D29</f>
        <v>20</v>
      </c>
      <c r="C33" s="10" t="s">
        <v>731</v>
      </c>
      <c r="D33" s="10" t="s">
        <v>731</v>
      </c>
      <c r="E33" s="130" t="s">
        <v>30</v>
      </c>
      <c r="F33" s="148" t="s">
        <v>278</v>
      </c>
      <c r="G33" s="149"/>
      <c r="H33" s="11" t="s">
        <v>732</v>
      </c>
      <c r="I33" s="14">
        <f t="shared" si="0"/>
        <v>0.32</v>
      </c>
      <c r="J33" s="14">
        <v>2.09</v>
      </c>
      <c r="K33" s="121">
        <f t="shared" si="1"/>
        <v>6.4</v>
      </c>
      <c r="L33" s="127"/>
    </row>
    <row r="34" spans="1:12" ht="12.75" customHeight="1">
      <c r="A34" s="126"/>
      <c r="B34" s="119">
        <f>'Tax Invoice'!D30</f>
        <v>10</v>
      </c>
      <c r="C34" s="10" t="s">
        <v>731</v>
      </c>
      <c r="D34" s="10" t="s">
        <v>731</v>
      </c>
      <c r="E34" s="130" t="s">
        <v>31</v>
      </c>
      <c r="F34" s="148" t="s">
        <v>278</v>
      </c>
      <c r="G34" s="149"/>
      <c r="H34" s="11" t="s">
        <v>732</v>
      </c>
      <c r="I34" s="14">
        <f t="shared" si="0"/>
        <v>0.32</v>
      </c>
      <c r="J34" s="14">
        <v>2.09</v>
      </c>
      <c r="K34" s="121">
        <f t="shared" si="1"/>
        <v>3.2</v>
      </c>
      <c r="L34" s="127"/>
    </row>
    <row r="35" spans="1:12" ht="24" customHeight="1">
      <c r="A35" s="126"/>
      <c r="B35" s="119">
        <f>'Tax Invoice'!D31</f>
        <v>4</v>
      </c>
      <c r="C35" s="10" t="s">
        <v>733</v>
      </c>
      <c r="D35" s="10" t="s">
        <v>759</v>
      </c>
      <c r="E35" s="130" t="s">
        <v>734</v>
      </c>
      <c r="F35" s="148"/>
      <c r="G35" s="149"/>
      <c r="H35" s="11" t="s">
        <v>735</v>
      </c>
      <c r="I35" s="14">
        <f t="shared" si="0"/>
        <v>0.38</v>
      </c>
      <c r="J35" s="14">
        <v>2.4900000000000002</v>
      </c>
      <c r="K35" s="121">
        <f t="shared" si="1"/>
        <v>1.52</v>
      </c>
      <c r="L35" s="127"/>
    </row>
    <row r="36" spans="1:12" ht="24" customHeight="1">
      <c r="A36" s="126"/>
      <c r="B36" s="119">
        <f>'Tax Invoice'!D32</f>
        <v>4</v>
      </c>
      <c r="C36" s="10" t="s">
        <v>733</v>
      </c>
      <c r="D36" s="10" t="s">
        <v>760</v>
      </c>
      <c r="E36" s="130" t="s">
        <v>736</v>
      </c>
      <c r="F36" s="148"/>
      <c r="G36" s="149"/>
      <c r="H36" s="11" t="s">
        <v>735</v>
      </c>
      <c r="I36" s="14">
        <f t="shared" si="0"/>
        <v>0.38</v>
      </c>
      <c r="J36" s="14">
        <v>2.4900000000000002</v>
      </c>
      <c r="K36" s="121">
        <f t="shared" si="1"/>
        <v>1.52</v>
      </c>
      <c r="L36" s="127"/>
    </row>
    <row r="37" spans="1:12" ht="24" customHeight="1">
      <c r="A37" s="126"/>
      <c r="B37" s="119">
        <f>'Tax Invoice'!D33</f>
        <v>4</v>
      </c>
      <c r="C37" s="10" t="s">
        <v>733</v>
      </c>
      <c r="D37" s="10" t="s">
        <v>761</v>
      </c>
      <c r="E37" s="130" t="s">
        <v>737</v>
      </c>
      <c r="F37" s="148"/>
      <c r="G37" s="149"/>
      <c r="H37" s="11" t="s">
        <v>735</v>
      </c>
      <c r="I37" s="14">
        <f t="shared" si="0"/>
        <v>0.42</v>
      </c>
      <c r="J37" s="14">
        <v>2.79</v>
      </c>
      <c r="K37" s="121">
        <f t="shared" si="1"/>
        <v>1.68</v>
      </c>
      <c r="L37" s="127"/>
    </row>
    <row r="38" spans="1:12" ht="24" customHeight="1">
      <c r="A38" s="126"/>
      <c r="B38" s="119">
        <f>'Tax Invoice'!D34</f>
        <v>2</v>
      </c>
      <c r="C38" s="10" t="s">
        <v>733</v>
      </c>
      <c r="D38" s="10" t="s">
        <v>762</v>
      </c>
      <c r="E38" s="130" t="s">
        <v>738</v>
      </c>
      <c r="F38" s="148"/>
      <c r="G38" s="149"/>
      <c r="H38" s="11" t="s">
        <v>735</v>
      </c>
      <c r="I38" s="14">
        <f t="shared" si="0"/>
        <v>0.42</v>
      </c>
      <c r="J38" s="14">
        <v>2.79</v>
      </c>
      <c r="K38" s="121">
        <f t="shared" si="1"/>
        <v>0.84</v>
      </c>
      <c r="L38" s="127"/>
    </row>
    <row r="39" spans="1:12" ht="24" customHeight="1">
      <c r="A39" s="126"/>
      <c r="B39" s="119">
        <f>'Tax Invoice'!D35</f>
        <v>4</v>
      </c>
      <c r="C39" s="10" t="s">
        <v>733</v>
      </c>
      <c r="D39" s="10" t="s">
        <v>761</v>
      </c>
      <c r="E39" s="130" t="s">
        <v>739</v>
      </c>
      <c r="F39" s="148"/>
      <c r="G39" s="149"/>
      <c r="H39" s="11" t="s">
        <v>735</v>
      </c>
      <c r="I39" s="14">
        <f t="shared" si="0"/>
        <v>0.42</v>
      </c>
      <c r="J39" s="14">
        <v>2.79</v>
      </c>
      <c r="K39" s="121">
        <f t="shared" si="1"/>
        <v>1.68</v>
      </c>
      <c r="L39" s="127"/>
    </row>
    <row r="40" spans="1:12" ht="24" customHeight="1">
      <c r="A40" s="126"/>
      <c r="B40" s="119">
        <f>'Tax Invoice'!D36</f>
        <v>4</v>
      </c>
      <c r="C40" s="10" t="s">
        <v>733</v>
      </c>
      <c r="D40" s="10" t="s">
        <v>762</v>
      </c>
      <c r="E40" s="130" t="s">
        <v>740</v>
      </c>
      <c r="F40" s="148"/>
      <c r="G40" s="149"/>
      <c r="H40" s="11" t="s">
        <v>735</v>
      </c>
      <c r="I40" s="14">
        <f t="shared" si="0"/>
        <v>0.42</v>
      </c>
      <c r="J40" s="14">
        <v>2.79</v>
      </c>
      <c r="K40" s="121">
        <f t="shared" si="1"/>
        <v>1.68</v>
      </c>
      <c r="L40" s="127"/>
    </row>
    <row r="41" spans="1:12" ht="24" customHeight="1">
      <c r="A41" s="126"/>
      <c r="B41" s="119">
        <f>'Tax Invoice'!D37</f>
        <v>30</v>
      </c>
      <c r="C41" s="10" t="s">
        <v>741</v>
      </c>
      <c r="D41" s="10" t="s">
        <v>763</v>
      </c>
      <c r="E41" s="130" t="s">
        <v>34</v>
      </c>
      <c r="F41" s="148"/>
      <c r="G41" s="149"/>
      <c r="H41" s="11" t="s">
        <v>742</v>
      </c>
      <c r="I41" s="14">
        <f t="shared" si="0"/>
        <v>0.2</v>
      </c>
      <c r="J41" s="14">
        <v>1.3</v>
      </c>
      <c r="K41" s="121">
        <f t="shared" si="1"/>
        <v>6</v>
      </c>
      <c r="L41" s="127"/>
    </row>
    <row r="42" spans="1:12" ht="24" customHeight="1">
      <c r="A42" s="126"/>
      <c r="B42" s="119">
        <f>'Tax Invoice'!D38</f>
        <v>6</v>
      </c>
      <c r="C42" s="10" t="s">
        <v>743</v>
      </c>
      <c r="D42" s="10" t="s">
        <v>743</v>
      </c>
      <c r="E42" s="130" t="s">
        <v>40</v>
      </c>
      <c r="F42" s="148"/>
      <c r="G42" s="149"/>
      <c r="H42" s="11" t="s">
        <v>744</v>
      </c>
      <c r="I42" s="14">
        <f t="shared" si="0"/>
        <v>0.21</v>
      </c>
      <c r="J42" s="14">
        <v>1.4</v>
      </c>
      <c r="K42" s="121">
        <f t="shared" si="1"/>
        <v>1.26</v>
      </c>
      <c r="L42" s="127"/>
    </row>
    <row r="43" spans="1:12" ht="24" customHeight="1">
      <c r="A43" s="126"/>
      <c r="B43" s="119">
        <f>'Tax Invoice'!D39</f>
        <v>6</v>
      </c>
      <c r="C43" s="10" t="s">
        <v>743</v>
      </c>
      <c r="D43" s="10" t="s">
        <v>743</v>
      </c>
      <c r="E43" s="130" t="s">
        <v>42</v>
      </c>
      <c r="F43" s="148"/>
      <c r="G43" s="149"/>
      <c r="H43" s="11" t="s">
        <v>744</v>
      </c>
      <c r="I43" s="14">
        <f t="shared" si="0"/>
        <v>0.21</v>
      </c>
      <c r="J43" s="14">
        <v>1.4</v>
      </c>
      <c r="K43" s="121">
        <f t="shared" si="1"/>
        <v>1.26</v>
      </c>
      <c r="L43" s="127"/>
    </row>
    <row r="44" spans="1:12" ht="24" customHeight="1">
      <c r="A44" s="126"/>
      <c r="B44" s="119">
        <f>'Tax Invoice'!D40</f>
        <v>120</v>
      </c>
      <c r="C44" s="10" t="s">
        <v>745</v>
      </c>
      <c r="D44" s="10" t="s">
        <v>745</v>
      </c>
      <c r="E44" s="130" t="s">
        <v>31</v>
      </c>
      <c r="F44" s="148" t="s">
        <v>112</v>
      </c>
      <c r="G44" s="149"/>
      <c r="H44" s="11" t="s">
        <v>243</v>
      </c>
      <c r="I44" s="14">
        <f t="shared" si="0"/>
        <v>0.33</v>
      </c>
      <c r="J44" s="14">
        <v>2.14</v>
      </c>
      <c r="K44" s="121">
        <f t="shared" si="1"/>
        <v>39.6</v>
      </c>
      <c r="L44" s="127"/>
    </row>
    <row r="45" spans="1:12" ht="24" customHeight="1">
      <c r="A45" s="126"/>
      <c r="B45" s="119">
        <f>'Tax Invoice'!D41</f>
        <v>10</v>
      </c>
      <c r="C45" s="10" t="s">
        <v>745</v>
      </c>
      <c r="D45" s="10" t="s">
        <v>745</v>
      </c>
      <c r="E45" s="130" t="s">
        <v>31</v>
      </c>
      <c r="F45" s="148" t="s">
        <v>219</v>
      </c>
      <c r="G45" s="149"/>
      <c r="H45" s="11" t="s">
        <v>243</v>
      </c>
      <c r="I45" s="14">
        <f t="shared" si="0"/>
        <v>0.33</v>
      </c>
      <c r="J45" s="14">
        <v>2.14</v>
      </c>
      <c r="K45" s="121">
        <f t="shared" si="1"/>
        <v>3.3000000000000003</v>
      </c>
      <c r="L45" s="127"/>
    </row>
    <row r="46" spans="1:12" ht="24" customHeight="1">
      <c r="A46" s="126"/>
      <c r="B46" s="119">
        <f>'Tax Invoice'!D42</f>
        <v>10</v>
      </c>
      <c r="C46" s="10" t="s">
        <v>745</v>
      </c>
      <c r="D46" s="10" t="s">
        <v>745</v>
      </c>
      <c r="E46" s="130" t="s">
        <v>32</v>
      </c>
      <c r="F46" s="148" t="s">
        <v>112</v>
      </c>
      <c r="G46" s="149"/>
      <c r="H46" s="11" t="s">
        <v>243</v>
      </c>
      <c r="I46" s="14">
        <f t="shared" si="0"/>
        <v>0.33</v>
      </c>
      <c r="J46" s="14">
        <v>2.14</v>
      </c>
      <c r="K46" s="121">
        <f t="shared" si="1"/>
        <v>3.3000000000000003</v>
      </c>
      <c r="L46" s="127"/>
    </row>
    <row r="47" spans="1:12" ht="24" customHeight="1">
      <c r="A47" s="126"/>
      <c r="B47" s="119">
        <f>'Tax Invoice'!D43</f>
        <v>4</v>
      </c>
      <c r="C47" s="10" t="s">
        <v>746</v>
      </c>
      <c r="D47" s="10" t="s">
        <v>764</v>
      </c>
      <c r="E47" s="130" t="s">
        <v>112</v>
      </c>
      <c r="F47" s="148" t="s">
        <v>238</v>
      </c>
      <c r="G47" s="149"/>
      <c r="H47" s="11" t="s">
        <v>747</v>
      </c>
      <c r="I47" s="14">
        <f t="shared" si="0"/>
        <v>0.45</v>
      </c>
      <c r="J47" s="14">
        <v>2.97</v>
      </c>
      <c r="K47" s="121">
        <f t="shared" si="1"/>
        <v>1.8</v>
      </c>
      <c r="L47" s="127"/>
    </row>
    <row r="48" spans="1:12" ht="24" customHeight="1">
      <c r="A48" s="126"/>
      <c r="B48" s="119">
        <f>'Tax Invoice'!D44</f>
        <v>2</v>
      </c>
      <c r="C48" s="10" t="s">
        <v>746</v>
      </c>
      <c r="D48" s="10" t="s">
        <v>764</v>
      </c>
      <c r="E48" s="130" t="s">
        <v>274</v>
      </c>
      <c r="F48" s="148" t="s">
        <v>238</v>
      </c>
      <c r="G48" s="149"/>
      <c r="H48" s="11" t="s">
        <v>747</v>
      </c>
      <c r="I48" s="14">
        <f t="shared" si="0"/>
        <v>0.45</v>
      </c>
      <c r="J48" s="14">
        <v>2.97</v>
      </c>
      <c r="K48" s="121">
        <f t="shared" si="1"/>
        <v>0.9</v>
      </c>
      <c r="L48" s="127"/>
    </row>
    <row r="49" spans="1:12" ht="12.75" customHeight="1">
      <c r="A49" s="126"/>
      <c r="B49" s="119">
        <f>'Tax Invoice'!D45</f>
        <v>10</v>
      </c>
      <c r="C49" s="10" t="s">
        <v>748</v>
      </c>
      <c r="D49" s="10" t="s">
        <v>748</v>
      </c>
      <c r="E49" s="130" t="s">
        <v>657</v>
      </c>
      <c r="F49" s="148"/>
      <c r="G49" s="149"/>
      <c r="H49" s="11" t="s">
        <v>749</v>
      </c>
      <c r="I49" s="14">
        <f t="shared" si="0"/>
        <v>0.15000000000000002</v>
      </c>
      <c r="J49" s="14">
        <v>0.99</v>
      </c>
      <c r="K49" s="121">
        <f t="shared" si="1"/>
        <v>1.5000000000000002</v>
      </c>
      <c r="L49" s="127"/>
    </row>
    <row r="50" spans="1:12" ht="12.75" customHeight="1">
      <c r="A50" s="126"/>
      <c r="B50" s="119">
        <f>'Tax Invoice'!D46</f>
        <v>12</v>
      </c>
      <c r="C50" s="10" t="s">
        <v>748</v>
      </c>
      <c r="D50" s="10" t="s">
        <v>748</v>
      </c>
      <c r="E50" s="130" t="s">
        <v>72</v>
      </c>
      <c r="F50" s="148"/>
      <c r="G50" s="149"/>
      <c r="H50" s="11" t="s">
        <v>749</v>
      </c>
      <c r="I50" s="14">
        <f t="shared" si="0"/>
        <v>0.15000000000000002</v>
      </c>
      <c r="J50" s="14">
        <v>0.99</v>
      </c>
      <c r="K50" s="121">
        <f t="shared" si="1"/>
        <v>1.8000000000000003</v>
      </c>
      <c r="L50" s="127"/>
    </row>
    <row r="51" spans="1:12" ht="24" customHeight="1">
      <c r="A51" s="126"/>
      <c r="B51" s="120">
        <f>'Tax Invoice'!D47</f>
        <v>7</v>
      </c>
      <c r="C51" s="12" t="s">
        <v>750</v>
      </c>
      <c r="D51" s="12" t="s">
        <v>750</v>
      </c>
      <c r="E51" s="131" t="s">
        <v>279</v>
      </c>
      <c r="F51" s="150"/>
      <c r="G51" s="151"/>
      <c r="H51" s="13" t="s">
        <v>751</v>
      </c>
      <c r="I51" s="15">
        <f t="shared" si="0"/>
        <v>0.3</v>
      </c>
      <c r="J51" s="15">
        <v>1.95</v>
      </c>
      <c r="K51" s="122">
        <f t="shared" si="1"/>
        <v>2.1</v>
      </c>
      <c r="L51" s="127"/>
    </row>
    <row r="52" spans="1:12" ht="12.75" customHeight="1">
      <c r="A52" s="126"/>
      <c r="B52" s="138" t="s">
        <v>11</v>
      </c>
      <c r="C52" s="138" t="s">
        <v>149</v>
      </c>
      <c r="D52" s="138"/>
      <c r="E52" s="138"/>
      <c r="F52" s="138"/>
      <c r="G52" s="138"/>
      <c r="H52" s="138"/>
      <c r="I52" s="139" t="s">
        <v>261</v>
      </c>
      <c r="J52" s="139" t="s">
        <v>261</v>
      </c>
      <c r="K52" s="140">
        <f>SUM(K22:K51)</f>
        <v>106.68</v>
      </c>
      <c r="L52" s="127"/>
    </row>
    <row r="53" spans="1:12" ht="12.75" customHeight="1">
      <c r="A53" s="126"/>
      <c r="B53" s="138"/>
      <c r="C53" s="138"/>
      <c r="D53" s="138"/>
      <c r="E53" s="138"/>
      <c r="F53" s="138"/>
      <c r="G53" s="138"/>
      <c r="H53" s="138"/>
      <c r="I53" s="139" t="s">
        <v>770</v>
      </c>
      <c r="J53" s="139" t="s">
        <v>190</v>
      </c>
      <c r="K53" s="140">
        <v>0</v>
      </c>
      <c r="L53" s="127"/>
    </row>
    <row r="54" spans="1:12" ht="12.75" hidden="1" customHeight="1" outlineLevel="1">
      <c r="A54" s="126"/>
      <c r="B54" s="138"/>
      <c r="C54" s="138"/>
      <c r="D54" s="138"/>
      <c r="E54" s="138"/>
      <c r="F54" s="138"/>
      <c r="G54" s="138"/>
      <c r="H54" s="138"/>
      <c r="I54" s="139" t="s">
        <v>191</v>
      </c>
      <c r="J54" s="139" t="s">
        <v>191</v>
      </c>
      <c r="K54" s="140">
        <f>Invoice!J54</f>
        <v>0</v>
      </c>
      <c r="L54" s="127"/>
    </row>
    <row r="55" spans="1:12" ht="12.75" customHeight="1" collapsed="1">
      <c r="A55" s="126"/>
      <c r="B55" s="138"/>
      <c r="C55" s="138"/>
      <c r="D55" s="138"/>
      <c r="E55" s="138"/>
      <c r="F55" s="138"/>
      <c r="G55" s="138"/>
      <c r="H55" s="138"/>
      <c r="I55" s="139" t="s">
        <v>263</v>
      </c>
      <c r="J55" s="139" t="s">
        <v>263</v>
      </c>
      <c r="K55" s="140">
        <f>SUM(K52:K54)</f>
        <v>106.68</v>
      </c>
      <c r="L55" s="127"/>
    </row>
    <row r="56" spans="1:12" ht="12.75" customHeight="1">
      <c r="A56" s="6"/>
      <c r="B56" s="7"/>
      <c r="C56" s="7"/>
      <c r="D56" s="7"/>
      <c r="E56" s="7"/>
      <c r="F56" s="7"/>
      <c r="G56" s="7"/>
      <c r="H56" s="7" t="s">
        <v>774</v>
      </c>
      <c r="I56" s="7"/>
      <c r="J56" s="7"/>
      <c r="K56" s="7"/>
      <c r="L56" s="8"/>
    </row>
    <row r="57" spans="1:12" ht="12.75" customHeight="1"/>
    <row r="58" spans="1:12" ht="12.75" customHeight="1"/>
    <row r="59" spans="1:12" ht="12.75" customHeight="1"/>
    <row r="60" spans="1:12" ht="12.75" customHeight="1"/>
    <row r="61" spans="1:12" ht="12.75" customHeight="1"/>
    <row r="62" spans="1:12" ht="12.75" customHeight="1"/>
    <row r="63" spans="1:12" ht="12.75" customHeight="1"/>
  </sheetData>
  <mergeCells count="34">
    <mergeCell ref="F48:G48"/>
    <mergeCell ref="F49:G49"/>
    <mergeCell ref="F50:G50"/>
    <mergeCell ref="F51:G51"/>
    <mergeCell ref="F42:G42"/>
    <mergeCell ref="F43:G43"/>
    <mergeCell ref="F44:G44"/>
    <mergeCell ref="F45:G45"/>
    <mergeCell ref="F46:G46"/>
    <mergeCell ref="F47:G47"/>
    <mergeCell ref="F41:G41"/>
    <mergeCell ref="F30:G30"/>
    <mergeCell ref="F31:G31"/>
    <mergeCell ref="F32:G32"/>
    <mergeCell ref="F33:G33"/>
    <mergeCell ref="F34:G34"/>
    <mergeCell ref="F35:G35"/>
    <mergeCell ref="F36:G36"/>
    <mergeCell ref="F37:G37"/>
    <mergeCell ref="F38:G38"/>
    <mergeCell ref="F39:G39"/>
    <mergeCell ref="F40:G40"/>
    <mergeCell ref="F29:G29"/>
    <mergeCell ref="K10:K11"/>
    <mergeCell ref="K14:K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0"/>
  <sheetViews>
    <sheetView workbookViewId="0">
      <selection activeCell="A5" sqref="A5"/>
    </sheetView>
  </sheetViews>
  <sheetFormatPr defaultRowHeight="15"/>
  <sheetData>
    <row r="1" spans="1:1">
      <c r="A1" s="2" t="s">
        <v>634</v>
      </c>
    </row>
    <row r="2" spans="1:1">
      <c r="A2" s="2" t="s">
        <v>634</v>
      </c>
    </row>
    <row r="3" spans="1:1">
      <c r="A3" s="2" t="s">
        <v>752</v>
      </c>
    </row>
    <row r="4" spans="1:1">
      <c r="A4" s="2" t="s">
        <v>753</v>
      </c>
    </row>
    <row r="5" spans="1:1">
      <c r="A5" s="2" t="s">
        <v>754</v>
      </c>
    </row>
    <row r="6" spans="1:1">
      <c r="A6" s="2" t="s">
        <v>755</v>
      </c>
    </row>
    <row r="7" spans="1:1">
      <c r="A7" s="2" t="s">
        <v>756</v>
      </c>
    </row>
    <row r="8" spans="1:1">
      <c r="A8" s="2" t="s">
        <v>757</v>
      </c>
    </row>
    <row r="9" spans="1:1">
      <c r="A9" s="2" t="s">
        <v>758</v>
      </c>
    </row>
    <row r="10" spans="1:1">
      <c r="A10" s="2" t="s">
        <v>70</v>
      </c>
    </row>
    <row r="11" spans="1:1">
      <c r="A11" s="2" t="s">
        <v>70</v>
      </c>
    </row>
    <row r="12" spans="1:1">
      <c r="A12" s="2" t="s">
        <v>731</v>
      </c>
    </row>
    <row r="13" spans="1:1">
      <c r="A13" s="2" t="s">
        <v>731</v>
      </c>
    </row>
    <row r="14" spans="1:1">
      <c r="A14" s="2" t="s">
        <v>759</v>
      </c>
    </row>
    <row r="15" spans="1:1">
      <c r="A15" s="2" t="s">
        <v>760</v>
      </c>
    </row>
    <row r="16" spans="1:1">
      <c r="A16" s="2" t="s">
        <v>761</v>
      </c>
    </row>
    <row r="17" spans="1:1">
      <c r="A17" s="2" t="s">
        <v>762</v>
      </c>
    </row>
    <row r="18" spans="1:1">
      <c r="A18" s="2" t="s">
        <v>761</v>
      </c>
    </row>
    <row r="19" spans="1:1">
      <c r="A19" s="2" t="s">
        <v>762</v>
      </c>
    </row>
    <row r="20" spans="1:1">
      <c r="A20" s="2" t="s">
        <v>763</v>
      </c>
    </row>
    <row r="21" spans="1:1">
      <c r="A21" s="2" t="s">
        <v>743</v>
      </c>
    </row>
    <row r="22" spans="1:1">
      <c r="A22" s="2" t="s">
        <v>743</v>
      </c>
    </row>
    <row r="23" spans="1:1">
      <c r="A23" s="2" t="s">
        <v>745</v>
      </c>
    </row>
    <row r="24" spans="1:1">
      <c r="A24" s="2" t="s">
        <v>745</v>
      </c>
    </row>
    <row r="25" spans="1:1">
      <c r="A25" s="2" t="s">
        <v>745</v>
      </c>
    </row>
    <row r="26" spans="1:1">
      <c r="A26" s="2" t="s">
        <v>764</v>
      </c>
    </row>
    <row r="27" spans="1:1">
      <c r="A27" s="2" t="s">
        <v>764</v>
      </c>
    </row>
    <row r="28" spans="1:1">
      <c r="A28" s="2" t="s">
        <v>748</v>
      </c>
    </row>
    <row r="29" spans="1:1">
      <c r="A29" s="2" t="s">
        <v>748</v>
      </c>
    </row>
    <row r="30" spans="1:1">
      <c r="A30" s="2" t="s">
        <v>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Shipping Customer</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2023-09-18T05:52:06Z</cp:lastPrinted>
  <dcterms:created xsi:type="dcterms:W3CDTF">2009-06-02T18:56:54Z</dcterms:created>
  <dcterms:modified xsi:type="dcterms:W3CDTF">2023-09-18T05:52:54Z</dcterms:modified>
</cp:coreProperties>
</file>