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ampisi\classinfo\prework\"/>
    </mc:Choice>
  </mc:AlternateContent>
  <bookViews>
    <workbookView xWindow="0" yWindow="0" windowWidth="20490" windowHeight="7980" firstSheet="2" activeTab="4"/>
  </bookViews>
  <sheets>
    <sheet name="Pivot Table Category" sheetId="3" r:id="rId1"/>
    <sheet name="Pivot Table Subcategory" sheetId="4" r:id="rId2"/>
    <sheet name="Pivot Table Month" sheetId="5" r:id="rId3"/>
    <sheet name="Data" sheetId="1" r:id="rId4"/>
    <sheet name="Sheet3" sheetId="8" r:id="rId5"/>
    <sheet name="Bonus" sheetId="6" r:id="rId6"/>
  </sheets>
  <definedNames>
    <definedName name="state">Data!$F$2:$F$4115</definedName>
  </definedNames>
  <calcPr calcId="162913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G13" i="6"/>
  <c r="F13" i="6"/>
  <c r="E13" i="6"/>
  <c r="D13" i="6"/>
  <c r="C13" i="6"/>
  <c r="B13" i="6"/>
  <c r="H12" i="6"/>
  <c r="G12" i="6"/>
  <c r="F12" i="6"/>
  <c r="E12" i="6"/>
  <c r="D12" i="6"/>
  <c r="C12" i="6"/>
  <c r="B12" i="6"/>
  <c r="H11" i="6"/>
  <c r="G11" i="6"/>
  <c r="F11" i="6"/>
  <c r="E11" i="6"/>
  <c r="D11" i="6"/>
  <c r="C11" i="6"/>
  <c r="B11" i="6"/>
  <c r="H10" i="6"/>
  <c r="G10" i="6"/>
  <c r="F10" i="6"/>
  <c r="E10" i="6"/>
  <c r="D10" i="6"/>
  <c r="C10" i="6"/>
  <c r="B10" i="6"/>
  <c r="H9" i="6"/>
  <c r="G9" i="6"/>
  <c r="F9" i="6"/>
  <c r="E9" i="6"/>
  <c r="D9" i="6"/>
  <c r="C9" i="6"/>
  <c r="B9" i="6"/>
  <c r="H8" i="6"/>
  <c r="G8" i="6"/>
  <c r="F8" i="6"/>
  <c r="E8" i="6"/>
  <c r="D8" i="6"/>
  <c r="C8" i="6"/>
  <c r="B8" i="6"/>
  <c r="H7" i="6"/>
  <c r="G7" i="6"/>
  <c r="F7" i="6"/>
  <c r="E7" i="6"/>
  <c r="D7" i="6"/>
  <c r="C7" i="6"/>
  <c r="B7" i="6"/>
  <c r="H6" i="6"/>
  <c r="G6" i="6"/>
  <c r="F6" i="6"/>
  <c r="E6" i="6"/>
  <c r="D6" i="6"/>
  <c r="C6" i="6"/>
  <c r="B6" i="6"/>
  <c r="H5" i="6"/>
  <c r="G5" i="6"/>
  <c r="F5" i="6"/>
  <c r="E5" i="6"/>
  <c r="D5" i="6"/>
  <c r="C5" i="6"/>
  <c r="B5" i="6"/>
  <c r="H4" i="6"/>
  <c r="G4" i="6"/>
  <c r="F4" i="6"/>
  <c r="E4" i="6"/>
  <c r="D4" i="6"/>
  <c r="C4" i="6"/>
  <c r="B4" i="6"/>
  <c r="H3" i="6"/>
  <c r="G3" i="6"/>
  <c r="F3" i="6"/>
  <c r="E3" i="6"/>
  <c r="D3" i="6"/>
  <c r="C3" i="6"/>
  <c r="B3" i="6"/>
  <c r="H2" i="6"/>
  <c r="G2" i="6"/>
  <c r="F2" i="6"/>
  <c r="E2" i="6"/>
  <c r="D2" i="6"/>
  <c r="C2" i="6"/>
  <c r="B2" i="6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<sst xmlns="http://schemas.openxmlformats.org/spreadsheetml/2006/main" count="33058" uniqueCount="8405">
  <si>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</si>
  <si>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</si>
  <si>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</si>
  <si>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</si>
  <si>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</si>
  <si>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</si>
  <si>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</si>
  <si>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</si>
  <si>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</si>
  <si>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</si>
  <si>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</si>
  <si>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</si>
  <si>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</si>
  <si>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</si>
  <si>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</si>
  <si>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</si>
  <si>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</si>
  <si>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</si>
  <si>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</si>
  <si>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</si>
  <si>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</si>
  <si>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</si>
  <si>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</si>
  <si>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</si>
  <si>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</si>
  <si>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</si>
  <si>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</si>
  <si>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</si>
  <si>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</si>
  <si>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</si>
  <si>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</si>
  <si>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</si>
  <si>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</si>
  <si>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</si>
  <si>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</si>
  <si>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</si>
  <si>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</si>
  <si>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</si>
  <si>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</si>
  <si>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</si>
  <si>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</si>
  <si>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</si>
  <si>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</si>
  <si>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</si>
  <si>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</si>
  <si>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</si>
  <si>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</si>
  <si>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</si>
  <si>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</si>
  <si>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</si>
  <si>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</si>
  <si>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</si>
  <si>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</si>
  <si>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</si>
  <si>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</si>
  <si>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</si>
  <si>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</si>
  <si>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</si>
  <si>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</si>
  <si>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</si>
  <si>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</si>
  <si>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</si>
  <si>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</si>
  <si>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</si>
  <si>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</si>
  <si>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</si>
  <si>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</si>
  <si>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</si>
  <si>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</si>
  <si>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</si>
  <si>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</si>
  <si>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</si>
  <si>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</si>
  <si>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</si>
  <si>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</si>
  <si>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</si>
  <si>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</si>
  <si>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</si>
  <si>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</si>
  <si>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</si>
  <si>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</si>
  <si>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</si>
  <si>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</si>
  <si>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</si>
  <si>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</si>
  <si>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</si>
  <si>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</si>
  <si>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</si>
  <si>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</si>
  <si>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</si>
  <si>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</si>
  <si>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</si>
  <si>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</si>
  <si>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</si>
  <si>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</si>
  <si>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</si>
  <si>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</si>
  <si>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</si>
  <si>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</si>
  <si>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</si>
  <si>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</si>
  <si>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</si>
  <si>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</si>
  <si>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</si>
  <si>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</si>
  <si>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</si>
  <si>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</si>
  <si>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</si>
  <si>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</si>
  <si>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</si>
  <si>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</si>
  <si>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</si>
  <si>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</si>
  <si>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</si>
  <si>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</si>
  <si>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</si>
  <si>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</si>
  <si>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</si>
  <si>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</si>
  <si>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</si>
  <si>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</si>
  <si>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</si>
  <si>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</si>
  <si>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</si>
  <si>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</si>
  <si>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</si>
  <si>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</si>
  <si>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</si>
  <si>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</si>
  <si>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</si>
  <si>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</si>
  <si>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</si>
  <si>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</si>
  <si>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</si>
  <si>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</si>
  <si>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</si>
  <si>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</si>
  <si>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</si>
  <si>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</si>
  <si>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</si>
  <si>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</si>
  <si>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</si>
  <si>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</si>
  <si>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</si>
  <si>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</si>
  <si>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</si>
  <si>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</si>
  <si>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</si>
  <si>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</si>
  <si>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</si>
  <si>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</si>
  <si>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</si>
  <si>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</si>
  <si>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</si>
  <si>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</si>
  <si>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</si>
  <si>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</si>
  <si>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</si>
  <si>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</si>
  <si>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</si>
  <si>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</si>
  <si>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</si>
  <si>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</si>
  <si>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</si>
  <si>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</si>
  <si>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</si>
  <si>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</si>
  <si>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</si>
  <si>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</si>
  <si>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</si>
  <si>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</si>
  <si>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</si>
  <si>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</si>
  <si>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</si>
  <si>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</si>
  <si>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</si>
  <si>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</si>
  <si>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</si>
  <si>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</si>
  <si>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</si>
  <si>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</si>
  <si>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</si>
  <si>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</si>
  <si>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</si>
  <si>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</si>
  <si>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</si>
  <si>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</si>
  <si>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</si>
  <si>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</si>
  <si>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</si>
  <si>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</si>
  <si>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</si>
  <si>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</si>
  <si>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</si>
  <si>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</si>
  <si>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</si>
  <si>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</si>
  <si>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</si>
  <si>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</si>
  <si>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</si>
  <si>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</si>
  <si>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</si>
  <si>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</si>
  <si>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</si>
  <si>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</si>
  <si>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</si>
  <si>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</si>
  <si>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</si>
  <si>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</si>
  <si>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</si>
  <si>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</si>
  <si>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</si>
  <si>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</si>
  <si>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</si>
  <si>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</si>
  <si>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</si>
  <si>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</si>
  <si>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</si>
  <si>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</si>
  <si>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</si>
  <si>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</si>
  <si>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</si>
  <si>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</si>
  <si>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</si>
  <si>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</si>
  <si>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</si>
  <si>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</si>
  <si>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</si>
  <si>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</si>
  <si>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</si>
  <si>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</si>
  <si>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</si>
  <si>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</si>
  <si>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</si>
  <si>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</si>
  <si>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</si>
  <si>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</si>
  <si>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</si>
  <si>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</si>
  <si>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</si>
  <si>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</si>
  <si>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</si>
  <si>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</si>
  <si>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</si>
  <si>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</si>
  <si>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</si>
  <si>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</si>
  <si>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</si>
  <si>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</si>
  <si>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</si>
  <si>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</si>
  <si>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</si>
  <si>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</si>
  <si>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</si>
  <si>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</si>
  <si>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</si>
  <si>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</si>
  <si>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</si>
  <si>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</si>
  <si>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</si>
  <si>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</si>
  <si>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</si>
  <si>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</si>
  <si>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</si>
  <si>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</si>
  <si>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</si>
  <si>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</si>
  <si>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</si>
  <si>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</si>
  <si>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</si>
  <si>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</si>
  <si>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</si>
  <si>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</si>
  <si>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</si>
  <si>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</si>
  <si>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</si>
  <si>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</si>
  <si>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</si>
  <si>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</si>
  <si>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</si>
  <si>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</si>
  <si>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</si>
  <si>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</si>
  <si>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</si>
  <si>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</si>
  <si>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</si>
  <si>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</si>
  <si>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</si>
  <si>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</si>
  <si>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</si>
  <si>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</si>
  <si>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</si>
  <si>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</si>
  <si>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</si>
  <si>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</si>
  <si>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</si>
  <si>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</si>
  <si>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</si>
  <si>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</si>
  <si>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</si>
  <si>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</si>
  <si>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</si>
  <si>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</si>
  <si>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</si>
  <si>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</si>
  <si>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</si>
  <si>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</si>
  <si>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</si>
  <si>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</si>
  <si>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</si>
  <si>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</si>
  <si>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</si>
  <si>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</si>
  <si>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</si>
  <si>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</si>
  <si>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</si>
  <si>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</si>
  <si>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</si>
  <si>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</si>
  <si>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</si>
  <si>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</si>
  <si>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</si>
  <si>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</si>
  <si>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</si>
  <si>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</si>
  <si>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</si>
  <si>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</si>
  <si>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</si>
  <si>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</si>
  <si>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</si>
  <si>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</si>
  <si>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</si>
  <si>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</si>
  <si>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</si>
  <si>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</si>
  <si>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</si>
  <si>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</si>
  <si>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</si>
  <si>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</si>
  <si>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</si>
  <si>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</si>
  <si>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</si>
  <si>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</si>
  <si>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</si>
  <si>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</si>
  <si>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</si>
  <si>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</si>
  <si>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</si>
  <si>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</si>
  <si>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</si>
  <si>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</si>
  <si>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</si>
  <si>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</si>
  <si>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</si>
  <si>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</si>
  <si>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</si>
  <si>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</si>
  <si>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</si>
  <si>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</si>
  <si>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</si>
  <si>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</si>
  <si>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</si>
  <si>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</si>
  <si>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</si>
  <si>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</si>
  <si>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</si>
  <si>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</si>
  <si>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</si>
  <si>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</si>
  <si>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</si>
  <si>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</si>
  <si>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</si>
  <si>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</si>
  <si>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</si>
  <si>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</si>
  <si>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</si>
  <si>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</si>
  <si>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</si>
  <si>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</si>
  <si>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</si>
  <si>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</si>
  <si>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</si>
  <si>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</si>
  <si>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</si>
  <si>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</si>
  <si>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</si>
  <si>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</si>
  <si>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</si>
  <si>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</si>
  <si>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</si>
  <si>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</si>
  <si>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</si>
  <si>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</si>
  <si>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</si>
  <si>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</si>
  <si>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</si>
  <si>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</si>
  <si>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</si>
  <si>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</si>
  <si>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</si>
  <si>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</si>
  <si>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</si>
  <si>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</si>
  <si>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</si>
  <si>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</si>
  <si>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</si>
  <si>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</si>
  <si>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</si>
  <si>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</si>
  <si>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</si>
  <si>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</si>
  <si>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</si>
  <si>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</si>
  <si>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</si>
  <si>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</si>
  <si>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</si>
  <si>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</si>
  <si>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</si>
  <si>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</si>
  <si>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</si>
  <si>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</si>
  <si>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</si>
  <si>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</si>
  <si>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</si>
  <si>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</si>
  <si>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</si>
  <si>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</si>
  <si>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</si>
  <si>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</si>
  <si>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</si>
  <si>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</si>
  <si>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</si>
  <si>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</si>
  <si>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</si>
  <si>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</si>
  <si>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</si>
  <si>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</si>
  <si>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</si>
  <si>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</si>
  <si>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</si>
  <si>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</si>
  <si>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</si>
  <si>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</si>
  <si>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</si>
  <si>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</si>
  <si>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</si>
  <si>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</si>
  <si>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</si>
  <si>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</si>
  <si>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</si>
  <si>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</si>
  <si>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</si>
  <si>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</si>
  <si>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</si>
  <si>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</si>
  <si>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</si>
  <si>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</si>
  <si>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</si>
  <si>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</si>
  <si>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</si>
  <si>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</si>
  <si>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</si>
  <si>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</si>
  <si>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</si>
  <si>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</si>
  <si>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</si>
  <si>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</si>
  <si>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</si>
  <si>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</si>
  <si>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</si>
  <si>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</si>
  <si>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</si>
  <si>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</si>
  <si>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</si>
  <si>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</si>
  <si>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</si>
  <si>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</si>
  <si>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</si>
  <si>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</si>
  <si>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</si>
  <si>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</si>
  <si>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</si>
  <si>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</si>
  <si>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</si>
  <si>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</si>
  <si>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</si>
  <si>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</si>
  <si>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</si>
  <si>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</si>
  <si>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</si>
  <si>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</si>
  <si>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</si>
  <si>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</si>
  <si>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</si>
  <si>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</si>
  <si>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</si>
  <si>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</si>
  <si>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</si>
  <si>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</si>
  <si>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</si>
  <si>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</si>
  <si>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</si>
  <si>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</si>
  <si>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</si>
  <si>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</si>
  <si>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</si>
  <si>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</si>
  <si>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</si>
  <si>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</si>
  <si>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</si>
  <si>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</si>
  <si>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</si>
  <si>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</si>
  <si>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</si>
  <si>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</si>
  <si>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</si>
  <si>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</si>
  <si>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</si>
  <si>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</si>
  <si>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</si>
  <si>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</si>
  <si>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</si>
  <si>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</si>
  <si>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</si>
  <si>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</si>
  <si>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</si>
  <si>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</si>
  <si>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</si>
  <si>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</si>
  <si>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</si>
  <si>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</si>
  <si>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</si>
  <si>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</si>
  <si>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</si>
  <si>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</si>
  <si>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</si>
  <si>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</si>
  <si>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</si>
  <si>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</si>
  <si>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</si>
  <si>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</si>
  <si>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</si>
  <si>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</si>
  <si>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</si>
  <si>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</si>
  <si>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</si>
  <si>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</si>
  <si>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</si>
  <si>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</si>
  <si>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</si>
  <si>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</si>
  <si>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</si>
  <si>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</si>
  <si>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</si>
  <si>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</si>
  <si>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</si>
  <si>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</si>
  <si>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</si>
  <si>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</si>
  <si>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</si>
  <si>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</si>
  <si>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</si>
  <si>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</si>
  <si>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</si>
  <si>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</si>
  <si>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</si>
  <si>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</si>
  <si>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</si>
  <si>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</si>
  <si>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</si>
  <si>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</si>
  <si>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</si>
  <si>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</si>
  <si>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</si>
  <si>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</si>
  <si>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</si>
  <si>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</si>
  <si>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</si>
  <si>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</si>
  <si>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</si>
  <si>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</si>
  <si>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</si>
  <si>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</si>
  <si>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</si>
  <si>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</si>
  <si>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</si>
  <si>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</si>
  <si>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</si>
  <si>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</si>
  <si>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</si>
  <si>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</si>
  <si>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</si>
  <si>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</si>
  <si>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</si>
  <si>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</si>
  <si>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</si>
  <si>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</si>
  <si>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</si>
  <si>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</si>
  <si>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</si>
  <si>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</si>
  <si>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</si>
  <si>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</si>
  <si>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</si>
  <si>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</si>
  <si>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</si>
  <si>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</si>
  <si>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</si>
  <si>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</si>
  <si>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</si>
  <si>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</si>
  <si>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</si>
  <si>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</si>
  <si>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</si>
  <si>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</si>
  <si>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</si>
  <si>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</si>
  <si>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</si>
  <si>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</si>
  <si>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</si>
  <si>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</si>
  <si>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</si>
  <si>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</si>
  <si>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</si>
  <si>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</si>
  <si>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</si>
  <si>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</si>
  <si>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</si>
  <si>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</si>
  <si>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</si>
  <si>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</si>
  <si>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</si>
  <si>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</si>
  <si>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</si>
  <si>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</si>
  <si>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</si>
  <si>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</si>
  <si>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</si>
  <si>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</si>
  <si>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</si>
  <si>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</si>
  <si>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</si>
  <si>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</si>
  <si>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</si>
  <si>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</si>
  <si>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</si>
  <si>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</si>
  <si>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</si>
  <si>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</si>
  <si>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</si>
  <si>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</si>
  <si>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</si>
  <si>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</si>
  <si>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</si>
  <si>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</si>
  <si>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</si>
  <si>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</si>
  <si>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</si>
  <si>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</si>
  <si>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</si>
  <si>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</si>
  <si>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</si>
  <si>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</si>
  <si>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</si>
  <si>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</si>
  <si>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</si>
  <si>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</si>
  <si>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</si>
  <si>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</si>
  <si>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</si>
  <si>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</si>
  <si>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</si>
  <si>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</si>
  <si>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</si>
  <si>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</si>
  <si>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</si>
  <si>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</si>
  <si>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</si>
  <si>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</si>
  <si>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</si>
  <si>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</si>
  <si>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</si>
  <si>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</si>
  <si>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</si>
  <si>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</si>
  <si>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</si>
  <si>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</si>
  <si>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</si>
  <si>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</si>
  <si>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</si>
  <si>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</si>
  <si>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</si>
  <si>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</si>
  <si>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</si>
  <si>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</si>
  <si>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</si>
  <si>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</si>
  <si>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</si>
  <si>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</si>
  <si>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</si>
  <si>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</si>
  <si>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</si>
  <si>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</si>
  <si>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</si>
  <si>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</si>
  <si>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</si>
  <si>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</si>
  <si>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</si>
  <si>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</si>
  <si>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</si>
  <si>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</si>
  <si>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</si>
  <si>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</si>
  <si>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</si>
  <si>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</si>
  <si>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</si>
  <si>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</si>
  <si>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</si>
  <si>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</si>
  <si>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</si>
  <si>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</si>
  <si>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</si>
  <si>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</si>
  <si>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</si>
  <si>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</si>
  <si>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</si>
  <si>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</si>
  <si>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</si>
  <si>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</si>
  <si>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</si>
  <si>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</si>
  <si>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</si>
  <si>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</si>
  <si>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</si>
  <si>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</si>
  <si>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</si>
  <si>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</si>
  <si>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</si>
  <si>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</si>
  <si>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</si>
  <si>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</si>
  <si>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</si>
  <si>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</si>
  <si>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</si>
  <si>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</si>
  <si>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</si>
  <si>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</si>
  <si>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</si>
  <si>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</si>
  <si>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</si>
  <si>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</si>
  <si>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</si>
  <si>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</si>
  <si>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</si>
  <si>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</si>
  <si>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</si>
  <si>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</si>
  <si>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</si>
  <si>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</si>
  <si>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</si>
  <si>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</si>
  <si>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</si>
  <si>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</si>
  <si>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</si>
  <si>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</si>
  <si>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</si>
  <si>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</si>
  <si>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</si>
  <si>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</si>
  <si>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</si>
  <si>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</si>
  <si>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</si>
  <si>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</si>
  <si>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</si>
  <si>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</si>
  <si>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</si>
  <si>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</si>
  <si>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</si>
  <si>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</si>
  <si>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</si>
  <si>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</si>
  <si>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</si>
  <si>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</si>
  <si>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</si>
  <si>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</si>
  <si>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</si>
  <si>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</si>
  <si>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</si>
  <si>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</si>
  <si>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</si>
  <si>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</si>
  <si>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</si>
  <si>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</si>
  <si>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</si>
  <si>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</si>
  <si>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</si>
  <si>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</si>
  <si>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</si>
  <si>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</si>
  <si>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</si>
  <si>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</si>
  <si>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</si>
  <si>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</si>
  <si>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</si>
  <si>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</si>
  <si>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</si>
  <si>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</si>
  <si>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</si>
  <si>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</si>
  <si>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</si>
  <si>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</si>
  <si>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</si>
  <si>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</si>
  <si>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</si>
  <si>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</si>
  <si>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</si>
  <si>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</si>
  <si>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</si>
  <si>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</si>
  <si>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</si>
  <si>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</si>
  <si>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</si>
  <si>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</si>
  <si>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</si>
  <si>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</si>
  <si>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</si>
  <si>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</si>
  <si>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</si>
  <si>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</si>
  <si>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</si>
  <si>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</si>
  <si>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</si>
  <si>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</si>
  <si>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</si>
  <si>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</si>
  <si>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</si>
  <si>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</si>
  <si>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</si>
  <si>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</si>
  <si>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</si>
  <si>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</si>
  <si>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</si>
  <si>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</si>
  <si>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</si>
  <si>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</si>
  <si>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</si>
  <si>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</si>
  <si>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</si>
  <si>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</si>
  <si>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</si>
  <si>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</si>
  <si>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</si>
  <si>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</si>
  <si>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</si>
  <si>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</si>
  <si>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</si>
  <si>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</si>
  <si>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</si>
  <si>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</si>
  <si>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</si>
  <si>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</si>
  <si>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</si>
  <si>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</si>
  <si>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</si>
  <si>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</si>
  <si>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</si>
  <si>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</si>
  <si>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</si>
  <si>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</si>
  <si>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</si>
  <si>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</si>
  <si>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</si>
  <si>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</si>
  <si>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</si>
  <si>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</si>
  <si>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</si>
  <si>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</si>
  <si>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</si>
  <si>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</si>
  <si>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</si>
  <si>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</si>
  <si>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</si>
  <si>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</si>
  <si>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</si>
  <si>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</si>
  <si>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</si>
  <si>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</si>
  <si>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</si>
  <si>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</si>
  <si>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</si>
  <si>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</si>
  <si>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</si>
  <si>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</si>
  <si>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</si>
  <si>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</si>
  <si>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</si>
  <si>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</si>
  <si>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</si>
  <si>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</si>
  <si>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</si>
  <si>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</si>
  <si>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</si>
  <si>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</si>
  <si>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</si>
  <si>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</si>
  <si>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</si>
  <si>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</si>
  <si>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</si>
  <si>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</si>
  <si>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</si>
  <si>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</si>
  <si>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</si>
  <si>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</si>
  <si>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</si>
  <si>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</si>
  <si>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</si>
  <si>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</si>
  <si>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</si>
  <si>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</si>
  <si>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</si>
  <si>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</si>
  <si>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</si>
  <si>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</si>
  <si>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</si>
  <si>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</si>
  <si>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</si>
  <si>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</si>
  <si>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</si>
  <si>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</si>
  <si>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</si>
  <si>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</si>
  <si>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</si>
  <si>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</si>
  <si>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</si>
  <si>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</si>
  <si>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</si>
  <si>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</si>
  <si>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</si>
  <si>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</si>
  <si>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</si>
  <si>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</si>
  <si>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</si>
  <si>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</si>
  <si>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</si>
  <si>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</si>
  <si>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</si>
  <si>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</si>
  <si>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</si>
  <si>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</si>
  <si>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</si>
  <si>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</si>
  <si>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</si>
  <si>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</si>
  <si>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</si>
  <si>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</si>
  <si>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</si>
  <si>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</si>
  <si>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</si>
  <si>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</si>
  <si>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</si>
  <si>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</si>
  <si>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</si>
  <si>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</si>
  <si>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</si>
  <si>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</si>
  <si>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</si>
  <si>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</si>
  <si>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</si>
  <si>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</si>
  <si>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</si>
  <si>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</si>
  <si>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</si>
  <si>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</si>
  <si>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</si>
  <si>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</si>
  <si>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</si>
  <si>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</si>
  <si>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</si>
  <si>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</si>
  <si>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</si>
  <si>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</si>
  <si>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</si>
  <si>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</si>
  <si>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</si>
  <si>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</si>
  <si>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</si>
  <si>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</si>
  <si>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</si>
  <si>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</si>
  <si>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</si>
  <si>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</si>
  <si>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</si>
  <si>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</si>
  <si>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</si>
  <si>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</si>
  <si>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</si>
  <si>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</si>
  <si>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</si>
  <si>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</si>
  <si>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</si>
  <si>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</si>
  <si>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</si>
  <si>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</si>
  <si>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</si>
  <si>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</si>
  <si>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</si>
  <si>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</si>
  <si>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</si>
  <si>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</si>
  <si>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</si>
  <si>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</si>
  <si>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</si>
  <si>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</si>
  <si>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</si>
  <si>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</si>
  <si>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</si>
  <si>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</si>
  <si>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</si>
  <si>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</si>
  <si>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</si>
  <si>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</si>
  <si>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</si>
  <si>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</si>
  <si>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</si>
  <si>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</si>
  <si>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</si>
  <si>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</si>
  <si>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</si>
  <si>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</si>
  <si>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</si>
  <si>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</si>
  <si>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</si>
  <si>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</si>
  <si>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</si>
  <si>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</si>
  <si>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</si>
  <si>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</si>
  <si>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</si>
  <si>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</si>
  <si>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</si>
  <si>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</si>
  <si>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</si>
  <si>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</si>
  <si>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</si>
  <si>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</si>
  <si>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</si>
  <si>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</si>
  <si>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</si>
  <si>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</si>
  <si>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</si>
  <si>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</si>
  <si>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</si>
  <si>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</si>
  <si>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</si>
  <si>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</si>
  <si>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</si>
  <si>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</si>
  <si>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</si>
  <si>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</si>
  <si>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</si>
  <si>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</si>
  <si>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</si>
  <si>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</si>
  <si>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</si>
  <si>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</si>
  <si>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</si>
  <si>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</si>
  <si>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</si>
  <si>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</si>
  <si>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</si>
  <si>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</si>
  <si>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</si>
  <si>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</si>
  <si>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</si>
  <si>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</si>
  <si>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</si>
  <si>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</si>
  <si>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</si>
  <si>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</si>
  <si>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</si>
  <si>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</si>
  <si>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</si>
  <si>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</si>
  <si>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</si>
  <si>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</si>
  <si>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</si>
  <si>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</si>
  <si>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</si>
  <si>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</si>
  <si>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</si>
  <si>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</si>
  <si>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</si>
  <si>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</si>
  <si>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</si>
  <si>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</si>
  <si>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</si>
  <si>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</si>
  <si>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</si>
  <si>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</si>
  <si>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</si>
  <si>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</si>
  <si>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</si>
  <si>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</si>
  <si>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</si>
  <si>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</si>
  <si>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</si>
  <si>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</si>
  <si>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</si>
  <si>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</si>
  <si>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</si>
  <si>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</si>
  <si>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</si>
  <si>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</si>
  <si>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</si>
  <si>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</si>
  <si>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</si>
  <si>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</si>
  <si>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</si>
  <si>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</si>
  <si>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</si>
  <si>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</si>
  <si>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</si>
  <si>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</si>
  <si>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</si>
  <si>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</si>
  <si>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</si>
  <si>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</si>
  <si>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</si>
  <si>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</si>
  <si>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</si>
  <si>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</si>
  <si>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</si>
  <si>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</si>
  <si>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</si>
  <si>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</si>
  <si>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</si>
  <si>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</si>
  <si>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</si>
  <si>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</si>
  <si>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</si>
  <si>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</si>
  <si>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</si>
  <si>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</si>
  <si>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</si>
  <si>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</si>
  <si>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</si>
  <si>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</si>
  <si>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</si>
  <si>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</si>
  <si>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</si>
  <si>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</si>
  <si>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</si>
  <si>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</si>
  <si>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</si>
  <si>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</si>
  <si>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</si>
  <si>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</si>
  <si>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</si>
  <si>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</si>
  <si>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</si>
  <si>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</si>
  <si>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</si>
  <si>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</si>
  <si>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</si>
  <si>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</si>
  <si>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</si>
  <si>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</si>
  <si>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</si>
  <si>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</si>
  <si>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</si>
  <si>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</si>
  <si>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</si>
  <si>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</si>
  <si>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</si>
  <si>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</si>
  <si>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</si>
  <si>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</si>
  <si>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</si>
  <si>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</si>
  <si>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</si>
  <si>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</si>
  <si>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</si>
  <si>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</si>
  <si>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</si>
  <si>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</si>
  <si>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</si>
  <si>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</si>
  <si>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</si>
  <si>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</si>
  <si>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</si>
  <si>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</si>
  <si>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</si>
  <si>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</si>
  <si>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</si>
  <si>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</si>
  <si>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</si>
  <si>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</si>
  <si>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</si>
  <si>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</si>
  <si>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</si>
  <si>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</si>
  <si>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</si>
  <si>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</si>
  <si>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</si>
  <si>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</si>
  <si>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</si>
  <si>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</si>
  <si>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</si>
  <si>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</si>
  <si>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</si>
  <si>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</si>
  <si>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</si>
  <si>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</si>
  <si>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</si>
  <si>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</si>
  <si>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</si>
  <si>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</si>
  <si>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</si>
  <si>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</si>
  <si>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</si>
  <si>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</si>
  <si>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</si>
  <si>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</si>
  <si>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</si>
  <si>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</si>
  <si>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</si>
  <si>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</si>
  <si>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</si>
  <si>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</si>
  <si>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</si>
  <si>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</si>
  <si>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</si>
  <si>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</si>
  <si>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</si>
  <si>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</si>
  <si>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</si>
  <si>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</si>
  <si>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</si>
  <si>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</si>
  <si>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</si>
  <si>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</si>
  <si>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</si>
  <si>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</si>
  <si>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</si>
  <si>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</si>
  <si>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</si>
  <si>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</si>
  <si>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</si>
  <si>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</si>
  <si>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</si>
  <si>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</si>
  <si>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</si>
  <si>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</si>
  <si>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</si>
  <si>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</si>
  <si>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</si>
  <si>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</si>
  <si>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</si>
  <si>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</si>
  <si>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</si>
  <si>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</si>
  <si>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</si>
  <si>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</si>
  <si>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</si>
  <si>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</si>
  <si>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</si>
  <si>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</si>
  <si>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</si>
  <si>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</si>
  <si>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</si>
  <si>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</si>
  <si>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</si>
  <si>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</si>
  <si>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</si>
  <si>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</si>
  <si>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</si>
  <si>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</si>
  <si>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</si>
  <si>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</si>
  <si>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</si>
  <si>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</si>
  <si>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</si>
  <si>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</si>
  <si>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</si>
  <si>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</si>
  <si>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</si>
  <si>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</si>
  <si>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</si>
  <si>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</si>
  <si>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</si>
  <si>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</si>
  <si>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</si>
  <si>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</si>
  <si>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</si>
  <si>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</si>
  <si>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</si>
  <si>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</si>
  <si>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</si>
  <si>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</si>
  <si>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</si>
  <si>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</si>
  <si>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</si>
  <si>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</si>
  <si>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</si>
  <si>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</si>
  <si>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</si>
  <si>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</si>
  <si>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</si>
  <si>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</si>
  <si>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</si>
  <si>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</si>
  <si>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</si>
  <si>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</si>
  <si>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</si>
  <si>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</si>
  <si>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</si>
  <si>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</si>
  <si>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</si>
  <si>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</si>
  <si>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</si>
  <si>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</si>
  <si>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</si>
  <si>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</si>
  <si>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</si>
  <si>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</si>
  <si>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</si>
  <si>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</si>
  <si>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</si>
  <si>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</si>
  <si>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</si>
  <si>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</si>
  <si>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</si>
  <si>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</si>
  <si>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</si>
  <si>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</si>
  <si>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</si>
  <si>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</si>
  <si>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</si>
  <si>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</si>
  <si>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</si>
  <si>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</si>
  <si>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</si>
  <si>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</si>
  <si>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</si>
  <si>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</si>
  <si>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</si>
  <si>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</si>
  <si>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</si>
  <si>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</si>
  <si>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</si>
  <si>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</si>
  <si>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</si>
  <si>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</si>
  <si>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</si>
  <si>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</si>
  <si>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</si>
  <si>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</si>
  <si>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</si>
  <si>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</si>
  <si>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</si>
  <si>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</si>
  <si>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</si>
  <si>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</si>
  <si>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</si>
  <si>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</si>
  <si>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</si>
  <si>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</si>
  <si>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</si>
  <si>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</si>
  <si>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</si>
  <si>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</si>
  <si>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</si>
  <si>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</si>
  <si>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</si>
  <si>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</si>
  <si>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</si>
  <si>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</si>
  <si>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</si>
  <si>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</si>
  <si>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</si>
  <si>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</si>
  <si>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</si>
  <si>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</si>
  <si>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</si>
  <si>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</si>
  <si>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</si>
  <si>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</si>
  <si>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</si>
  <si>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</si>
  <si>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</si>
  <si>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</si>
  <si>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</si>
  <si>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</si>
  <si>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</si>
  <si>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</si>
  <si>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</si>
  <si>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</si>
  <si>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</si>
  <si>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</si>
  <si>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</si>
  <si>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</si>
  <si>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</si>
  <si>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</si>
  <si>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</si>
  <si>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</si>
  <si>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</si>
  <si>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</si>
  <si>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</si>
  <si>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</si>
  <si>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</si>
  <si>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</si>
  <si>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</si>
  <si>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</si>
  <si>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</si>
  <si>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</si>
  <si>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</si>
  <si>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</si>
  <si>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</si>
  <si>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</si>
  <si>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</si>
  <si>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</si>
  <si>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</si>
  <si>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</si>
  <si>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</si>
  <si>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</si>
  <si>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</si>
  <si>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</si>
  <si>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</si>
  <si>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</si>
  <si>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</si>
  <si>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</si>
  <si>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</si>
  <si>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</si>
  <si>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</si>
  <si>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</si>
  <si>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</si>
  <si>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</si>
  <si>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</si>
  <si>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</si>
  <si>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</si>
  <si>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</si>
  <si>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</si>
  <si>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</si>
  <si>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</si>
  <si>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</si>
  <si>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</si>
  <si>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</si>
  <si>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</si>
  <si>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</si>
  <si>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</si>
  <si>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</si>
  <si>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</si>
  <si>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</si>
  <si>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</si>
  <si>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</si>
  <si>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</si>
  <si>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</si>
  <si>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</si>
  <si>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</si>
  <si>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</si>
  <si>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</si>
  <si>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</si>
  <si>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</si>
  <si>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</si>
  <si>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</si>
  <si>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</si>
  <si>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</si>
  <si>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</si>
  <si>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</si>
  <si>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</si>
  <si>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</si>
  <si>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</si>
  <si>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</si>
  <si>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</si>
  <si>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</si>
  <si>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</si>
  <si>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</si>
  <si>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</si>
  <si>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</si>
  <si>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</si>
  <si>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</si>
  <si>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</si>
  <si>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</si>
  <si>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</si>
  <si>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</si>
  <si>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</si>
  <si>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</si>
  <si>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</si>
  <si>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</si>
  <si>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</si>
  <si>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</si>
  <si>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</si>
  <si>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</si>
  <si>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</si>
  <si>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</si>
  <si>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</si>
  <si>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</si>
  <si>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</si>
  <si>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</si>
  <si>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</si>
  <si>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</si>
  <si>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</si>
  <si>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</si>
  <si>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</si>
  <si>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</si>
  <si>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</si>
  <si>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</si>
  <si>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</si>
  <si>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</si>
  <si>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</si>
  <si>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</si>
  <si>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</si>
  <si>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</si>
  <si>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</si>
  <si>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</si>
  <si>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</si>
  <si>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</si>
  <si>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</si>
  <si>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</si>
  <si>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</si>
  <si>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</si>
  <si>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</si>
  <si>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</si>
  <si>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</si>
  <si>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</si>
  <si>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</si>
  <si>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</si>
  <si>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</si>
  <si>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</si>
  <si>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</si>
  <si>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</si>
  <si>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</si>
  <si>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</si>
  <si>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</si>
  <si>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</si>
  <si>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</si>
  <si>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</si>
  <si>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</si>
  <si>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</si>
  <si>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</si>
  <si>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</si>
  <si>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</si>
  <si>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</si>
  <si>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</si>
  <si>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</si>
  <si>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</si>
  <si>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</si>
  <si>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</si>
  <si>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</si>
  <si>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</si>
  <si>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</si>
  <si>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</si>
  <si>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</si>
  <si>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</si>
  <si>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</si>
  <si>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</si>
  <si>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</si>
  <si>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</si>
  <si>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</si>
  <si>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</si>
  <si>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</si>
  <si>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</si>
  <si>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</si>
  <si>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</si>
  <si>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</si>
  <si>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</si>
  <si>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</si>
  <si>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</si>
  <si>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</si>
  <si>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</si>
  <si>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</si>
  <si>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</si>
  <si>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</si>
  <si>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</si>
  <si>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</si>
  <si>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</si>
  <si>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</si>
  <si>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</si>
  <si>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</si>
  <si>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</si>
  <si>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</si>
  <si>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</si>
  <si>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</si>
  <si>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</si>
  <si>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</si>
  <si>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</si>
  <si>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</si>
  <si>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</si>
  <si>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</si>
  <si>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</si>
  <si>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</si>
  <si>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</si>
  <si>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</si>
  <si>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</si>
  <si>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</si>
  <si>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</si>
  <si>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</si>
  <si>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</si>
  <si>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</si>
  <si>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</si>
  <si>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</si>
  <si>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</si>
  <si>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</si>
  <si>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</si>
  <si>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</si>
  <si>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</si>
  <si>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</si>
  <si>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</si>
  <si>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</si>
  <si>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</si>
  <si>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</si>
  <si>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</si>
  <si>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</si>
  <si>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</si>
  <si>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</si>
  <si>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</si>
  <si>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</si>
  <si>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</si>
  <si>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</si>
  <si>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</si>
  <si>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</si>
  <si>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</si>
  <si>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</si>
  <si>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</si>
  <si>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</si>
  <si>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</si>
  <si>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</si>
  <si>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</si>
  <si>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</si>
  <si>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</si>
  <si>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</si>
  <si>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</si>
  <si>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</si>
  <si>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</si>
  <si>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</si>
  <si>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</si>
  <si>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</si>
  <si>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</si>
  <si>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</si>
  <si>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</si>
  <si>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</si>
  <si>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</si>
  <si>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</si>
  <si>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</si>
  <si>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</si>
  <si>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</si>
  <si>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</si>
  <si>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</si>
  <si>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</si>
  <si>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</si>
  <si>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</si>
  <si>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</si>
  <si>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</si>
  <si>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</si>
  <si>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</si>
  <si>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</si>
  <si>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</si>
  <si>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</si>
  <si>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</si>
  <si>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</si>
  <si>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</si>
  <si>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</si>
  <si>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</si>
  <si>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</si>
  <si>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</si>
  <si>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</si>
  <si>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</si>
  <si>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</si>
  <si>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</si>
  <si>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</si>
  <si>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</si>
  <si>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</si>
  <si>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</si>
  <si>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</si>
  <si>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</si>
  <si>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</si>
  <si>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</si>
  <si>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</si>
  <si>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</si>
  <si>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</si>
  <si>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</si>
  <si>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</si>
  <si>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</si>
  <si>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</si>
  <si>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</si>
  <si>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</si>
  <si>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</si>
  <si>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</si>
  <si>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</si>
  <si>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</si>
  <si>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</si>
  <si>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</si>
  <si>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</si>
  <si>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</si>
  <si>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</si>
  <si>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</si>
  <si>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</si>
  <si>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</si>
  <si>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</si>
  <si>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</si>
  <si>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</si>
  <si>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</si>
  <si>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</si>
  <si>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</si>
  <si>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</si>
  <si>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</si>
  <si>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</si>
  <si>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</si>
  <si>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</si>
  <si>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</si>
  <si>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</si>
  <si>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</si>
  <si>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</si>
  <si>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</si>
  <si>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</si>
  <si>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</si>
  <si>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</si>
  <si>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</si>
  <si>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</si>
  <si>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</si>
  <si>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</si>
  <si>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</si>
  <si>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</si>
  <si>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</si>
  <si>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</si>
  <si>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</si>
  <si>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</si>
  <si>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</si>
  <si>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</si>
  <si>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</si>
  <si>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</si>
  <si>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</si>
  <si>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</si>
  <si>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</si>
  <si>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</si>
  <si>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</si>
  <si>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</si>
  <si>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</si>
  <si>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</si>
  <si>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</si>
  <si>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</si>
  <si>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</si>
  <si>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</si>
  <si>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</si>
  <si>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</si>
  <si>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</si>
  <si>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</si>
  <si>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</si>
  <si>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</si>
  <si>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</si>
  <si>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</si>
  <si>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</si>
  <si>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</si>
  <si>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</si>
  <si>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</si>
  <si>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</si>
  <si>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</si>
  <si>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</si>
  <si>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</si>
  <si>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</si>
  <si>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</si>
  <si>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</si>
  <si>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</si>
  <si>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</si>
  <si>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</si>
  <si>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</si>
  <si>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</si>
  <si>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</si>
  <si>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</si>
  <si>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</si>
  <si>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</si>
  <si>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</si>
  <si>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</si>
  <si>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</si>
  <si>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</si>
  <si>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</si>
  <si>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</si>
  <si>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</si>
  <si>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</si>
  <si>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</si>
  <si>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</si>
  <si>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</si>
  <si>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</si>
  <si>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</si>
  <si>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</si>
  <si>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</si>
  <si>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</si>
  <si>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</si>
  <si>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</si>
  <si>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</si>
  <si>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</si>
  <si>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</si>
  <si>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</si>
  <si>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</si>
  <si>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</si>
  <si>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</si>
  <si>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</si>
  <si>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</si>
  <si>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</si>
  <si>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</si>
  <si>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</si>
  <si>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</si>
  <si>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</si>
  <si>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</si>
  <si>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</si>
  <si>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</si>
  <si>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</si>
  <si>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</si>
  <si>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</si>
  <si>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</si>
  <si>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</si>
  <si>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</si>
  <si>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</si>
  <si>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</si>
  <si>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</si>
  <si>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</si>
  <si>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</si>
  <si>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</si>
  <si>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</si>
  <si>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</si>
  <si>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</si>
  <si>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</si>
  <si>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</si>
  <si>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</si>
  <si>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</si>
  <si>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</si>
  <si>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</si>
  <si>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</si>
  <si>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</si>
  <si>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</si>
  <si>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</si>
  <si>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</si>
  <si>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</si>
  <si>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</si>
  <si>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</si>
  <si>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</si>
  <si>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</si>
  <si>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</si>
  <si>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</si>
  <si>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</si>
  <si>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</si>
  <si>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</si>
  <si>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</si>
  <si>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</si>
  <si>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</si>
  <si>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</si>
  <si>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</si>
  <si>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</si>
  <si>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</si>
  <si>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</si>
  <si>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</si>
  <si>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</si>
  <si>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</si>
  <si>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</si>
  <si>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</si>
  <si>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</si>
  <si>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</si>
  <si>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</si>
  <si>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</si>
  <si>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</si>
  <si>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</si>
  <si>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</si>
  <si>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</si>
  <si>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</si>
  <si>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</si>
  <si>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</si>
  <si>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</si>
  <si>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</si>
  <si>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</si>
  <si>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</si>
  <si>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</si>
  <si>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</si>
  <si>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</si>
  <si>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</si>
  <si>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</si>
  <si>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</si>
  <si>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</si>
  <si>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</si>
  <si>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</si>
  <si>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</si>
  <si>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</si>
  <si>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</si>
  <si>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</si>
  <si>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</si>
  <si>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</si>
  <si>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</si>
  <si>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</si>
  <si>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</si>
  <si>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</si>
  <si>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</si>
  <si>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</si>
  <si>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</si>
  <si>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</si>
  <si>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</si>
  <si>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</si>
  <si>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</si>
  <si>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</si>
  <si>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</si>
  <si>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</si>
  <si>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</si>
  <si>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</si>
  <si>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</si>
  <si>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</si>
  <si>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</si>
  <si>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</si>
  <si>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</si>
  <si>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</si>
  <si>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</si>
  <si>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</si>
  <si>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</si>
  <si>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</si>
  <si>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</si>
  <si>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</si>
  <si>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</si>
  <si>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</si>
  <si>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</si>
  <si>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</si>
  <si>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</si>
  <si>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</si>
  <si>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</si>
  <si>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</si>
  <si>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</si>
  <si>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</si>
  <si>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</si>
  <si>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</si>
  <si>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</si>
  <si>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</si>
  <si>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</si>
  <si>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</si>
  <si>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</si>
  <si>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</si>
  <si>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</si>
  <si>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</si>
  <si>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</si>
  <si>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</si>
  <si>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</si>
  <si>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</si>
  <si>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</si>
  <si>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</si>
  <si>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</si>
  <si>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</si>
  <si>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</si>
  <si>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</si>
  <si>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</si>
  <si>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</si>
  <si>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</si>
  <si>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</si>
  <si>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</si>
  <si>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</si>
  <si>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</si>
  <si>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</si>
  <si>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</si>
  <si>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</si>
  <si>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</si>
  <si>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</si>
  <si>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</si>
  <si>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</si>
  <si>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</si>
  <si>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</si>
  <si>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</si>
  <si>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</si>
  <si>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</si>
  <si>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</si>
  <si>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</si>
  <si>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</si>
  <si>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</si>
  <si>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</si>
  <si>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</si>
  <si>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</si>
  <si>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</si>
  <si>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</si>
  <si>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</si>
  <si>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</si>
  <si>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</si>
  <si>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</si>
  <si>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</si>
  <si>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</si>
  <si>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</si>
  <si>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</si>
  <si>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</si>
  <si>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</si>
  <si>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</si>
  <si>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</si>
  <si>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</si>
  <si>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</si>
  <si>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</si>
  <si>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</si>
  <si>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</si>
  <si>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</si>
  <si>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</si>
  <si>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</si>
  <si>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</si>
  <si>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</si>
  <si>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</si>
  <si>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</si>
  <si>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</si>
  <si>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</si>
  <si>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</si>
  <si>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</si>
  <si>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</si>
  <si>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</si>
  <si>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</si>
  <si>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</si>
  <si>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</si>
  <si>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</si>
  <si>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</si>
  <si>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</si>
  <si>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</si>
  <si>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</si>
  <si>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</si>
  <si>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</si>
  <si>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</si>
  <si>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</si>
  <si>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</si>
  <si>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</si>
  <si>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</si>
  <si>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</si>
  <si>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</si>
  <si>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</si>
  <si>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</si>
  <si>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</si>
  <si>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</si>
  <si>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</si>
  <si>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</si>
  <si>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</si>
  <si>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</si>
  <si>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</si>
  <si>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</si>
  <si>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</si>
  <si>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</si>
  <si>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</si>
  <si>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</si>
  <si>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</si>
  <si>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</si>
  <si>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</si>
  <si>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</si>
  <si>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</si>
  <si>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</si>
  <si>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</si>
  <si>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</si>
  <si>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</si>
  <si>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</si>
  <si>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</si>
  <si>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</si>
  <si>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</si>
  <si>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</si>
  <si>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</si>
  <si>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</si>
  <si>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</si>
  <si>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</si>
  <si>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</si>
  <si>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</si>
  <si>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</si>
  <si>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</si>
  <si>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</si>
  <si>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</si>
  <si>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</si>
  <si>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</si>
  <si>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</si>
  <si>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</si>
  <si>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</si>
  <si>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</si>
  <si>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</si>
  <si>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</si>
  <si>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</si>
  <si>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</si>
  <si>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</si>
  <si>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</si>
  <si>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</si>
  <si>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</si>
  <si>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</si>
  <si>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</si>
  <si>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</si>
  <si>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</si>
  <si>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</si>
  <si>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</si>
  <si>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</si>
  <si>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</si>
  <si>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</si>
  <si>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</si>
  <si>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</si>
  <si>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</si>
  <si>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</si>
  <si>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</si>
  <si>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</si>
  <si>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</si>
  <si>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</si>
  <si>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</si>
  <si>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</si>
  <si>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</si>
  <si>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</si>
  <si>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</si>
  <si>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</si>
  <si>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</si>
  <si>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</si>
  <si>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</si>
  <si>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</si>
  <si>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</si>
  <si>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</si>
  <si>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</si>
  <si>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</si>
  <si>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</si>
  <si>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</si>
  <si>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</si>
  <si>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</si>
  <si>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</si>
  <si>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</si>
  <si>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</si>
  <si>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</si>
  <si>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</si>
  <si>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</si>
  <si>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</si>
  <si>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</si>
  <si>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</si>
  <si>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</si>
  <si>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</si>
  <si>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</si>
  <si>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</si>
  <si>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</si>
  <si>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</si>
  <si>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</si>
  <si>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</si>
  <si>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</si>
  <si>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</si>
  <si>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</si>
  <si>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</si>
  <si>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</si>
  <si>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</si>
  <si>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</si>
  <si>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</si>
  <si>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</si>
  <si>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</si>
  <si>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</si>
  <si>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</si>
  <si>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</si>
  <si>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</si>
  <si>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</si>
  <si>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</si>
  <si>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</si>
  <si>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</si>
  <si>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</si>
  <si>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</si>
  <si>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</si>
  <si>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</si>
  <si>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</si>
  <si>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</si>
  <si>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</si>
  <si>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</si>
  <si>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</si>
  <si>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</si>
  <si>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</si>
  <si>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</si>
  <si>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</si>
  <si>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</si>
  <si>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</si>
  <si>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</si>
  <si>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</si>
  <si>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</si>
  <si>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</si>
  <si>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</si>
  <si>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</si>
  <si>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</si>
  <si>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</si>
  <si>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</si>
  <si>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</si>
  <si>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</si>
  <si>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</si>
  <si>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</si>
  <si>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</si>
  <si>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</si>
  <si>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</si>
  <si>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</si>
  <si>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</si>
  <si>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</si>
  <si>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</si>
  <si>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</si>
  <si>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</si>
  <si>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</si>
  <si>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</si>
  <si>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</si>
  <si>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</si>
  <si>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</si>
  <si>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</si>
  <si>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</si>
  <si>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</si>
  <si>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</si>
  <si>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</si>
  <si>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</si>
  <si>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</si>
  <si>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</si>
  <si>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</si>
  <si>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</si>
  <si>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</si>
  <si>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</si>
  <si>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</si>
  <si>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</si>
  <si>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</si>
  <si>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</si>
  <si>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</si>
  <si>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</si>
  <si>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</si>
  <si>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</si>
  <si>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</si>
  <si>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</si>
  <si>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</si>
  <si>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</si>
  <si>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</si>
  <si>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</si>
  <si>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</si>
  <si>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</si>
  <si>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</si>
  <si>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</si>
  <si>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</si>
  <si>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</si>
  <si>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</si>
  <si>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</si>
  <si>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</si>
  <si>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</si>
  <si>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</si>
  <si>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</si>
  <si>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</si>
  <si>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</si>
  <si>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</si>
  <si>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</si>
  <si>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</si>
  <si>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</si>
  <si>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</si>
  <si>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</si>
  <si>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</si>
  <si>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</si>
  <si>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</si>
  <si>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</si>
  <si>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</si>
  <si>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</si>
  <si>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</si>
  <si>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</si>
  <si>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</si>
  <si>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</si>
  <si>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</si>
  <si>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</si>
  <si>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</si>
  <si>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</si>
  <si>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</si>
  <si>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</si>
  <si>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</si>
  <si>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</si>
  <si>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</si>
  <si>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</si>
  <si>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</si>
  <si>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</si>
  <si>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</si>
  <si>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</si>
  <si>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</si>
  <si>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</si>
  <si>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</si>
  <si>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</si>
  <si>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</si>
  <si>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</si>
  <si>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</si>
  <si>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</si>
  <si>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</si>
  <si>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</si>
  <si>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</si>
  <si>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</si>
  <si>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</si>
  <si>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</si>
  <si>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</si>
  <si>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</si>
  <si>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</si>
  <si>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</si>
  <si>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</si>
  <si>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</si>
  <si>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</si>
  <si>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</si>
  <si>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</si>
  <si>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</si>
  <si>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</si>
  <si>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</si>
  <si>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</si>
  <si>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</si>
  <si>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</si>
  <si>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</si>
  <si>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</si>
  <si>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</si>
  <si>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</si>
  <si>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</si>
  <si>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</si>
  <si>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</si>
  <si>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</si>
  <si>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</si>
  <si>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</si>
  <si>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</si>
  <si>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</si>
  <si>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</si>
  <si>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</si>
  <si>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</si>
  <si>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</si>
  <si>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</si>
  <si>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</si>
  <si>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</si>
  <si>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</si>
  <si>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</si>
  <si>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</si>
  <si>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</si>
  <si>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</si>
  <si>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</si>
  <si>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</si>
  <si>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</si>
  <si>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</si>
  <si>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</si>
  <si>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</si>
  <si>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</si>
  <si>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</si>
  <si>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</si>
  <si>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</si>
  <si>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</si>
  <si>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</si>
  <si>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</si>
  <si>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</si>
  <si>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</si>
  <si>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</si>
  <si>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</si>
  <si>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</si>
  <si>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</si>
  <si>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</si>
  <si>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</si>
  <si>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</si>
  <si>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</si>
  <si>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</si>
  <si>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</si>
  <si>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</si>
  <si>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</si>
  <si>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</si>
  <si>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</si>
  <si>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</si>
  <si>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</si>
  <si>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</si>
  <si>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</si>
  <si>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</si>
  <si>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</si>
  <si>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</si>
  <si>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</si>
  <si>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</si>
  <si>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</si>
  <si>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</si>
  <si>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</si>
  <si>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</si>
  <si>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</si>
  <si>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</si>
  <si>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</si>
  <si>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</si>
  <si>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</si>
  <si>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</si>
  <si>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</si>
  <si>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</si>
  <si>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</si>
  <si>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</si>
  <si>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</si>
  <si>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</si>
  <si>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</si>
  <si>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</si>
  <si>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</si>
  <si>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</si>
  <si>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</si>
  <si>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</si>
  <si>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</si>
  <si>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</si>
  <si>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</si>
  <si>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</si>
  <si>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</si>
  <si>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</si>
  <si>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</si>
  <si>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</si>
  <si>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</si>
  <si>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</si>
  <si>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</si>
  <si>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</si>
  <si>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</si>
  <si>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</si>
  <si>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</si>
  <si>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</si>
  <si>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</si>
  <si>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</si>
  <si>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</si>
  <si>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</si>
  <si>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</si>
  <si>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</si>
  <si>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</si>
  <si>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</si>
  <si>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</si>
  <si>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</si>
  <si>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</si>
  <si>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</si>
  <si>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</si>
  <si>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</si>
  <si>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</si>
  <si>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</si>
  <si>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</si>
  <si>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</si>
  <si>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</si>
  <si>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</si>
  <si>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</si>
  <si>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</si>
  <si>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</si>
  <si>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</si>
  <si>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</si>
  <si>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</si>
  <si>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</si>
  <si>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</si>
  <si>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</si>
  <si>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</si>
  <si>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</si>
  <si>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</si>
  <si>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</si>
  <si>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</si>
  <si>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</si>
  <si>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</si>
  <si>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</si>
  <si>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</si>
  <si>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</si>
  <si>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</si>
  <si>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</si>
  <si>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</si>
  <si>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</si>
  <si>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</si>
  <si>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</si>
  <si>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</si>
  <si>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</si>
  <si>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</si>
  <si>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</si>
  <si>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</si>
  <si>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</si>
  <si>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</si>
  <si>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</si>
  <si>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</si>
  <si>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</si>
  <si>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</si>
  <si>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</si>
  <si>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</si>
  <si>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</si>
  <si>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</si>
  <si>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</si>
  <si>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</si>
  <si>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</si>
  <si>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</si>
  <si>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</si>
  <si>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</si>
  <si>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</si>
  <si>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</si>
  <si>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</si>
  <si>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</si>
  <si>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</si>
  <si>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</si>
  <si>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</si>
  <si>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</si>
  <si>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</si>
  <si>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</si>
  <si>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</si>
  <si>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</si>
  <si>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</si>
  <si>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</si>
  <si>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</si>
  <si>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</si>
  <si>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</si>
  <si>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</si>
  <si>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</si>
  <si>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</si>
  <si>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</si>
  <si>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</si>
  <si>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</si>
  <si>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</si>
  <si>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</si>
  <si>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</si>
  <si>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</si>
  <si>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</si>
  <si>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</si>
  <si>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</si>
  <si>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</si>
  <si>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</si>
  <si>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</si>
  <si>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</si>
  <si>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</si>
  <si>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</si>
  <si>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</si>
  <si>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</si>
  <si>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</si>
  <si>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</si>
  <si>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</si>
  <si>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</si>
  <si>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</si>
  <si>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</si>
  <si>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</si>
  <si>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</si>
  <si>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</si>
  <si>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</si>
  <si>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</si>
  <si>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</si>
  <si>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</si>
  <si>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</si>
  <si>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</si>
  <si>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</si>
  <si>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</si>
  <si>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</si>
  <si>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</si>
  <si>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</si>
  <si>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</si>
  <si>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</si>
  <si>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</si>
  <si>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</si>
  <si>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</si>
  <si>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</si>
  <si>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</si>
  <si>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</si>
  <si>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</si>
  <si>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</si>
  <si>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</si>
  <si>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</si>
  <si>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</si>
  <si>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</si>
  <si>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</si>
  <si>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</si>
  <si>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</si>
  <si>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</si>
  <si>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</si>
  <si>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</si>
  <si>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</si>
  <si>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</si>
  <si>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</si>
  <si>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</si>
  <si>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</si>
  <si>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</si>
  <si>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</si>
  <si>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</si>
  <si>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</si>
  <si>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</si>
  <si>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</si>
  <si>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</si>
  <si>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</si>
  <si>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</si>
  <si>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</si>
  <si>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</si>
  <si>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</si>
  <si>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</si>
  <si>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</si>
  <si>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</si>
  <si>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</si>
  <si>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</si>
  <si>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</si>
  <si>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</si>
  <si>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</si>
  <si>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</si>
  <si>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</si>
  <si>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</si>
  <si>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</si>
  <si>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</si>
  <si>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</si>
  <si>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</si>
  <si>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</si>
  <si>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</si>
  <si>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</si>
  <si>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</si>
  <si>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</si>
  <si>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</si>
  <si>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</si>
  <si>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</si>
  <si>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</si>
  <si>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</si>
  <si>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</si>
  <si>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</si>
  <si>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</si>
  <si>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</si>
  <si>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</si>
  <si>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</si>
  <si>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</si>
  <si>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</si>
  <si>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</si>
  <si>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</si>
  <si>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</si>
  <si>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</si>
  <si>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</si>
  <si>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</si>
  <si>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</si>
  <si>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</si>
  <si>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</si>
  <si>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</si>
  <si>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</si>
  <si>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</si>
  <si>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</si>
  <si>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</si>
  <si>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</si>
  <si>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</si>
  <si>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</si>
  <si>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</si>
  <si>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</si>
  <si>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</si>
  <si>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</si>
  <si>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</si>
  <si>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</si>
  <si>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</si>
  <si>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</si>
  <si>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</si>
  <si>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</si>
  <si>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</si>
  <si>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</si>
  <si>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</si>
  <si>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</si>
  <si>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</si>
  <si>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</si>
  <si>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</si>
  <si>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</si>
  <si>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</si>
  <si>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</si>
  <si>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</si>
  <si>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</si>
  <si>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</si>
  <si>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</si>
  <si>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</si>
  <si>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</si>
  <si>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</si>
  <si>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</si>
  <si>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</si>
  <si>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</si>
  <si>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</si>
  <si>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</si>
  <si>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</si>
  <si>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</si>
  <si>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</si>
  <si>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</si>
  <si>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</si>
  <si>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</si>
  <si>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</si>
  <si>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</si>
  <si>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</si>
  <si>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</si>
  <si>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</si>
  <si>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</si>
  <si>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</si>
  <si>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</si>
  <si>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</si>
  <si>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</si>
  <si>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</si>
  <si>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</si>
  <si>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</si>
  <si>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</si>
  <si>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</si>
  <si>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</si>
  <si>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</si>
  <si>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</si>
  <si>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</si>
  <si>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</si>
  <si>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</si>
  <si>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</si>
  <si>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</si>
  <si>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</si>
  <si>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</si>
  <si>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</si>
  <si>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</si>
  <si>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</si>
  <si>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</si>
  <si>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</si>
  <si>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</si>
  <si>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</si>
  <si>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</si>
  <si>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</si>
  <si>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</si>
  <si>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</si>
  <si>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</si>
  <si>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</si>
  <si>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</si>
  <si>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</si>
  <si>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</si>
  <si>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</si>
  <si>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</si>
  <si>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</si>
  <si>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</si>
  <si>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</si>
  <si>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</si>
  <si>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</si>
  <si>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</si>
  <si>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</si>
  <si>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</si>
  <si>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</si>
  <si>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</si>
  <si>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</si>
  <si>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</si>
  <si>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</si>
  <si>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</si>
  <si>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</si>
  <si>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</si>
  <si>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</si>
  <si>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</si>
  <si>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</si>
  <si>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</si>
  <si>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</si>
  <si>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</si>
  <si>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</si>
  <si>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</si>
  <si>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</si>
  <si>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</si>
  <si>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</si>
  <si>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</si>
  <si>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</si>
  <si>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</si>
  <si>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</si>
  <si>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</si>
  <si>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</si>
  <si>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</si>
  <si>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</si>
  <si>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</si>
  <si>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</si>
  <si>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</si>
  <si>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</si>
  <si>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</si>
  <si>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</si>
  <si>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</si>
  <si>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</si>
  <si>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</si>
  <si>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</si>
  <si>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</si>
  <si>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</si>
  <si>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</si>
  <si>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</si>
  <si>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</si>
  <si>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</si>
  <si>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</si>
  <si>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</si>
  <si>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</si>
  <si>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</si>
  <si>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</si>
  <si>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</si>
  <si>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</si>
  <si>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</si>
  <si>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</si>
  <si>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</si>
  <si>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</si>
  <si>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</si>
  <si>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</si>
  <si>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</si>
  <si>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</si>
  <si>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</si>
  <si>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</si>
  <si>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</si>
  <si>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</si>
  <si>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</si>
  <si>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</si>
  <si>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</si>
  <si>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</si>
  <si>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</si>
  <si>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</si>
  <si>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</si>
  <si>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</si>
  <si>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</si>
  <si>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</si>
  <si>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</si>
  <si>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</si>
  <si>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</si>
  <si>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</si>
  <si>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</si>
  <si>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</si>
  <si>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</si>
  <si>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</si>
  <si>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</si>
  <si>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</si>
  <si>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</si>
  <si>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</si>
  <si>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</si>
  <si>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</si>
  <si>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</si>
  <si>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</si>
  <si>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</si>
  <si>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</si>
  <si>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</si>
  <si>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</si>
  <si>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</si>
  <si>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</si>
  <si>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</si>
  <si>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</si>
  <si>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</si>
  <si>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</si>
  <si>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</si>
  <si>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</si>
  <si>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</si>
  <si>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</si>
  <si>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</si>
  <si>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</si>
  <si>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</si>
  <si>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</si>
  <si>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</si>
  <si>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</si>
  <si>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</si>
  <si>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</si>
  <si>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</si>
  <si>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</si>
  <si>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</si>
  <si>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</si>
  <si>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</si>
  <si>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</si>
  <si>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</si>
  <si>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</si>
  <si>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</si>
  <si>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</si>
  <si>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</si>
  <si>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</si>
  <si>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</si>
  <si>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</si>
  <si>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</si>
  <si>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</si>
  <si>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</si>
  <si>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</si>
  <si>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</si>
  <si>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</si>
  <si>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</si>
  <si>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</si>
  <si>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</si>
  <si>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</si>
  <si>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</si>
  <si>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</si>
  <si>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</si>
  <si>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</si>
  <si>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</si>
  <si>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</si>
  <si>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</si>
  <si>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</si>
  <si>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</si>
  <si>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</si>
  <si>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</si>
  <si>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</si>
  <si>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</si>
  <si>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</si>
  <si>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</si>
  <si>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</si>
  <si>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</si>
  <si>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</si>
  <si>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</si>
  <si>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</si>
  <si>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</si>
  <si>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</si>
  <si>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</si>
  <si>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</si>
  <si>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</si>
  <si>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</si>
  <si>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</si>
  <si>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</si>
  <si>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</si>
  <si>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</si>
  <si>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</si>
  <si>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</si>
  <si>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</si>
  <si>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</si>
  <si>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</si>
  <si>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</si>
  <si>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</si>
  <si>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</si>
  <si>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</si>
  <si>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</si>
  <si>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</si>
  <si>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</si>
  <si>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</si>
  <si>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</si>
  <si>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</si>
  <si>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</si>
  <si>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</si>
  <si>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</si>
  <si>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</si>
  <si>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</si>
  <si>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</si>
  <si>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</si>
  <si>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</si>
  <si>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</si>
  <si>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</si>
  <si>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</si>
  <si>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</si>
  <si>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</si>
  <si>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</si>
  <si>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</si>
  <si>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</si>
  <si>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</si>
  <si>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</si>
  <si>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</si>
  <si>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</si>
  <si>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</si>
  <si>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</si>
  <si>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</si>
  <si>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</si>
  <si>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</si>
  <si>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</si>
  <si>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</si>
  <si>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</si>
  <si>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</si>
  <si>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</si>
  <si>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</si>
  <si>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</si>
  <si>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</si>
  <si>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</si>
  <si>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</si>
  <si>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</si>
  <si>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</si>
  <si>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</si>
  <si>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</si>
  <si>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</si>
  <si>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</si>
  <si>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</si>
  <si>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</si>
  <si>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</si>
  <si>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</si>
  <si>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</si>
  <si>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</si>
  <si>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</si>
  <si>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</si>
  <si>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</si>
  <si>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</si>
  <si>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</si>
  <si>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</si>
  <si>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</si>
  <si>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</si>
  <si>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</si>
  <si>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</si>
  <si>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</si>
  <si>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</si>
  <si>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</si>
  <si>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</si>
  <si>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</si>
  <si>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</si>
  <si>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</si>
  <si>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</si>
  <si>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</si>
  <si>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</si>
  <si>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</si>
  <si>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</si>
  <si>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</si>
  <si>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</si>
  <si>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</si>
  <si>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</si>
  <si>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</si>
  <si>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</si>
  <si>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</si>
  <si>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</si>
  <si>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</si>
  <si>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</si>
  <si>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</si>
  <si>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</si>
  <si>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</si>
  <si>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</si>
  <si>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</si>
  <si>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</si>
  <si>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</si>
  <si>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</si>
  <si>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</si>
  <si>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</si>
  <si>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</si>
  <si>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</si>
  <si>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</si>
  <si>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</si>
  <si>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</si>
  <si>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</si>
  <si>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</si>
  <si>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</si>
  <si>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</si>
  <si>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</si>
  <si>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</si>
  <si>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</si>
  <si>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</si>
  <si>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</si>
  <si>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</si>
  <si>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</si>
  <si>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</si>
  <si>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</si>
  <si>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</si>
  <si>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</si>
  <si>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</si>
  <si>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</si>
  <si>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</si>
  <si>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</si>
  <si>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</si>
  <si>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</si>
  <si>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</si>
  <si>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</si>
  <si>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</si>
  <si>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</si>
  <si>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</si>
  <si>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</si>
  <si>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</si>
  <si>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</si>
  <si>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</si>
  <si>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</si>
  <si>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</si>
  <si>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</si>
  <si>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</si>
  <si>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</si>
  <si>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</si>
  <si>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</si>
  <si>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</si>
  <si>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</si>
  <si>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</si>
  <si>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</si>
  <si>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</si>
  <si>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</si>
  <si>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</si>
  <si>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</si>
  <si>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</si>
  <si>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</si>
  <si>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</si>
  <si>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</si>
  <si>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</si>
  <si>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</si>
  <si>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</si>
  <si>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</si>
  <si>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</si>
  <si>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</si>
  <si>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</si>
  <si>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</si>
  <si>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</si>
  <si>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</si>
  <si>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</si>
  <si>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</si>
  <si>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</si>
  <si>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</si>
  <si>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</si>
  <si>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</si>
  <si>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</si>
  <si>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</si>
  <si>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</si>
  <si>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</si>
  <si>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</si>
  <si>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</si>
  <si>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</si>
  <si>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</si>
  <si>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</si>
  <si>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</si>
  <si>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</si>
  <si>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</si>
  <si>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</si>
  <si>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</si>
  <si>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</si>
  <si>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</si>
  <si>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</si>
  <si>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</si>
  <si>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</si>
  <si>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</si>
  <si>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</si>
  <si>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</si>
  <si>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</si>
  <si>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</si>
  <si>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</si>
  <si>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</si>
  <si>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</si>
  <si>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</si>
  <si>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</si>
  <si>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</si>
  <si>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</si>
  <si>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</si>
  <si>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</si>
  <si>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</si>
  <si>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</si>
  <si>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</si>
  <si>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</si>
  <si>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</si>
  <si>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</si>
  <si>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</si>
  <si>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</si>
  <si>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</si>
  <si>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</si>
  <si>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</si>
  <si>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</si>
  <si>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</si>
  <si>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</si>
  <si>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</si>
  <si>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</si>
  <si>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</si>
  <si>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</si>
  <si>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</si>
  <si>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</si>
  <si>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</si>
  <si>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</si>
  <si>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</si>
  <si>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</si>
  <si>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</si>
  <si>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</si>
  <si>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</si>
  <si>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</si>
  <si>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</si>
  <si>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</si>
  <si>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</si>
  <si>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</si>
  <si>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</si>
  <si>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</si>
  <si>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</si>
  <si>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</si>
  <si>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</si>
  <si>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</si>
  <si>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</si>
  <si>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</si>
  <si>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</si>
  <si>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</si>
  <si>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</si>
  <si>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</si>
  <si>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</si>
  <si>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</si>
  <si>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</si>
  <si>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</si>
  <si>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</si>
  <si>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</si>
  <si>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</si>
  <si>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</si>
  <si>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</si>
  <si>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</si>
  <si>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</si>
  <si>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</si>
  <si>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</si>
  <si>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</si>
  <si>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</si>
  <si>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</si>
  <si>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</si>
  <si>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</si>
  <si>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</si>
  <si>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</si>
  <si>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</si>
  <si>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</si>
  <si>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</si>
  <si>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</si>
  <si>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</si>
  <si>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</si>
  <si>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</si>
  <si>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</si>
  <si>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</si>
  <si>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</si>
  <si>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</si>
  <si>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</si>
  <si>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</si>
  <si>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</si>
  <si>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</si>
  <si>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</si>
  <si>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</si>
  <si>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</si>
  <si>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</si>
  <si>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</si>
  <si>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</si>
  <si>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</si>
  <si>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</si>
  <si>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</si>
  <si>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</si>
  <si>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</si>
  <si>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</si>
  <si>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</si>
  <si>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</si>
  <si>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</si>
  <si>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</si>
  <si>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</si>
  <si>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</si>
  <si>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</si>
  <si>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</si>
  <si>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</si>
  <si>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</si>
  <si>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</si>
  <si>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</si>
  <si>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</si>
  <si>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</si>
  <si>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</si>
  <si>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</si>
  <si>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</si>
  <si>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</si>
  <si>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</si>
  <si>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</si>
  <si>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</si>
  <si>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</si>
  <si>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</si>
  <si>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</si>
  <si>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</si>
  <si>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</si>
  <si>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</si>
  <si>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</si>
  <si>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</si>
  <si>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</si>
  <si>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</si>
  <si>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</si>
  <si>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</si>
  <si>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</si>
  <si>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</si>
  <si>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</si>
  <si>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</si>
  <si>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</si>
  <si>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</si>
  <si>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</si>
  <si>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</si>
  <si>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</si>
  <si>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</si>
  <si>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</si>
  <si>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</si>
  <si>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</si>
  <si>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</si>
  <si>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</si>
  <si>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</si>
  <si>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</si>
  <si>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</si>
  <si>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</si>
  <si>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</si>
  <si>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</si>
  <si>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</si>
  <si>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</si>
  <si>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</si>
  <si>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</si>
  <si>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</si>
  <si>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</si>
  <si>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</si>
  <si>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</si>
  <si>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</si>
  <si>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</si>
  <si>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</si>
  <si>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</si>
  <si>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</si>
  <si>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</si>
  <si>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</si>
  <si>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</si>
  <si>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</si>
  <si>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</si>
  <si>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</si>
  <si>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</si>
  <si>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</si>
  <si>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</si>
  <si>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</si>
  <si>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</si>
  <si>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</si>
  <si>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</si>
  <si>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</si>
  <si>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</si>
  <si>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</si>
  <si>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</si>
  <si>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</si>
  <si>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</si>
  <si>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</si>
  <si>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</si>
  <si>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</si>
  <si>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</si>
  <si>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</si>
  <si>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</si>
  <si>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</si>
  <si>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</si>
  <si>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</si>
  <si>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</si>
  <si>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</si>
  <si>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</si>
  <si>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</si>
  <si>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</si>
  <si>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</si>
  <si>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</si>
  <si>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</si>
  <si>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</si>
  <si>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</si>
  <si>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</si>
  <si>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</si>
  <si>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</si>
  <si>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</si>
  <si>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</si>
  <si>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</si>
  <si>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</si>
  <si>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</si>
  <si>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</si>
  <si>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</si>
  <si>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</si>
  <si>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</si>
  <si>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</si>
  <si>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</si>
  <si>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</si>
  <si>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</si>
  <si>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</si>
  <si>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</si>
  <si>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</si>
  <si>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</si>
  <si>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</si>
  <si>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</si>
  <si>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</si>
  <si>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</si>
  <si>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</si>
  <si>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</si>
  <si>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</si>
  <si>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</si>
  <si>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</si>
  <si>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</si>
  <si>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</si>
  <si>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</si>
  <si>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</si>
  <si>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</si>
  <si>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</si>
  <si>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</si>
  <si>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</si>
  <si>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</si>
  <si>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</si>
  <si>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</si>
  <si>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</si>
  <si>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</si>
  <si>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</si>
  <si>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</si>
  <si>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</si>
  <si>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</si>
  <si>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</si>
  <si>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</si>
  <si>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</si>
  <si>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</si>
  <si>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</si>
  <si>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</si>
  <si>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</si>
  <si>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</si>
  <si>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</si>
  <si>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</si>
  <si>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</si>
  <si>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</si>
  <si>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</si>
  <si>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</si>
  <si>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</si>
  <si>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</si>
  <si>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</si>
  <si>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</si>
  <si>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</si>
  <si>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</si>
  <si>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</si>
  <si>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</si>
  <si>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</si>
  <si>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</si>
  <si>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</si>
  <si>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</si>
  <si>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</si>
  <si>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</si>
  <si>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</si>
  <si>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</si>
  <si>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</si>
  <si>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</si>
  <si>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</si>
  <si>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</si>
  <si>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</si>
  <si>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</si>
  <si>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</si>
  <si>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</si>
  <si>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</si>
  <si>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</si>
  <si>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</si>
  <si>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</si>
  <si>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</si>
  <si>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</si>
  <si>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</si>
  <si>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</si>
  <si>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</si>
  <si>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</si>
  <si>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</si>
  <si>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</si>
  <si>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</si>
  <si>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</si>
  <si>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</si>
  <si>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</si>
  <si>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</si>
  <si>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</si>
  <si>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</si>
  <si>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</si>
  <si>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</si>
  <si>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</si>
  <si>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</si>
  <si>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</si>
  <si>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</si>
  <si>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</si>
  <si>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</si>
  <si>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</si>
  <si>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</si>
  <si>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</si>
  <si>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</si>
  <si>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</si>
  <si>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</si>
  <si>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</si>
  <si>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</si>
  <si>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</si>
  <si>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</si>
  <si>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</si>
  <si>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</si>
  <si>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</si>
  <si>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</si>
  <si>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</si>
  <si>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</si>
  <si>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</si>
  <si>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</si>
  <si>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</si>
  <si>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</si>
  <si>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</si>
  <si>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</si>
  <si>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</si>
  <si>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</si>
  <si>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</si>
  <si>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</si>
  <si>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</si>
  <si>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</si>
  <si>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</si>
  <si>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</si>
  <si>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</si>
  <si>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</si>
  <si>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</si>
  <si>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</si>
  <si>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</si>
  <si>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</si>
  <si>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</si>
  <si>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</si>
  <si>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</si>
  <si>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</si>
  <si>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</si>
  <si>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</si>
  <si>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</si>
  <si>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</si>
  <si>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</si>
  <si>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</si>
  <si>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</si>
  <si>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</si>
  <si>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</si>
  <si>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</si>
  <si>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</si>
  <si>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</si>
  <si>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</si>
  <si>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</si>
  <si>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</si>
  <si>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</si>
  <si>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</si>
  <si>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</si>
  <si>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</si>
  <si>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</si>
  <si>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</si>
  <si>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</si>
  <si>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</si>
  <si>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</si>
  <si>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</si>
  <si>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</si>
  <si>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</si>
  <si>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</si>
  <si>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</si>
  <si>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</si>
  <si>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</si>
  <si>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</si>
  <si>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</si>
  <si>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</si>
  <si>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</si>
  <si>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</si>
  <si>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</si>
  <si>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</si>
  <si>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</si>
  <si>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</si>
  <si>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</si>
  <si>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</si>
  <si>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</si>
  <si>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</si>
  <si>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</si>
  <si>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</si>
  <si>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</si>
  <si>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</si>
  <si>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</si>
  <si>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</si>
  <si>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</si>
  <si>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</si>
  <si>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</si>
  <si>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</si>
  <si>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</si>
  <si>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</si>
  <si>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</si>
  <si>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</si>
  <si>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</si>
  <si>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</si>
  <si>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</si>
  <si>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</si>
  <si>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</si>
  <si>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</si>
  <si>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</si>
  <si>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</si>
  <si>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</si>
  <si>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</si>
  <si>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</si>
  <si>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</si>
  <si>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</si>
  <si>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</si>
  <si>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</si>
  <si>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</si>
  <si>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</si>
  <si>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</si>
  <si>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</si>
  <si>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</si>
  <si>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</si>
  <si>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</si>
  <si>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</si>
  <si>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</si>
  <si>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</si>
  <si>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</si>
  <si>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</si>
  <si>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</si>
  <si>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</si>
  <si>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</si>
  <si>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</si>
  <si>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</si>
  <si>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</si>
  <si>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</si>
  <si>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</si>
  <si>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</si>
  <si>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</si>
  <si>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</si>
  <si>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</si>
  <si>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</si>
  <si>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</si>
  <si>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</si>
  <si>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</si>
  <si>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</si>
  <si>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</si>
  <si>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</si>
  <si>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</si>
  <si>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</si>
  <si>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</si>
  <si>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</si>
  <si>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</si>
  <si>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</si>
  <si>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</si>
  <si>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</si>
  <si>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</si>
  <si>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</si>
  <si>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</si>
  <si>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</si>
  <si>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</si>
  <si>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</si>
  <si>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</si>
  <si>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</si>
  <si>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</si>
  <si>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</si>
  <si>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</si>
  <si>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</si>
  <si>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</si>
  <si>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</si>
  <si>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</si>
  <si>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</si>
  <si>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</si>
  <si>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</si>
  <si>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</si>
  <si>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</si>
  <si>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</si>
  <si>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</si>
  <si>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</si>
  <si>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</si>
  <si>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</si>
  <si>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</si>
  <si>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</si>
  <si>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</si>
  <si>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</si>
  <si>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</si>
  <si>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</si>
  <si>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</si>
  <si>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</si>
  <si>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</si>
  <si>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</si>
  <si>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</si>
  <si>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</si>
  <si>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</si>
  <si>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</si>
  <si>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</si>
  <si>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</si>
  <si>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</si>
  <si>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</si>
  <si>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</si>
  <si>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</si>
  <si>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</si>
  <si>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</si>
  <si>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</si>
  <si>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</si>
  <si>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</si>
  <si>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</si>
  <si>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</si>
  <si>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</si>
  <si>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</si>
  <si>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</si>
  <si>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</si>
  <si>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</si>
  <si>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</si>
  <si>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</si>
  <si>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</si>
  <si>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</si>
  <si>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</si>
  <si>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</si>
  <si>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</si>
  <si>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</si>
  <si>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</si>
  <si>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</si>
  <si>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</si>
  <si>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</si>
  <si>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</si>
  <si>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</si>
  <si>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</si>
  <si>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</si>
  <si>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</si>
  <si>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</si>
  <si>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</si>
  <si>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</si>
  <si>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</si>
  <si>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</si>
  <si>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</si>
  <si>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</si>
  <si>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</si>
  <si>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</si>
  <si>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</si>
  <si>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</si>
  <si>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</si>
  <si>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</si>
  <si>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</si>
  <si>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</si>
  <si>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</si>
  <si>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</si>
  <si>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</si>
  <si>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</si>
  <si>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</si>
  <si>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</si>
  <si>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</si>
  <si>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</si>
  <si>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</si>
  <si>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</si>
  <si>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</si>
  <si>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</si>
  <si>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</si>
  <si>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</si>
  <si>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</si>
  <si>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</si>
  <si>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</si>
  <si>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</si>
  <si>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</si>
  <si>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</si>
  <si>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</si>
  <si>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</si>
  <si>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</si>
  <si>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</si>
  <si>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</si>
  <si>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</si>
  <si>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</si>
  <si>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</si>
  <si>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</si>
  <si>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</si>
  <si>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</si>
  <si>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</si>
  <si>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</si>
  <si>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</si>
  <si>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</si>
  <si>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</si>
  <si>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</si>
  <si>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</si>
  <si>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</si>
  <si>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</si>
  <si>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</si>
  <si>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</si>
  <si>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</si>
  <si>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</si>
  <si>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</si>
  <si>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</si>
  <si>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</si>
  <si>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</si>
  <si>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</si>
  <si>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</si>
  <si>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</si>
  <si>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</si>
  <si>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</si>
  <si>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</si>
  <si>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</si>
  <si>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</si>
  <si>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</si>
  <si>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</si>
  <si>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</si>
  <si>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</si>
  <si>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</si>
  <si>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</si>
  <si>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</si>
  <si>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</si>
  <si>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</si>
  <si>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</si>
  <si>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</si>
  <si>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</si>
  <si>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</si>
  <si>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</si>
  <si>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</si>
  <si>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</si>
  <si>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</si>
  <si>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</si>
  <si>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</si>
  <si>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</si>
  <si>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</si>
  <si>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</si>
  <si>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</si>
  <si>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</si>
  <si>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</si>
  <si>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</si>
  <si>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</si>
  <si>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</si>
  <si>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</si>
  <si>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</si>
  <si>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</si>
  <si>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</si>
  <si>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</si>
  <si>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</si>
  <si>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</si>
  <si>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</si>
  <si>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</si>
  <si>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</si>
  <si>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</si>
  <si>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</si>
  <si>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</si>
  <si>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</si>
  <si>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</si>
  <si>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</si>
  <si>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</si>
  <si>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</si>
  <si>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</si>
  <si>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</si>
  <si>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</si>
  <si>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</si>
  <si>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</si>
  <si>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</si>
  <si>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</si>
  <si>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</si>
  <si>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</si>
  <si>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</si>
  <si>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</si>
  <si>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</si>
  <si>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</si>
  <si>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</si>
  <si>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</si>
  <si>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</si>
  <si>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</si>
  <si>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</si>
  <si>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</si>
  <si>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</si>
  <si>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</si>
  <si>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</si>
  <si>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</si>
  <si>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</si>
  <si>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</si>
  <si>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</si>
  <si>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</si>
  <si>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</si>
  <si>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</si>
  <si>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</si>
  <si>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</si>
  <si>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</si>
  <si>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</si>
  <si>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</si>
  <si>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</si>
  <si>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</si>
  <si>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</si>
  <si>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</si>
  <si>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</si>
  <si>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</si>
  <si>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</si>
  <si>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</si>
  <si>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</si>
  <si>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</si>
  <si>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</si>
  <si>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</si>
  <si>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</si>
  <si>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</si>
  <si>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</si>
  <si>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</si>
  <si>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</si>
  <si>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</si>
  <si>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</si>
  <si>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</si>
  <si>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</si>
  <si>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</si>
  <si>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</si>
  <si>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</si>
  <si>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</si>
  <si>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</si>
  <si>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</si>
  <si>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</si>
  <si>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</si>
  <si>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</si>
  <si>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</si>
  <si>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</si>
  <si>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</si>
  <si>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</si>
  <si>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</si>
  <si>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</si>
  <si>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</si>
  <si>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</si>
  <si>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</si>
  <si>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</si>
  <si>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</si>
  <si>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</si>
  <si>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</si>
  <si>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</si>
  <si>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</si>
  <si>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</si>
  <si>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</si>
  <si>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</si>
  <si>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</si>
  <si>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</si>
  <si>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</si>
  <si>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</si>
  <si>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</si>
  <si>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</si>
  <si>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</si>
  <si>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</si>
  <si>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</si>
  <si>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</si>
  <si>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</si>
  <si>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</si>
  <si>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</si>
  <si>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</si>
  <si>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</si>
  <si>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</si>
  <si>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</si>
  <si>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</si>
  <si>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</si>
  <si>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</si>
  <si>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</si>
  <si>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</si>
  <si>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</si>
  <si>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</si>
  <si>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</si>
  <si>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</si>
  <si>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</si>
  <si>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</si>
  <si>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</si>
  <si>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</si>
  <si>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</si>
  <si>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</si>
  <si>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</si>
  <si>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</si>
  <si>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</si>
  <si>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</si>
  <si>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</si>
  <si>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</si>
  <si>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</si>
  <si>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</si>
  <si>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</si>
  <si>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</si>
  <si>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</si>
  <si>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</si>
  <si>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</si>
  <si>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</si>
  <si>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</si>
  <si>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</si>
  <si>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</si>
  <si>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</si>
  <si>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</si>
  <si>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</si>
  <si>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</si>
  <si>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</si>
  <si>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</si>
  <si>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</si>
  <si>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</si>
  <si>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</si>
  <si>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</si>
  <si>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</si>
  <si>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</si>
  <si>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</si>
  <si>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</si>
  <si>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</si>
  <si>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</si>
  <si>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</si>
  <si>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</si>
  <si>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</si>
  <si>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</si>
  <si>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</si>
  <si>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</si>
  <si>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</si>
  <si>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</si>
  <si>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</si>
  <si>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</si>
  <si>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</si>
  <si>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</si>
  <si>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</si>
  <si>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</si>
  <si>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</si>
  <si>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</si>
  <si>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</si>
  <si>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</si>
  <si>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</si>
  <si>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</si>
  <si>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</si>
  <si>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</si>
  <si>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</si>
  <si>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</si>
  <si>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</si>
  <si>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</si>
  <si>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</si>
  <si>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</si>
  <si>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</si>
  <si>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</si>
  <si>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</si>
  <si>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</si>
  <si>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</si>
  <si>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</si>
  <si>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</si>
  <si>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</si>
  <si>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</si>
  <si>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</si>
  <si>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</si>
  <si>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</si>
  <si>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</si>
  <si>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</si>
  <si>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</si>
  <si>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</si>
  <si>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</si>
  <si>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</si>
  <si>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</si>
  <si>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</si>
  <si>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</si>
  <si>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</si>
  <si>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</si>
  <si>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</si>
  <si>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</si>
  <si>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</si>
  <si>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</si>
  <si>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</si>
  <si>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</si>
  <si>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</si>
  <si>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</si>
  <si>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</si>
  <si>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</si>
  <si>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</si>
  <si>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</si>
  <si>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</si>
  <si>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</si>
  <si>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</si>
  <si>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</si>
  <si>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</si>
  <si>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</si>
  <si>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</si>
  <si>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</si>
  <si>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</si>
  <si>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</si>
  <si>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</si>
  <si>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</si>
  <si>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</si>
  <si>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</si>
  <si>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</si>
  <si>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</si>
  <si>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</si>
  <si>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</si>
  <si>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</si>
  <si>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</si>
  <si>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</si>
  <si>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</si>
  <si>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</si>
  <si>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</si>
  <si>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</si>
  <si>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</si>
  <si>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</si>
  <si>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</si>
  <si>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</si>
  <si>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</si>
  <si>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</si>
  <si>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</si>
  <si>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</si>
  <si>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</si>
  <si>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</si>
  <si>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</si>
  <si>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</si>
  <si>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</si>
  <si>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</si>
  <si>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</si>
  <si>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</si>
  <si>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</si>
  <si>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</si>
  <si>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</si>
  <si>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</si>
  <si>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</si>
  <si>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</si>
  <si>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</si>
  <si>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</si>
  <si>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</si>
  <si>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</si>
  <si>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</si>
  <si>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</si>
  <si>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</si>
  <si>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</si>
  <si>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</si>
  <si>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</si>
  <si>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</si>
  <si>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</si>
  <si>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</si>
  <si>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</si>
  <si>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</si>
  <si>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</si>
  <si>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</si>
  <si>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</si>
  <si>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</si>
  <si>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</si>
  <si>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</si>
  <si>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</si>
  <si>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</si>
  <si>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</si>
  <si>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</si>
  <si>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</si>
  <si>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</si>
  <si>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</si>
  <si>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</si>
  <si>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</si>
  <si>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</si>
  <si>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</si>
  <si>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</si>
  <si>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</si>
  <si>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</si>
  <si>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</si>
  <si>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</si>
  <si>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</si>
  <si>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</si>
  <si>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</si>
  <si>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</si>
  <si>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</si>
  <si>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</si>
  <si>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</si>
  <si>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</si>
  <si>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</si>
  <si>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</si>
  <si>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</si>
  <si>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</si>
  <si>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</si>
  <si>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</si>
  <si>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</si>
  <si>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</si>
  <si>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</si>
  <si>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</si>
  <si>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</si>
  <si>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</si>
  <si>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</si>
  <si>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</si>
  <si>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</si>
  <si>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</si>
  <si>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</si>
  <si>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</si>
  <si>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</si>
  <si>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</si>
  <si>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</si>
  <si>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</si>
  <si>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</si>
  <si>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</si>
  <si>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</si>
  <si>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</si>
  <si>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</si>
  <si>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</si>
  <si>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</si>
  <si>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</si>
  <si>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</si>
  <si>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</si>
  <si>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</si>
  <si>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</si>
  <si>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</si>
  <si>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</si>
  <si>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</si>
  <si>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</si>
  <si>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</si>
  <si>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</si>
  <si>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</si>
  <si>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</si>
  <si>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</si>
  <si>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</si>
  <si>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</si>
  <si>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</si>
  <si>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</si>
  <si>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</si>
  <si>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</si>
  <si>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</si>
  <si>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</si>
  <si>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</si>
  <si>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</si>
  <si>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</si>
  <si>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</si>
  <si>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</si>
  <si>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</si>
  <si>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</si>
  <si>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</si>
  <si>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</si>
  <si>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</si>
  <si>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</si>
  <si>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</si>
  <si>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</si>
  <si>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</si>
  <si>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</si>
  <si>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</si>
  <si>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</si>
  <si>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</si>
  <si>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</si>
  <si>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</si>
  <si>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</si>
  <si>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</si>
  <si>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</si>
  <si>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</si>
  <si>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</si>
  <si>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</si>
  <si>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</si>
  <si>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</si>
  <si>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</si>
  <si>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</si>
  <si>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</si>
  <si>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</si>
  <si>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</si>
  <si>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</si>
  <si>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</si>
  <si>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</si>
  <si>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</si>
  <si>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</si>
  <si>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</si>
  <si>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</si>
  <si>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</si>
  <si>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</si>
  <si>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</si>
  <si>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</si>
  <si>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</si>
  <si>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</si>
  <si>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</si>
  <si>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</si>
  <si>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</si>
  <si>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</si>
  <si>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</si>
  <si>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</si>
  <si>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</si>
  <si>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</si>
  <si>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</si>
  <si>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</si>
  <si>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</si>
  <si>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</si>
  <si>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</si>
  <si>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</si>
  <si>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</si>
  <si>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</si>
  <si>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</si>
  <si>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</si>
  <si>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</si>
  <si>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</si>
  <si>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</si>
  <si>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</si>
  <si>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</si>
  <si>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</si>
  <si>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</si>
  <si>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</si>
  <si>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</si>
  <si>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</si>
  <si>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</si>
  <si>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</si>
  <si>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</si>
  <si>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</si>
  <si>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</si>
  <si>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</si>
  <si>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</si>
  <si>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</si>
  <si>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</si>
  <si>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</si>
  <si>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</si>
  <si>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</si>
  <si>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</si>
  <si>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</si>
  <si>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</si>
  <si>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</si>
  <si>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</si>
  <si>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</si>
  <si>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</si>
  <si>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</si>
  <si>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</si>
  <si>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</si>
  <si>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</si>
  <si>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</si>
  <si>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</si>
  <si>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</si>
  <si>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</si>
  <si>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</si>
  <si>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</si>
  <si>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</si>
  <si>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</si>
  <si>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</si>
  <si>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</si>
  <si>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</si>
  <si>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</si>
  <si>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</si>
  <si>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</si>
  <si>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</si>
  <si>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</si>
  <si>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</si>
  <si>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</si>
  <si>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</si>
  <si>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</si>
  <si>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</si>
  <si>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</si>
  <si>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</si>
  <si>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</si>
  <si>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</si>
  <si>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</si>
  <si>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</si>
  <si>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</si>
  <si>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</si>
  <si>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</si>
  <si>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</si>
  <si>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</si>
  <si>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</si>
  <si>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</si>
  <si>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</si>
  <si>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</si>
  <si>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</si>
  <si>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</si>
  <si>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</si>
  <si>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</si>
  <si>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</si>
  <si>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</si>
  <si>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</si>
  <si>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</si>
  <si>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</si>
  <si>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</si>
  <si>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</si>
  <si>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</si>
  <si>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</si>
  <si>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</si>
  <si>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</si>
  <si>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</si>
  <si>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</si>
  <si>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</si>
  <si>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</si>
  <si>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</si>
  <si>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</si>
  <si>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</si>
  <si>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</si>
  <si>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</si>
  <si>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</si>
  <si>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</si>
  <si>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</si>
  <si>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</si>
  <si>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</si>
  <si>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</si>
  <si>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</si>
  <si>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</si>
  <si>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</si>
  <si>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</si>
  <si>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</si>
  <si>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</si>
  <si>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</si>
  <si>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</si>
  <si>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</si>
  <si>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</si>
  <si>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</si>
  <si>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</si>
  <si>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</si>
  <si>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</si>
  <si>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</si>
  <si>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</si>
  <si>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</si>
  <si>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</si>
  <si>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</si>
  <si>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</si>
  <si>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</si>
  <si>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</si>
  <si>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</si>
  <si>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</si>
  <si>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</si>
  <si>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</si>
  <si>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</si>
  <si>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</si>
  <si>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</si>
  <si>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</si>
  <si>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</si>
  <si>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</si>
  <si>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</si>
  <si>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</si>
  <si>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</si>
  <si>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</si>
  <si>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</si>
  <si>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</si>
  <si>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</si>
  <si>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</si>
  <si>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</si>
  <si>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</si>
  <si>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</si>
  <si>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</si>
  <si>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</si>
  <si>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</si>
  <si>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</si>
  <si>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</si>
  <si>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</si>
  <si>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</si>
  <si>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</si>
  <si>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</si>
  <si>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</si>
  <si>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</si>
  <si>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</si>
  <si>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</si>
  <si>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</si>
  <si>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</si>
  <si>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</si>
  <si>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</si>
  <si>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</si>
  <si>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</si>
  <si>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</si>
  <si>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</si>
  <si>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</si>
  <si>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</si>
  <si>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</si>
  <si>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</si>
  <si>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</si>
  <si>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</si>
  <si>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</si>
  <si>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</si>
  <si>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</si>
  <si>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</si>
  <si>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</si>
  <si>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</si>
  <si>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</si>
  <si>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</si>
  <si>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</si>
  <si>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</si>
  <si>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</si>
  <si>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</si>
  <si>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</si>
  <si>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</si>
  <si>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</si>
  <si>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</si>
  <si>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</si>
  <si>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</si>
  <si>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</si>
  <si>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</si>
  <si>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</si>
  <si>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</si>
  <si>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</si>
  <si>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</si>
  <si>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</si>
  <si>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</si>
  <si>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</si>
  <si>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</si>
  <si>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</si>
  <si>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</si>
  <si>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</si>
  <si>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</si>
  <si>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</si>
  <si>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</si>
  <si>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</si>
  <si>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</si>
  <si>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</si>
  <si>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</si>
  <si>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</si>
  <si>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</si>
  <si>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</si>
  <si>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</si>
  <si>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</si>
  <si>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</si>
  <si>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</si>
  <si>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</si>
  <si>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</si>
  <si>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</si>
  <si>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</si>
  <si>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</si>
  <si>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</si>
  <si>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</si>
  <si>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</si>
  <si>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</si>
  <si>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</si>
  <si>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</si>
  <si>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</si>
  <si>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</si>
  <si>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</si>
  <si>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</si>
  <si>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</si>
  <si>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</si>
  <si>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</si>
  <si>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</si>
  <si>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</si>
  <si>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</si>
  <si>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</si>
  <si>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</si>
  <si>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</si>
  <si>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</si>
  <si>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</si>
  <si>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</si>
  <si>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</si>
  <si>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</si>
  <si>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</si>
  <si>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</si>
  <si>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</si>
  <si>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</si>
  <si>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</si>
  <si>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</si>
  <si>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</si>
  <si>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</si>
  <si>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</si>
  <si>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</si>
  <si>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</si>
  <si>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</si>
  <si>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</si>
  <si>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</si>
  <si>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</si>
  <si>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</si>
  <si>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</si>
  <si>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</si>
  <si>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</si>
  <si>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</si>
  <si>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</si>
  <si>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</si>
  <si>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</si>
  <si>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</si>
  <si>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</si>
  <si>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</si>
  <si>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</si>
  <si>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</si>
  <si>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</si>
  <si>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</si>
  <si>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</si>
  <si>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</si>
  <si>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</si>
  <si>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</si>
  <si>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</si>
  <si>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</si>
  <si>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</si>
  <si>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</si>
  <si>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</si>
  <si>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</si>
  <si>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</si>
  <si>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</si>
  <si>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</si>
  <si>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</si>
  <si>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</si>
  <si>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</si>
  <si>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</si>
  <si>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</si>
  <si>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</si>
  <si>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</si>
  <si>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</si>
  <si>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</si>
  <si>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</si>
  <si>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</si>
  <si>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</si>
  <si>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</si>
  <si>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</si>
  <si>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</si>
  <si>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</si>
  <si>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</si>
  <si>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</si>
  <si>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</si>
  <si>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</si>
  <si>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</si>
  <si>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</si>
  <si>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</si>
  <si>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</si>
  <si>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</si>
  <si>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</si>
  <si>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</si>
  <si>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</si>
  <si>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</si>
  <si>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</si>
  <si>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</si>
  <si>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</si>
  <si>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</si>
  <si>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</si>
  <si>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</si>
  <si>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</si>
  <si>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</si>
  <si>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</si>
  <si>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</si>
  <si>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</si>
  <si>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</si>
  <si>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</si>
  <si>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</si>
  <si>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</si>
  <si>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</si>
  <si>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</si>
  <si>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</si>
  <si>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</si>
  <si>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</si>
  <si>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</si>
  <si>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</si>
  <si>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</si>
  <si>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</si>
  <si>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</si>
  <si>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</si>
  <si>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</si>
  <si>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</si>
  <si>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</si>
  <si>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</si>
  <si>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</si>
  <si>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</si>
  <si>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</si>
  <si>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</si>
  <si>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</si>
  <si>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</si>
  <si>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</si>
  <si>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</si>
  <si>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</si>
  <si>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</si>
  <si>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</si>
  <si>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</si>
  <si>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</si>
  <si>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</si>
  <si>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</si>
  <si>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</si>
  <si>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</si>
  <si>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</si>
  <si>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</si>
  <si>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</si>
  <si>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</si>
  <si>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</si>
  <si>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</si>
  <si>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</si>
  <si>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</si>
  <si>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</si>
  <si>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</si>
  <si>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</si>
  <si>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</si>
  <si>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</si>
  <si>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</si>
  <si>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</si>
  <si>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</si>
  <si>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</si>
  <si>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</si>
  <si>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</si>
  <si>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</si>
  <si>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</si>
  <si>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</si>
  <si>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</si>
  <si>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</si>
  <si>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</si>
  <si>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</si>
  <si>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</si>
  <si>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</si>
  <si>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</si>
  <si>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</si>
  <si>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</si>
  <si>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</si>
  <si>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</si>
  <si>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</si>
  <si>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</si>
  <si>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</si>
  <si>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</si>
  <si>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</si>
  <si>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</si>
  <si>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</si>
  <si>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</si>
  <si>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</si>
  <si>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</si>
  <si>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</si>
  <si>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</si>
  <si>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</si>
  <si>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</si>
  <si>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</si>
  <si>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</si>
  <si>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</si>
  <si>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</si>
  <si>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</si>
  <si>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</si>
  <si>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</si>
  <si>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</si>
  <si>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</si>
  <si>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</si>
  <si>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</si>
  <si>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</si>
  <si>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</si>
  <si>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</si>
  <si>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</si>
  <si>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</si>
  <si>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</si>
  <si>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</si>
  <si>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</si>
  <si>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</si>
  <si>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</si>
  <si>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</si>
  <si>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</si>
  <si>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</si>
  <si>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</si>
  <si>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</si>
  <si>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</si>
  <si>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</si>
  <si>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</si>
  <si>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</si>
  <si>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</si>
  <si>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</si>
  <si>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</si>
  <si>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</si>
  <si>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</si>
  <si>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</si>
  <si>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</si>
  <si>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</si>
  <si>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</si>
  <si>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</si>
  <si>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</si>
  <si>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</si>
  <si>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</si>
  <si>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</si>
  <si>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</si>
  <si>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</si>
  <si>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</si>
  <si>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</si>
  <si>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</si>
  <si>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</si>
  <si>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</si>
  <si>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</si>
  <si>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</si>
  <si>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</si>
  <si>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</si>
  <si>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</si>
  <si>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</si>
  <si>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</si>
  <si>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</si>
  <si>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</si>
  <si>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</si>
  <si>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</si>
  <si>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</si>
  <si>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</si>
  <si>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</si>
  <si>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</si>
  <si>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</si>
  <si>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</si>
  <si>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</si>
  <si>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</si>
  <si>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</si>
  <si>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</si>
  <si>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</si>
  <si>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</si>
  <si>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</si>
  <si>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</si>
  <si>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</si>
  <si>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</si>
  <si>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</si>
  <si>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</si>
  <si>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</si>
  <si>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</si>
  <si>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</si>
  <si>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</si>
  <si>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</si>
  <si>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</si>
  <si>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</si>
  <si>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</si>
  <si>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</si>
  <si>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</si>
  <si>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</si>
  <si>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</si>
  <si>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</si>
  <si>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</si>
  <si>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</si>
  <si>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</si>
  <si>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</si>
  <si>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</si>
  <si>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</si>
  <si>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</si>
  <si>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</si>
  <si>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</si>
  <si>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</si>
  <si>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</si>
  <si>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</si>
  <si>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</si>
  <si>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</si>
  <si>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</si>
  <si>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</si>
  <si>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</si>
  <si>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</si>
  <si>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</si>
  <si>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</si>
  <si>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</si>
  <si>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</si>
  <si>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</si>
  <si>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</si>
  <si>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</si>
  <si>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</si>
  <si>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</si>
  <si>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</si>
  <si>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</si>
  <si>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</si>
  <si>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</si>
  <si>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</si>
  <si>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</si>
  <si>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</si>
  <si>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</si>
  <si>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</si>
  <si>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</si>
  <si>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</si>
  <si>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</si>
  <si>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</si>
  <si>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</si>
  <si>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</si>
  <si>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</si>
  <si>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</si>
  <si>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</si>
  <si>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</si>
  <si>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</si>
  <si>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</si>
  <si>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</si>
  <si>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</si>
  <si>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</si>
  <si>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</si>
  <si>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</si>
  <si>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</si>
  <si>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</si>
  <si>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</si>
  <si>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</si>
  <si>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</si>
  <si>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</si>
  <si>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</si>
  <si>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</si>
  <si>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</si>
  <si>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</si>
  <si>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</si>
  <si>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</si>
  <si>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</si>
  <si>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</si>
  <si>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</si>
  <si>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</si>
  <si>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</si>
  <si>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</si>
  <si>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</si>
  <si>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</si>
  <si>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</si>
  <si>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</si>
  <si>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</si>
  <si>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</si>
  <si>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</si>
  <si>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</si>
  <si>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</si>
  <si>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</si>
  <si>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</si>
  <si>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</si>
  <si>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</si>
  <si>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</si>
  <si>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</si>
  <si>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</si>
  <si>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</si>
  <si>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</si>
  <si>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</si>
  <si>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</si>
  <si>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</si>
  <si>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</si>
  <si>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</si>
  <si>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</si>
  <si>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</si>
  <si>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</si>
  <si>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</si>
  <si>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</si>
  <si>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</si>
  <si>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</si>
  <si>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</si>
  <si>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</si>
  <si>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</si>
  <si>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</si>
  <si>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</si>
  <si>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</si>
  <si>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</si>
  <si>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</si>
  <si>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</si>
  <si>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</si>
  <si>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</si>
  <si>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</si>
  <si>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</si>
  <si>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</si>
  <si>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</si>
  <si>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</si>
  <si>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</si>
  <si>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</si>
  <si>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</si>
  <si>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</si>
  <si>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</si>
  <si>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</si>
  <si>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</si>
  <si>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</si>
  <si>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</si>
  <si>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</si>
  <si>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</si>
  <si>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</si>
  <si>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</si>
  <si>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</si>
  <si>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</si>
  <si>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</si>
  <si>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</si>
  <si>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</si>
  <si>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</si>
  <si>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</si>
  <si>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</si>
  <si>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</si>
  <si>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</si>
  <si>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</si>
  <si>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</si>
  <si>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</si>
  <si>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</si>
  <si>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</si>
  <si>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</si>
  <si>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</si>
  <si>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</si>
  <si>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</si>
  <si>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</si>
  <si>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</si>
  <si>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</si>
  <si>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</si>
  <si>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</si>
  <si>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</si>
  <si>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</si>
  <si>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</si>
  <si>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</si>
  <si>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</si>
  <si>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</si>
  <si>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</si>
  <si>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</si>
  <si>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</si>
  <si>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</si>
  <si>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</si>
  <si>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</si>
  <si>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</si>
  <si>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</si>
  <si>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</si>
  <si>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</si>
  <si>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</si>
  <si>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</si>
  <si>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</si>
  <si>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</si>
  <si>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</si>
  <si>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</si>
  <si>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</si>
  <si>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</si>
  <si>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</si>
  <si>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</si>
  <si>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</si>
  <si>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</si>
  <si>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</si>
  <si>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</si>
  <si>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</si>
  <si>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</si>
  <si>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</si>
  <si>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</si>
  <si>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</si>
  <si>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</si>
  <si>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</si>
  <si>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</si>
  <si>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</si>
  <si>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</si>
  <si>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</si>
  <si>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</si>
  <si>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</si>
  <si>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</si>
  <si>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</si>
  <si>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</si>
  <si>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</si>
  <si>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</si>
  <si>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</si>
  <si>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</si>
  <si>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</si>
  <si>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</si>
  <si>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</si>
  <si>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</si>
  <si>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</si>
  <si>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</si>
  <si>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</si>
  <si>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</si>
  <si>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</si>
  <si>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</si>
  <si>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</si>
  <si>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</si>
  <si>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</si>
  <si>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</si>
  <si>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</si>
  <si>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</si>
  <si>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</si>
  <si>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</si>
  <si>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</si>
  <si>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</si>
  <si>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</si>
  <si>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</si>
  <si>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</si>
  <si>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</si>
  <si>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</si>
  <si>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</si>
  <si>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</si>
  <si>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</si>
  <si>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</si>
  <si>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</si>
  <si>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</si>
  <si>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</si>
  <si>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</si>
  <si>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</si>
  <si>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</si>
  <si>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</si>
  <si>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</si>
  <si>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</si>
  <si>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</si>
  <si>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</si>
  <si>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</si>
  <si>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</si>
  <si>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</si>
  <si>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</si>
  <si>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</si>
  <si>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</si>
  <si>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</si>
  <si>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</si>
  <si>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</si>
  <si>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</si>
  <si>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</si>
  <si>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</si>
  <si>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</si>
  <si>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</si>
  <si>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</si>
  <si>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</si>
  <si>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</si>
  <si>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</si>
  <si>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</si>
  <si>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</si>
  <si>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</si>
  <si>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</si>
  <si>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</si>
  <si>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</si>
  <si>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</si>
  <si>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</si>
  <si>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</si>
  <si>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</si>
  <si>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</si>
  <si>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</si>
  <si>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</si>
  <si>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</si>
  <si>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</si>
  <si>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</si>
  <si>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</si>
  <si>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</si>
  <si>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</si>
  <si>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</si>
  <si>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</si>
  <si>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</si>
  <si>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</si>
  <si>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</si>
  <si>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</si>
  <si>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</si>
  <si>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</si>
  <si>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</si>
  <si>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</si>
  <si>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</si>
  <si>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</si>
  <si>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</si>
  <si>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</si>
  <si>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</si>
  <si>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</si>
  <si>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</si>
  <si>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</si>
  <si>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</si>
  <si>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</si>
  <si>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</si>
  <si>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</si>
  <si>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</si>
  <si>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</si>
  <si>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</si>
  <si>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</si>
  <si>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</si>
  <si>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</si>
  <si>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</si>
  <si>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</si>
  <si>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</si>
  <si>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</si>
  <si>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</si>
  <si>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</si>
  <si>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</si>
  <si>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</si>
  <si>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</si>
  <si>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</si>
  <si>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</si>
  <si>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</si>
  <si>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</si>
  <si>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</si>
  <si>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</si>
  <si>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</si>
  <si>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</si>
  <si>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</si>
  <si>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</si>
  <si>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</si>
  <si>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</si>
  <si>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</si>
  <si>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</si>
  <si>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</si>
  <si>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</si>
  <si>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</si>
  <si>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</si>
  <si>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</si>
  <si>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</si>
  <si>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</si>
  <si>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</si>
  <si>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</si>
  <si>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</si>
  <si>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</si>
  <si>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</si>
  <si>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</si>
  <si>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</si>
  <si>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</si>
  <si>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</si>
  <si>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</si>
  <si>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</si>
  <si>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</si>
  <si>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</si>
  <si>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</si>
  <si>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</si>
  <si>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</si>
  <si>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</si>
  <si>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</si>
  <si>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</si>
  <si>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</si>
  <si>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</si>
  <si>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</si>
  <si>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</si>
  <si>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</si>
  <si>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</si>
  <si>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</si>
  <si>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</si>
  <si>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</si>
  <si>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</si>
  <si>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</si>
  <si>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</si>
  <si>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</si>
  <si>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</si>
  <si>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</si>
  <si>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</si>
  <si>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</si>
  <si>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</si>
  <si>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</si>
  <si>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</si>
  <si>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</si>
  <si>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</si>
  <si>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</si>
  <si>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</si>
  <si>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</si>
  <si>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</si>
  <si>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</si>
  <si>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</si>
  <si>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</si>
  <si>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</si>
  <si>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</si>
  <si>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</si>
  <si>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</si>
  <si>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</si>
  <si>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</si>
  <si>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</si>
  <si>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</si>
  <si>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</si>
  <si>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</si>
  <si>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</si>
  <si>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</si>
  <si>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</si>
  <si>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</si>
  <si>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</si>
  <si>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</si>
  <si>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</si>
  <si>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</si>
  <si>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</si>
  <si>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</si>
  <si>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</si>
  <si>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</si>
  <si>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</si>
  <si>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</si>
  <si>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</si>
  <si>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</si>
  <si>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</si>
  <si>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</si>
  <si>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</si>
  <si>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</si>
  <si>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</si>
  <si>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</si>
  <si>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</si>
  <si>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</si>
  <si>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</si>
  <si>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</si>
  <si>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</si>
  <si>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</si>
  <si>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</si>
  <si>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</si>
  <si>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</si>
  <si>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</si>
  <si>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</si>
  <si>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</si>
  <si>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</si>
  <si>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</si>
  <si>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</si>
  <si>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</si>
  <si>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</si>
  <si>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</si>
  <si>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</si>
  <si>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</si>
  <si>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</si>
  <si>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</si>
  <si>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</si>
  <si>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</si>
  <si>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</si>
  <si>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</si>
  <si>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</si>
  <si>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</si>
  <si>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</si>
  <si>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</si>
  <si>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</si>
  <si>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</si>
  <si>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</si>
  <si>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</si>
  <si>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</si>
  <si>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</si>
  <si>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</si>
  <si>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</si>
  <si>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</si>
  <si>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</si>
  <si>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</si>
  <si>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</si>
  <si>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</si>
  <si>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</si>
  <si>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</si>
  <si>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</si>
  <si>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</si>
  <si>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</si>
  <si>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</si>
  <si>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</si>
  <si>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</si>
  <si>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</si>
  <si>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</si>
  <si>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</si>
  <si>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</si>
  <si>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</si>
  <si>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</si>
  <si>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</si>
  <si>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</si>
  <si>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</si>
  <si>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</si>
  <si>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</si>
  <si>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</si>
  <si>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</si>
  <si>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</si>
  <si>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</si>
  <si>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</si>
  <si>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</si>
  <si>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</si>
  <si>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</si>
  <si>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</si>
  <si>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</si>
  <si>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</si>
  <si>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</si>
  <si>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</si>
  <si>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</si>
  <si>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</si>
  <si>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</si>
  <si>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</si>
  <si>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</si>
  <si>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</si>
  <si>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</si>
  <si>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</si>
  <si>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</si>
  <si>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</si>
  <si>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</si>
  <si>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</si>
  <si>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</si>
  <si>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</si>
  <si>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</si>
  <si>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</si>
  <si>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</si>
  <si>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</si>
  <si>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</si>
  <si>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</si>
  <si>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</si>
  <si>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</si>
  <si>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</si>
  <si>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</si>
  <si>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</si>
  <si>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</si>
  <si>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</si>
  <si>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</si>
  <si>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</si>
  <si>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</si>
  <si>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</si>
  <si>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</si>
  <si>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</si>
  <si>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</si>
  <si>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</si>
  <si>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</si>
  <si>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</si>
  <si>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</si>
  <si>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</si>
  <si>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</si>
  <si>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</si>
  <si>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</si>
  <si>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</si>
  <si>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</si>
  <si>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</si>
  <si>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</si>
  <si>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</si>
  <si>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</si>
  <si>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</si>
  <si>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</si>
  <si>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</si>
  <si>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</si>
  <si>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</si>
  <si>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</si>
  <si>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</si>
  <si>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</si>
  <si>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</si>
  <si>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</si>
  <si>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</si>
  <si>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</si>
  <si>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</si>
  <si>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</si>
  <si>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</si>
  <si>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</si>
  <si>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</si>
  <si>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</si>
  <si>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</si>
  <si>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</si>
  <si>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</si>
  <si>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</si>
  <si>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</si>
  <si>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</si>
  <si>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</si>
  <si>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</si>
  <si>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</si>
  <si>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</si>
  <si>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</si>
  <si>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</si>
  <si>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</si>
  <si>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</si>
  <si>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</si>
  <si>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</si>
  <si>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</si>
  <si>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</si>
  <si>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</si>
  <si>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</si>
  <si>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</si>
  <si>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</si>
  <si>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</si>
  <si>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</si>
  <si>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</si>
  <si>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</si>
  <si>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</si>
  <si>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</si>
  <si>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</si>
  <si>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</si>
  <si>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</si>
  <si>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</si>
  <si>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</si>
  <si>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</si>
  <si>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</si>
  <si>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</si>
  <si>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</si>
  <si>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</si>
  <si>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</si>
  <si>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</si>
  <si>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</si>
  <si>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</si>
  <si>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</si>
  <si>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</si>
  <si>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</si>
  <si>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</si>
  <si>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</si>
  <si>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</si>
  <si>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</si>
  <si>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</si>
  <si>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</si>
  <si>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</si>
  <si>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</si>
  <si>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</si>
  <si>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</si>
  <si>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</si>
  <si>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</si>
  <si>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</si>
  <si>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</si>
  <si>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</si>
  <si>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</si>
  <si>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</si>
  <si>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</si>
  <si>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</si>
  <si>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</si>
  <si>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</si>
  <si>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</si>
  <si>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</si>
  <si>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</si>
  <si>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</si>
  <si>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</si>
  <si>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</si>
  <si>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</si>
  <si>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</si>
  <si>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</si>
  <si>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</si>
  <si>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</si>
  <si>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</si>
  <si>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</si>
  <si>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</si>
  <si>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</si>
  <si>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</si>
  <si>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</si>
  <si>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</si>
  <si>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</si>
  <si>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</si>
  <si>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</si>
  <si>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</si>
  <si>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</si>
  <si>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</si>
  <si>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</si>
  <si>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</si>
  <si>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</si>
  <si>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</si>
  <si>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</si>
  <si>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</si>
  <si>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</si>
  <si>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</si>
  <si>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</si>
  <si>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</si>
  <si>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</si>
  <si>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</si>
  <si>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</si>
  <si>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</si>
  <si>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</si>
  <si>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</si>
  <si>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</si>
  <si>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</si>
  <si>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</si>
  <si>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</si>
  <si>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</si>
  <si>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</si>
  <si>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</si>
  <si>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</si>
  <si>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</si>
  <si>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</si>
  <si>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</si>
  <si>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</si>
  <si>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</si>
  <si>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</si>
  <si>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</si>
  <si>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</si>
  <si>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</si>
  <si>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</si>
  <si>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</si>
  <si>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</si>
  <si>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</si>
  <si>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</si>
  <si>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</si>
  <si>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</si>
  <si>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</si>
  <si>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</si>
  <si>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</si>
  <si>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</si>
  <si>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</si>
  <si>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</si>
  <si>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</si>
  <si>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</si>
  <si>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</si>
  <si>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</si>
  <si>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</si>
  <si>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</si>
  <si>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</si>
  <si>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</si>
  <si>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</si>
  <si>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</si>
  <si>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</si>
  <si>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</si>
  <si>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</si>
  <si>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</si>
  <si>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</si>
  <si>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</si>
  <si>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</si>
  <si>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</si>
  <si>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</si>
  <si>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</si>
  <si>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</si>
  <si>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</si>
  <si>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</si>
  <si>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</si>
  <si>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</si>
  <si>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</si>
  <si>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</si>
  <si>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</si>
  <si>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</si>
  <si>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</si>
  <si>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</si>
  <si>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</si>
  <si>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</si>
  <si>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</si>
  <si>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</si>
  <si>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</si>
  <si>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</si>
  <si>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</si>
  <si>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</si>
  <si>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</si>
  <si>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</si>
  <si>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</si>
  <si>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</si>
  <si>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</si>
  <si>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</si>
  <si>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</si>
  <si>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</si>
  <si>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</si>
  <si>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</si>
  <si>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</si>
  <si>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</si>
  <si>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</si>
  <si>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</si>
  <si>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</si>
  <si>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</si>
  <si>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</si>
  <si>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</si>
  <si>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</si>
  <si>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</si>
  <si>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</si>
  <si>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</si>
  <si>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</si>
  <si>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</si>
  <si>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</si>
  <si>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</si>
  <si>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</si>
  <si>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</si>
  <si>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</si>
  <si>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</si>
  <si>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</si>
  <si>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</si>
  <si>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</si>
  <si>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</si>
  <si>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</si>
  <si>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</si>
  <si>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</si>
  <si>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</si>
  <si>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</si>
  <si>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</si>
  <si>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</si>
  <si>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</si>
  <si>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</si>
  <si>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</si>
  <si>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</si>
  <si>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</si>
  <si>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</si>
  <si>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</si>
  <si>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</si>
  <si>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</si>
  <si>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</si>
  <si>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</si>
  <si>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</si>
  <si>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</si>
  <si>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</si>
  <si>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</si>
  <si>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</si>
  <si>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</si>
  <si>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</si>
  <si>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</si>
  <si>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</si>
  <si>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</si>
  <si>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</si>
  <si>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</si>
  <si>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</si>
  <si>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</si>
  <si>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</si>
  <si>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</si>
  <si>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</si>
  <si>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</si>
  <si>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</si>
  <si>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</si>
  <si>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</si>
  <si>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</si>
  <si>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</si>
  <si>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</si>
  <si>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</si>
  <si>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</si>
  <si>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</si>
  <si>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</si>
  <si>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</si>
  <si>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</si>
  <si>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</si>
  <si>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</si>
  <si>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</si>
  <si>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</si>
  <si>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</si>
  <si>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</si>
  <si>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</si>
  <si>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</si>
  <si>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</si>
  <si>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</si>
  <si>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</si>
  <si>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</si>
  <si>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</si>
  <si>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</si>
  <si>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</si>
  <si>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</si>
  <si>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</si>
  <si>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</si>
  <si>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</si>
  <si>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</si>
  <si>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</si>
  <si>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</si>
  <si>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</si>
  <si>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</si>
  <si>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</si>
  <si>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</si>
  <si>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</si>
  <si>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</si>
  <si>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</si>
  <si>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</si>
  <si>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</si>
  <si>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</si>
  <si>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</si>
  <si>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</si>
  <si>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</si>
  <si>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</si>
  <si>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</si>
  <si>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</si>
  <si>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</si>
  <si>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</si>
  <si>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</si>
  <si>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</si>
  <si>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</si>
  <si>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</si>
  <si>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</si>
  <si>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</si>
  <si>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</si>
  <si>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</si>
  <si>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</si>
  <si>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</si>
  <si>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</si>
  <si>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</si>
  <si>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</si>
  <si>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</si>
  <si>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</si>
  <si>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</si>
  <si>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</si>
  <si>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</si>
  <si>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</si>
  <si>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</si>
  <si>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</si>
  <si>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</si>
  <si>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</si>
  <si>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</si>
  <si>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</si>
  <si>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</si>
  <si>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</si>
  <si>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</si>
  <si>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</si>
  <si>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</si>
  <si>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</si>
  <si>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</si>
  <si>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</si>
  <si>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</si>
  <si>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</si>
  <si>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</si>
  <si>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</si>
  <si>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</si>
  <si>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</si>
  <si>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</si>
  <si>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</si>
  <si>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</si>
  <si>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</si>
  <si>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</si>
  <si>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</si>
  <si>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</si>
  <si>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</si>
  <si>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</si>
  <si>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</si>
  <si>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</si>
  <si>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</si>
  <si>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</si>
  <si>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</si>
  <si>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</si>
  <si>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</si>
  <si>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</si>
  <si>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</si>
  <si>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</si>
  <si>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</si>
  <si>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</si>
  <si>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</si>
  <si>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</si>
  <si>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</si>
  <si>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</si>
  <si>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</si>
  <si>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</si>
  <si>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</si>
  <si>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</si>
  <si>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</si>
  <si>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</si>
  <si>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</si>
  <si>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</si>
  <si>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</si>
  <si>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</si>
  <si>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</si>
  <si>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</si>
  <si>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</si>
  <si>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</si>
  <si>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</si>
  <si>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</si>
  <si>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</si>
  <si>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</si>
  <si>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</si>
  <si>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</si>
  <si>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</si>
  <si>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</si>
  <si>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</si>
  <si>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</si>
  <si>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</si>
  <si>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</si>
  <si>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</si>
  <si>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</si>
  <si>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</si>
  <si>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</si>
  <si>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</si>
  <si>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</si>
  <si>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</si>
  <si>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</si>
  <si>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</si>
  <si>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</si>
  <si>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</si>
  <si>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</si>
  <si>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</si>
  <si>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</si>
  <si>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</si>
  <si>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</si>
  <si>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</si>
  <si>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</si>
  <si>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</si>
  <si>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</si>
  <si>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</si>
  <si>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</si>
  <si>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</si>
  <si>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</si>
  <si>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</si>
  <si>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</si>
  <si>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</si>
  <si>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</si>
  <si>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</si>
  <si>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</si>
  <si>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</si>
  <si>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</si>
  <si>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</si>
  <si>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</si>
  <si>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</si>
  <si>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</si>
  <si>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</si>
  <si>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</si>
  <si>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</si>
  <si>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</si>
  <si>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</si>
  <si>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</si>
  <si>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</si>
  <si>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</si>
  <si>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</si>
  <si>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</si>
  <si>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</si>
  <si>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</si>
  <si>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</si>
  <si>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</si>
  <si>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</si>
  <si>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</si>
  <si>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</si>
  <si>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</si>
  <si>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</si>
  <si>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</si>
  <si>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</si>
  <si>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</si>
  <si>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</si>
  <si>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</si>
  <si>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</si>
  <si>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</si>
  <si>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</si>
  <si>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</si>
  <si>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</si>
  <si>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</si>
  <si>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</si>
  <si>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</si>
  <si>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</si>
  <si>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</si>
  <si>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</si>
  <si>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</si>
  <si>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</si>
  <si>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</si>
  <si>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</si>
  <si>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</si>
  <si>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</si>
  <si>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</si>
  <si>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</si>
  <si>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</si>
  <si>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</si>
  <si>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</si>
  <si>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</si>
  <si>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</si>
  <si>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</si>
  <si>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</si>
  <si>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</si>
  <si>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</si>
  <si>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</si>
  <si>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</si>
  <si>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</si>
  <si>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</si>
  <si>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</si>
  <si>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</si>
  <si>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</si>
  <si>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</si>
  <si>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</si>
  <si>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</si>
  <si>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</si>
  <si>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</si>
  <si>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</si>
  <si>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</si>
  <si>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</si>
  <si>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</si>
  <si>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</si>
  <si>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</si>
  <si>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</si>
  <si>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</si>
  <si>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</si>
  <si>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</si>
  <si>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</si>
  <si>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</si>
  <si>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</si>
  <si>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</si>
  <si>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</si>
  <si>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</si>
  <si>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</si>
  <si>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</si>
  <si>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</si>
  <si>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</si>
  <si>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</si>
  <si>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</si>
  <si>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</si>
  <si>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</si>
  <si>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</si>
  <si>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</si>
  <si>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</si>
  <si>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</si>
  <si>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</si>
  <si>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</si>
  <si>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</si>
  <si>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</si>
  <si>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</si>
  <si>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</si>
  <si>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</si>
  <si>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</si>
  <si>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</si>
  <si>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</si>
  <si>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</si>
  <si>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</si>
  <si>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</si>
  <si>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</si>
  <si>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</si>
  <si>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</si>
  <si>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</si>
  <si>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</si>
  <si>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</si>
  <si>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</si>
  <si>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</si>
  <si>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</si>
  <si>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</si>
  <si>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</si>
  <si>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</si>
  <si>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</si>
  <si>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</si>
  <si>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</si>
  <si>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</si>
  <si>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</si>
  <si>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</si>
  <si>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</si>
  <si>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</si>
  <si>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</si>
  <si>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</si>
  <si>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</si>
  <si>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</si>
  <si>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</si>
  <si>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</si>
  <si>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</si>
  <si>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</si>
  <si>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</si>
  <si>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</si>
  <si>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</si>
  <si>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</si>
  <si>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</si>
  <si>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</si>
  <si>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</si>
  <si>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</si>
  <si>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</si>
  <si>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</si>
  <si>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</si>
  <si>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</si>
  <si>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</si>
  <si>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</si>
  <si>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</si>
  <si>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</si>
  <si>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</si>
  <si>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</si>
  <si>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</si>
  <si>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</si>
  <si>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</si>
  <si>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</si>
  <si>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</si>
  <si>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</si>
  <si>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</si>
  <si>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</si>
  <si>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</si>
  <si>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</si>
  <si>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</si>
  <si>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</si>
  <si>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</si>
  <si>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</si>
  <si>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</si>
  <si>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</si>
  <si>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</si>
  <si>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</si>
  <si>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</si>
  <si>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</si>
  <si>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</si>
  <si>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</si>
  <si>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</si>
  <si>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</si>
  <si>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</si>
  <si>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</si>
  <si>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</si>
  <si>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</si>
  <si>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</si>
  <si>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</si>
  <si>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</si>
  <si>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</si>
  <si>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</si>
  <si>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</si>
  <si>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</si>
  <si>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</si>
  <si>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</si>
  <si>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</si>
  <si>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</si>
  <si>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</si>
  <si>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</si>
  <si>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</si>
  <si>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</si>
  <si>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</si>
  <si>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</si>
  <si>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</si>
  <si>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</si>
  <si>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</si>
  <si>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</si>
  <si>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</si>
  <si>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</si>
  <si>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</si>
  <si>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</si>
  <si>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</si>
  <si>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</si>
  <si>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</si>
  <si>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</si>
  <si>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</si>
  <si>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</si>
  <si>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</si>
  <si>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</si>
  <si>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</si>
  <si>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</si>
  <si>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</si>
  <si>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</si>
  <si>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</si>
  <si>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</si>
  <si>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</si>
  <si>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</si>
  <si>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</si>
  <si>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</si>
  <si>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</si>
  <si>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</si>
  <si>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</si>
  <si>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</si>
  <si>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</si>
  <si>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</si>
  <si>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</si>
  <si>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</si>
  <si>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</si>
  <si>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</si>
  <si>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</si>
  <si>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</si>
  <si>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</si>
  <si>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</si>
  <si>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</si>
  <si>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</si>
  <si>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</si>
  <si>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</si>
  <si>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</si>
  <si>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</si>
  <si>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</si>
  <si>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</si>
  <si>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</si>
  <si>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</si>
  <si>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</si>
  <si>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</si>
  <si>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</si>
  <si>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</si>
  <si>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</si>
  <si>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</si>
  <si>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</si>
  <si>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</si>
  <si>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</si>
  <si>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</si>
  <si>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</si>
  <si>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</si>
  <si>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</si>
  <si>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</si>
  <si>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</si>
  <si>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</si>
  <si>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</si>
  <si>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</si>
  <si>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</si>
  <si>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</si>
  <si>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</si>
  <si>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</si>
  <si>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</si>
  <si>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</si>
  <si>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</si>
  <si>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</si>
  <si>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</si>
  <si>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</si>
  <si>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</si>
  <si>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</si>
  <si>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</si>
  <si>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</si>
  <si>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</si>
  <si>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</si>
  <si>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</si>
  <si>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</si>
  <si>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</si>
  <si>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</si>
  <si>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</si>
  <si>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</si>
  <si>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</si>
  <si>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</si>
  <si>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</si>
  <si>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</si>
  <si>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</si>
  <si>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</si>
  <si>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</si>
  <si>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</si>
  <si>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</si>
  <si>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</si>
  <si>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</si>
  <si>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</si>
  <si>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</si>
  <si>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</si>
  <si>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</si>
  <si>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</si>
  <si>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</si>
  <si>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</si>
  <si>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</si>
  <si>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</si>
  <si>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</si>
  <si>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</si>
  <si>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</si>
  <si>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</si>
  <si>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</si>
  <si>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</si>
  <si>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</si>
  <si>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</si>
  <si>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</si>
  <si>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</si>
  <si>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</si>
  <si>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</si>
  <si>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</si>
  <si>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</si>
  <si>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</si>
  <si>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</si>
  <si>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</si>
  <si>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</si>
  <si>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</si>
  <si>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</si>
  <si>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</si>
  <si>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</si>
  <si>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</si>
  <si>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</si>
  <si>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</si>
  <si>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</si>
  <si>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</si>
  <si>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</si>
  <si>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</si>
  <si>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</si>
  <si>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</si>
  <si>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</si>
  <si>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</si>
  <si>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</si>
  <si>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</si>
  <si>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</si>
  <si>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</si>
  <si>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</si>
  <si>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</si>
  <si>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</si>
  <si>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</si>
  <si>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</si>
  <si>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</si>
  <si>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</si>
  <si>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</si>
  <si>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</si>
  <si>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</si>
  <si>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</si>
  <si>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</si>
  <si>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</si>
  <si>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</si>
  <si>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</si>
  <si>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</si>
  <si>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</si>
  <si>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</si>
  <si>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</si>
  <si>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</si>
  <si>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</si>
  <si>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</si>
  <si>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</si>
  <si>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</si>
  <si>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</si>
  <si>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</si>
  <si>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</si>
  <si>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</si>
  <si>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</si>
  <si>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</si>
  <si>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</si>
  <si>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</si>
  <si>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</si>
  <si>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</si>
  <si>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</si>
  <si>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</si>
  <si>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</si>
  <si>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</si>
  <si>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</si>
  <si>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</si>
  <si>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</si>
  <si>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</si>
  <si>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</si>
  <si>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</si>
  <si>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</si>
  <si>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</si>
  <si>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</si>
  <si>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</si>
  <si>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</si>
  <si>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</si>
  <si>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</si>
  <si>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</si>
  <si>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</si>
  <si>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</si>
  <si>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</si>
  <si>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</si>
  <si>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</si>
  <si>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</si>
  <si>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</si>
  <si>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</si>
  <si>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</si>
  <si>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</si>
  <si>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</si>
  <si>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</si>
  <si>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</si>
  <si>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</si>
  <si>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</si>
  <si>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</si>
  <si>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</si>
  <si>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</si>
  <si>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</si>
  <si>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</si>
  <si>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</si>
  <si>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</si>
  <si>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</si>
  <si>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</si>
  <si>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</si>
  <si>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</si>
  <si>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</si>
  <si>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</si>
  <si>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</si>
  <si>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</si>
  <si>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</si>
  <si>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</si>
  <si>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</si>
  <si>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</si>
  <si>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</si>
  <si>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</si>
  <si>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</si>
  <si>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</si>
  <si>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</si>
  <si>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</si>
  <si>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</si>
  <si>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</si>
  <si>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</si>
  <si>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</si>
  <si>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</si>
  <si>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</si>
  <si>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</si>
  <si>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</si>
  <si>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</si>
  <si>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</si>
  <si>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</si>
  <si>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</si>
  <si>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</si>
  <si>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</si>
  <si>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</si>
  <si>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</si>
  <si>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</si>
  <si>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</si>
  <si>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</si>
  <si>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</si>
  <si>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</si>
  <si>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</si>
  <si>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</si>
  <si>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</si>
  <si>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</si>
  <si>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</si>
  <si>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</si>
  <si>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</si>
  <si>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</si>
  <si>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</si>
  <si>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</si>
  <si>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</si>
  <si>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</si>
  <si>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</si>
  <si>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</si>
  <si>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</si>
  <si>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</si>
  <si>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</si>
  <si>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</si>
  <si>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</si>
  <si>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</si>
  <si>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</si>
  <si>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</si>
  <si>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</si>
  <si>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</si>
  <si>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</si>
  <si>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</si>
  <si>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</si>
  <si>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</si>
  <si>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</si>
  <si>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</si>
  <si>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</si>
  <si>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</si>
  <si>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</si>
  <si>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</si>
  <si>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</si>
  <si>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</si>
  <si>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</si>
  <si>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</si>
  <si>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</si>
  <si>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</si>
  <si>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</si>
  <si>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</si>
  <si>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</si>
  <si>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</si>
  <si>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</si>
  <si>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</si>
  <si>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</si>
  <si>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</si>
  <si>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</si>
  <si>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</si>
  <si>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</si>
  <si>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</si>
  <si>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</si>
  <si>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</si>
  <si>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</si>
  <si>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</si>
  <si>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</si>
  <si>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</si>
  <si>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</si>
  <si>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</si>
  <si>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</si>
  <si>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</si>
  <si>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</si>
  <si>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</si>
  <si>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</si>
  <si>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</si>
  <si>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</si>
  <si>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</si>
  <si>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</si>
  <si>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</si>
  <si>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</si>
  <si>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</si>
  <si>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</si>
  <si>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</si>
  <si>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</si>
  <si>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</si>
  <si>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</si>
  <si>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</si>
  <si>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</si>
  <si>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</si>
  <si>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</si>
  <si>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</si>
  <si>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</si>
  <si>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</si>
  <si>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</si>
  <si>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</si>
  <si>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</si>
  <si>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</si>
  <si>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</si>
  <si>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</si>
  <si>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</si>
  <si>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</si>
  <si>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</si>
  <si>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</si>
  <si>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</si>
  <si>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</si>
  <si>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</si>
  <si>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</si>
  <si>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</si>
  <si>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</si>
  <si>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</si>
  <si>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</si>
  <si>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</si>
  <si>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</si>
  <si>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</si>
  <si>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</si>
  <si>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</si>
  <si>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</si>
  <si>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</si>
  <si>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</si>
  <si>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</si>
  <si>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</si>
  <si>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</si>
  <si>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</si>
  <si>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</si>
  <si>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</si>
  <si>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</si>
  <si>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</si>
  <si>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</si>
  <si>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</si>
  <si>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</si>
  <si>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</si>
  <si>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</si>
  <si>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</si>
  <si>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</si>
  <si>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</si>
  <si>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</si>
  <si>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</si>
  <si>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</si>
  <si>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</si>
  <si>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</si>
  <si>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</si>
  <si>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</si>
  <si>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</si>
  <si>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</si>
  <si>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</si>
  <si>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</si>
  <si>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</si>
  <si>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</si>
  <si>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</si>
  <si>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</si>
  <si>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</si>
  <si>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</si>
  <si>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</si>
  <si>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</si>
  <si>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</si>
  <si>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</si>
  <si>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</si>
  <si>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</si>
  <si>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</si>
  <si>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</si>
  <si>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</si>
  <si>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</si>
  <si>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</si>
  <si>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</si>
  <si>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</si>
  <si>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</si>
  <si>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</si>
  <si>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</si>
  <si>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</si>
  <si>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</si>
  <si>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</si>
  <si>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</si>
  <si>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</si>
  <si>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</si>
  <si>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</si>
  <si>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</si>
  <si>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</si>
  <si>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</si>
  <si>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</si>
  <si>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</si>
  <si>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</si>
  <si>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</si>
  <si>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</si>
  <si>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</si>
  <si>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</si>
  <si>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</si>
  <si>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</si>
  <si>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</si>
  <si>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</si>
  <si>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</si>
  <si>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</si>
  <si>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</si>
  <si>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</si>
  <si>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</si>
  <si>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</si>
  <si>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</si>
  <si>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</si>
  <si>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</si>
  <si>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</si>
  <si>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</si>
  <si>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</si>
  <si>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</si>
  <si>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</si>
  <si>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</si>
  <si>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</si>
  <si>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</si>
  <si>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</si>
  <si>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</si>
  <si>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</si>
  <si>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</si>
  <si>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</si>
  <si>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</si>
  <si>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</si>
  <si>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</si>
  <si>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</si>
  <si>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</si>
  <si>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</si>
  <si>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</si>
  <si>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</si>
  <si>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</si>
  <si>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</si>
  <si>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</si>
  <si>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</si>
  <si>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</si>
  <si>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</si>
  <si>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</si>
  <si>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</si>
  <si>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</si>
  <si>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</si>
  <si>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</si>
  <si>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</si>
  <si>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</si>
  <si>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</si>
  <si>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</si>
  <si>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</si>
  <si>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</si>
  <si>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</si>
  <si>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</si>
  <si>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</si>
  <si>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</si>
  <si>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</si>
  <si>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</si>
  <si>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</si>
  <si>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</si>
  <si>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</si>
  <si>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</si>
  <si>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</si>
  <si>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</si>
  <si>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</si>
  <si>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</si>
  <si>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</si>
  <si>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</si>
  <si>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</si>
  <si>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</si>
  <si>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</si>
  <si>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</si>
  <si>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</si>
  <si>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</si>
  <si>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</si>
  <si>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</si>
  <si>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</si>
  <si>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</si>
  <si>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</si>
  <si>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</si>
  <si>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</si>
  <si>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</si>
  <si>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</si>
  <si>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</si>
  <si>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</si>
  <si>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</si>
  <si>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</si>
  <si>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</si>
  <si>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</si>
  <si>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</si>
  <si>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</si>
  <si>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</si>
  <si>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</si>
  <si>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</si>
  <si>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</si>
  <si>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</si>
  <si>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</si>
  <si>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</si>
  <si>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</si>
  <si>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</si>
  <si>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</si>
  <si>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</si>
  <si>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</si>
  <si>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</si>
  <si>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</si>
  <si>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</si>
  <si>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</si>
  <si>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</si>
  <si>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</si>
  <si>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</si>
  <si>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</si>
  <si>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</si>
  <si>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</si>
  <si>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</si>
  <si>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</si>
  <si>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</si>
  <si>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</si>
  <si>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</si>
  <si>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</si>
  <si>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</si>
  <si>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</si>
  <si>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</si>
  <si>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</si>
  <si>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</si>
  <si>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</si>
  <si>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</si>
  <si>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</si>
  <si>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</si>
  <si>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</si>
  <si>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</si>
  <si>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</si>
  <si>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</si>
  <si>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</si>
  <si>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</si>
  <si>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</si>
  <si>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</si>
  <si>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</si>
  <si>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</si>
  <si>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</si>
  <si>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</si>
  <si>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</si>
  <si>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</si>
  <si>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</si>
  <si>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</si>
  <si>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</si>
  <si>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</si>
  <si>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</si>
  <si>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</si>
  <si>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</si>
  <si>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</si>
  <si>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</si>
  <si>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</si>
  <si>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</si>
  <si>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</si>
  <si>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</si>
  <si>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</si>
  <si>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</si>
  <si>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</si>
  <si>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</si>
  <si>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</si>
  <si>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</si>
  <si>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</si>
  <si>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</si>
  <si>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</si>
  <si>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</si>
  <si>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</si>
  <si>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</si>
  <si>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</si>
  <si>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</si>
  <si>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</si>
  <si>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</si>
  <si>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</si>
  <si>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</si>
  <si>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</si>
  <si>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</si>
  <si>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</si>
  <si>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</si>
  <si>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</si>
  <si>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</si>
  <si>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</si>
  <si>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</si>
  <si>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</si>
  <si>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</si>
  <si>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</si>
  <si>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</si>
  <si>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</si>
  <si>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</si>
  <si>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</si>
  <si>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</si>
  <si>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</si>
  <si>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</si>
  <si>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</si>
  <si>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</si>
  <si>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</si>
  <si>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</si>
  <si>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</si>
  <si>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</si>
  <si>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</si>
  <si>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</si>
  <si>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</si>
  <si>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</si>
  <si>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</si>
  <si>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</si>
  <si>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</si>
  <si>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</si>
  <si>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</si>
  <si>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</si>
  <si>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</si>
  <si>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</si>
  <si>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</si>
  <si>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</si>
  <si>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</si>
  <si>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</si>
  <si>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</si>
  <si>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</si>
  <si>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</si>
  <si>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</si>
  <si>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</si>
  <si>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</si>
  <si>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</si>
  <si>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</si>
  <si>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</si>
  <si>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</si>
  <si>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</si>
  <si>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</si>
  <si>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</si>
  <si>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</si>
  <si>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</si>
  <si>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</si>
  <si>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</si>
  <si>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</si>
  <si>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</si>
  <si>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</si>
  <si>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</si>
  <si>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</si>
  <si>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</si>
  <si>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</si>
  <si>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</si>
  <si>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</si>
  <si>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</si>
  <si>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</si>
  <si>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</si>
  <si>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</si>
  <si>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</si>
  <si>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</si>
  <si>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</si>
  <si>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</si>
  <si>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</si>
  <si>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</si>
  <si>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</si>
  <si>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</si>
  <si>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</si>
  <si>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</si>
  <si>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</si>
  <si>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</si>
  <si>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</si>
  <si>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</si>
  <si>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</si>
  <si>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</si>
  <si>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</si>
  <si>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</si>
  <si>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</si>
  <si>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</si>
  <si>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</si>
  <si>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</si>
  <si>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</si>
  <si>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</si>
  <si>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</si>
  <si>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</si>
  <si>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</si>
  <si>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</si>
  <si>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</si>
  <si>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</si>
  <si>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</si>
  <si>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</si>
  <si>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</si>
  <si>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</si>
  <si>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</si>
  <si>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</si>
  <si>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</si>
  <si>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</si>
  <si>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</si>
  <si>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</si>
  <si>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</si>
  <si>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</si>
  <si>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</si>
  <si>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</si>
  <si>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</si>
  <si>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</si>
  <si>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</si>
  <si>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</si>
  <si>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</si>
  <si>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</si>
  <si>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</si>
  <si>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</si>
  <si>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</si>
  <si>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</si>
  <si>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</si>
  <si>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</si>
  <si>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</si>
  <si>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</si>
  <si>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</si>
  <si>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</si>
  <si>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</si>
  <si>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</si>
  <si>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</si>
  <si>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</si>
  <si>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</si>
  <si>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</si>
  <si>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</si>
  <si>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</si>
  <si>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</si>
  <si>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</si>
  <si>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</si>
  <si>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</si>
  <si>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</si>
  <si>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</si>
  <si>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</si>
  <si>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</si>
  <si>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</si>
  <si>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</si>
  <si>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</si>
  <si>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</si>
  <si>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</si>
  <si>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</si>
  <si>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</si>
  <si>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</si>
  <si>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</si>
  <si>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</si>
  <si>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</si>
  <si>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</si>
  <si>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</si>
  <si>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</si>
  <si>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</si>
  <si>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</si>
  <si>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</si>
  <si>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</si>
  <si>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</si>
  <si>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</si>
  <si>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</si>
  <si>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</si>
  <si>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</si>
  <si>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</si>
  <si>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</si>
  <si>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</si>
  <si>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</si>
  <si>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</si>
  <si>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</si>
  <si>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</si>
  <si>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</si>
  <si>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</si>
  <si>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</si>
  <si>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</si>
  <si>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</si>
  <si>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</si>
  <si>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</si>
  <si>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</si>
  <si>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</si>
  <si>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</si>
  <si>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</si>
  <si>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</si>
  <si>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</si>
  <si>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</si>
  <si>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</si>
  <si>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</si>
  <si>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</si>
  <si>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</si>
  <si>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</si>
  <si>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</si>
  <si>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</si>
  <si>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</si>
  <si>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</si>
  <si>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</si>
  <si>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</si>
  <si>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</si>
  <si>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</si>
  <si>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</si>
  <si>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</si>
  <si>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</si>
  <si>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</si>
  <si>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</si>
  <si>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</si>
  <si>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</si>
  <si>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</si>
  <si>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</si>
  <si>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</si>
  <si>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</si>
  <si>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</si>
  <si>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</si>
  <si>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</si>
  <si>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</si>
  <si>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</si>
  <si>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</si>
  <si>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</si>
  <si>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</si>
  <si>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</si>
  <si>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</si>
  <si>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</si>
  <si>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</si>
  <si>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</si>
  <si>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</si>
  <si>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</si>
  <si>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</si>
  <si>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</si>
  <si>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</si>
  <si>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</si>
  <si>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</si>
  <si>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</si>
  <si>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</si>
  <si>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</si>
  <si>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</si>
  <si>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</si>
  <si>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</si>
  <si>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</si>
  <si>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</si>
  <si>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</si>
  <si>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</si>
  <si>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</si>
  <si>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</si>
  <si>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</si>
  <si>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</si>
  <si>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</si>
  <si>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</si>
  <si>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</si>
  <si>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</si>
  <si>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</si>
  <si>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</si>
  <si>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</si>
  <si>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</si>
  <si>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</si>
  <si>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</si>
  <si>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</si>
  <si>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</si>
  <si>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</si>
  <si>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</si>
  <si>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</si>
  <si>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</si>
  <si>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</si>
  <si>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</si>
  <si>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</si>
  <si>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</si>
  <si>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</si>
  <si>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</si>
  <si>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</si>
  <si>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</si>
  <si>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</si>
  <si>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</si>
  <si>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</si>
  <si>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</si>
  <si>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</si>
  <si>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</si>
  <si>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</si>
  <si>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</si>
  <si>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</si>
  <si>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</si>
  <si>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</si>
  <si>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</si>
  <si>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</si>
  <si>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</si>
  <si>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</si>
  <si>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</si>
  <si>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</si>
  <si>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</si>
  <si>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</si>
  <si>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</si>
  <si>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</si>
  <si>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</si>
  <si>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</si>
  <si>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</si>
  <si>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</si>
  <si>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</si>
  <si>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</si>
  <si>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</si>
  <si>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</si>
  <si>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</si>
  <si>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</si>
  <si>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</si>
  <si>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</si>
  <si>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</si>
  <si>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</si>
  <si>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</si>
  <si>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</si>
  <si>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</si>
  <si>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</si>
  <si>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</si>
  <si>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</si>
  <si>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</si>
  <si>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</si>
  <si>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</si>
  <si>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</si>
  <si>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</si>
  <si>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</si>
  <si>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</si>
  <si>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</si>
  <si>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</si>
  <si>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</si>
  <si>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</si>
  <si>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</si>
  <si>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</si>
  <si>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</si>
  <si>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</si>
  <si>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</si>
  <si>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</si>
  <si>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</si>
  <si>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</si>
  <si>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</si>
  <si>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</si>
  <si>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</si>
  <si>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</si>
  <si>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</si>
  <si>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</si>
  <si>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</si>
  <si>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</si>
  <si>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</si>
  <si>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</si>
  <si>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</si>
  <si>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</si>
  <si>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</si>
  <si>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</si>
  <si>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</si>
  <si>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</si>
  <si>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</si>
  <si>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</si>
  <si>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</si>
  <si>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</si>
  <si>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</si>
  <si>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</si>
  <si>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</si>
  <si>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</si>
  <si>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</si>
  <si>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</si>
  <si>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</si>
  <si>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</si>
  <si>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</si>
  <si>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</si>
  <si>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</si>
  <si>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</si>
  <si>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</si>
  <si>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</si>
  <si>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</si>
  <si>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</si>
  <si>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</si>
  <si>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</si>
  <si>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</si>
  <si>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</si>
  <si>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</si>
  <si>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</si>
  <si>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</si>
  <si>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</si>
  <si>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</si>
  <si>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</si>
  <si>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</si>
  <si>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</si>
  <si>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</si>
  <si>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</si>
  <si>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</si>
  <si>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</si>
  <si>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</si>
  <si>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</si>
  <si>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</si>
  <si>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</si>
  <si>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</si>
  <si>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</si>
  <si>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</si>
  <si>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</si>
  <si>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</si>
  <si>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</si>
  <si>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</si>
  <si>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</si>
  <si>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</si>
  <si>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</si>
  <si>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</si>
  <si>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</si>
  <si>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</si>
  <si>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</si>
  <si>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</si>
  <si>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</si>
  <si>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</si>
  <si>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</si>
  <si>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</si>
  <si>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</si>
  <si>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</si>
  <si>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</si>
  <si>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</si>
  <si>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</si>
  <si>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</si>
  <si>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</si>
  <si>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</si>
  <si>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</si>
  <si>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</si>
  <si>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</si>
  <si>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</si>
  <si>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</si>
  <si>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</si>
  <si>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</si>
  <si>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</si>
  <si>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</si>
  <si>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</si>
  <si>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</si>
  <si>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</si>
  <si>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</si>
  <si>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</si>
  <si>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</si>
  <si>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</si>
  <si>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</si>
  <si>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</si>
  <si>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</si>
  <si>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</si>
  <si>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</si>
  <si>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</si>
  <si>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</si>
  <si>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</si>
  <si>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</si>
  <si>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</si>
  <si>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</si>
  <si>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</si>
  <si>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</si>
  <si>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</si>
  <si>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</si>
  <si>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</si>
  <si>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</si>
  <si>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</si>
  <si>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</si>
  <si>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</si>
  <si>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</si>
  <si>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</si>
  <si>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</si>
  <si>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</si>
  <si>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</si>
  <si>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</si>
  <si>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</si>
  <si>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</si>
  <si>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</si>
  <si>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</si>
  <si>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</si>
  <si>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</si>
  <si>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</si>
  <si>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</si>
  <si>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</si>
  <si>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</si>
  <si>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</si>
  <si>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</si>
  <si>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</si>
  <si>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</si>
  <si>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</si>
  <si>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</si>
  <si>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</si>
  <si>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</si>
  <si>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</si>
  <si>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</si>
  <si>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</si>
  <si>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</si>
  <si>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</si>
  <si>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</si>
  <si>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</si>
  <si>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</si>
  <si>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</si>
  <si>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</si>
  <si>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</si>
  <si>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</si>
  <si>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</si>
  <si>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</si>
  <si>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</si>
  <si>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</si>
  <si>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</si>
  <si>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</si>
  <si>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</si>
  <si>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</si>
  <si>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</si>
  <si>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</si>
  <si>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</si>
  <si>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</si>
  <si>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</si>
  <si>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</si>
  <si>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</si>
  <si>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</si>
  <si>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</si>
  <si>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</si>
  <si>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</si>
  <si>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</si>
  <si>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</si>
  <si>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</si>
  <si>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</si>
  <si>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</si>
  <si>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</si>
  <si>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</si>
  <si>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</si>
  <si>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</si>
  <si>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</si>
  <si>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</si>
  <si>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</si>
  <si>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</si>
  <si>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</si>
  <si>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</si>
  <si>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</si>
  <si>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</si>
  <si>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</si>
  <si>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</si>
  <si>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</si>
  <si>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</si>
  <si>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</si>
  <si>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</si>
  <si>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</si>
  <si>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</si>
  <si>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</si>
  <si>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</si>
  <si>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</si>
  <si>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</si>
  <si>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</si>
  <si>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</si>
  <si>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</si>
  <si>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</si>
  <si>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</si>
  <si>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</si>
  <si>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</si>
  <si>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</si>
  <si>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</si>
  <si>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</si>
  <si>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</si>
  <si>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</si>
  <si>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</si>
  <si>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</si>
  <si>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</si>
  <si>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</si>
  <si>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</si>
  <si>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</si>
  <si>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</si>
  <si>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</si>
  <si>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</si>
  <si>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</si>
  <si>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</si>
  <si>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</si>
  <si>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</si>
  <si>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</si>
  <si>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</si>
  <si>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</si>
  <si>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</si>
  <si>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</si>
  <si>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</si>
  <si>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</si>
  <si>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</si>
  <si>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</si>
  <si>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</si>
  <si>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</si>
  <si>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</si>
  <si>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</si>
  <si>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</si>
  <si>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</si>
  <si>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</si>
  <si>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</si>
  <si>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</si>
  <si>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</si>
  <si>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</si>
  <si>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</si>
  <si>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</si>
  <si>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</si>
  <si>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</si>
  <si>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</si>
  <si>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</si>
  <si>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</si>
  <si>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</si>
  <si>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</si>
  <si>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</si>
  <si>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</si>
  <si>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</si>
  <si>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</si>
  <si>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</si>
  <si>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</si>
  <si>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</si>
  <si>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</si>
  <si>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</si>
  <si>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</si>
  <si>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</si>
  <si>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</si>
  <si>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</si>
  <si>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</si>
  <si>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</si>
  <si>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</si>
  <si>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</si>
  <si>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</si>
  <si>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</si>
  <si>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</si>
  <si>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</si>
  <si>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</si>
  <si>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</si>
  <si>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</si>
  <si>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</si>
  <si>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</si>
  <si>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</si>
  <si>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</si>
  <si>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</si>
  <si>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</si>
  <si>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</si>
  <si>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</si>
  <si>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</si>
  <si>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</si>
  <si>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</si>
  <si>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</si>
  <si>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</si>
  <si>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</si>
  <si>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</si>
  <si>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</si>
  <si>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</si>
  <si>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</si>
  <si>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</si>
  <si>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</si>
  <si>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</si>
  <si>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</si>
  <si>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</si>
  <si>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</si>
  <si>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</si>
  <si>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</si>
  <si>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</si>
  <si>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</si>
  <si>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</si>
  <si>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</si>
  <si>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</si>
  <si>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</si>
  <si>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</si>
  <si>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</si>
  <si>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</si>
  <si>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</si>
  <si>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</si>
  <si>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</si>
  <si>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</si>
  <si>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</si>
  <si>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</si>
  <si>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</si>
  <si>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</si>
  <si>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</si>
  <si>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</si>
  <si>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</si>
  <si>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</si>
  <si>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</si>
  <si>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</si>
  <si>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</si>
  <si>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</si>
  <si>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</si>
  <si>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</si>
  <si>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</si>
  <si>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</si>
  <si>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</si>
  <si>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</si>
  <si>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</si>
  <si>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</si>
  <si>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</si>
  <si>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</si>
  <si>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</si>
  <si>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</si>
  <si>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</si>
  <si>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</si>
  <si>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</si>
  <si>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</si>
  <si>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</si>
  <si>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</si>
  <si>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</si>
  <si>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</si>
  <si>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</si>
  <si>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</si>
  <si>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</si>
  <si>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</si>
  <si>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</si>
  <si>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</si>
  <si>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</si>
  <si>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</si>
  <si>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</si>
  <si>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</si>
  <si>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</si>
  <si>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</si>
  <si>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</si>
  <si>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</si>
  <si>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</si>
  <si>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</si>
  <si>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</si>
  <si>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</si>
  <si>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</si>
  <si>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</si>
  <si>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</si>
  <si>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</si>
  <si>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</si>
  <si>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</si>
  <si>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</si>
  <si>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</si>
  <si>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</si>
  <si>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</si>
  <si>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</si>
  <si>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</si>
  <si>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</si>
  <si>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</si>
  <si>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</si>
  <si>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</si>
  <si>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</si>
  <si>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</si>
  <si>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</si>
  <si>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</si>
  <si>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</si>
  <si>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</si>
  <si>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</si>
  <si>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</si>
  <si>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</si>
  <si>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</si>
  <si>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</si>
  <si>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</si>
  <si>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</si>
  <si>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</si>
  <si>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</si>
  <si>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</si>
  <si>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</si>
  <si>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</si>
  <si>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</si>
  <si>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</si>
  <si>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</si>
  <si>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</si>
  <si>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</si>
  <si>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</si>
  <si>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</si>
  <si>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</si>
  <si>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</si>
  <si>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</si>
  <si>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</si>
  <si>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</si>
  <si>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</si>
  <si>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</si>
  <si>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</si>
  <si>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</si>
  <si>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</si>
  <si>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</si>
  <si>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</si>
  <si>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</si>
  <si>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</si>
  <si>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</si>
  <si>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</si>
  <si>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</si>
  <si>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</si>
  <si>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</si>
  <si>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</si>
  <si>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</si>
  <si>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</si>
  <si>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</si>
  <si>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</si>
  <si>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</si>
  <si>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</si>
  <si>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</si>
  <si>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</si>
  <si>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</si>
  <si>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</si>
  <si>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</si>
  <si>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</si>
  <si>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</si>
  <si>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</si>
  <si>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</si>
  <si>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</si>
  <si>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</si>
  <si>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</si>
  <si>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</si>
  <si>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</si>
  <si>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</si>
  <si>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</si>
  <si>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</si>
  <si>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</si>
  <si>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</si>
  <si>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</si>
  <si>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</si>
  <si>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</si>
  <si>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</si>
  <si>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</si>
  <si>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</si>
  <si>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</si>
  <si>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</si>
  <si>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</si>
  <si>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</si>
  <si>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</si>
  <si>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</si>
  <si>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</si>
  <si>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</si>
  <si>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</si>
  <si>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</si>
  <si>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</si>
  <si>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</si>
  <si>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</si>
  <si>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</si>
  <si>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</si>
  <si>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</si>
  <si>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</si>
  <si>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</si>
  <si>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</si>
  <si>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</si>
  <si>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</si>
  <si>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</si>
  <si>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</si>
  <si>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</si>
  <si>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</si>
  <si>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</si>
  <si>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</si>
  <si>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</si>
  <si>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</si>
  <si>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</si>
  <si>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</si>
  <si>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</si>
  <si>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</si>
  <si>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</si>
  <si>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</si>
  <si>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</si>
  <si>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</si>
  <si>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</si>
  <si>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</si>
  <si>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</si>
  <si>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</si>
  <si>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</si>
  <si>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</si>
  <si>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</si>
  <si>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</si>
  <si>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</si>
  <si>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</si>
  <si>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</si>
  <si>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</si>
  <si>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</si>
  <si>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</si>
  <si>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</si>
  <si>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</si>
  <si>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</si>
  <si>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</si>
  <si>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</si>
  <si>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</si>
  <si>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</si>
  <si>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</si>
  <si>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</si>
  <si>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</si>
  <si>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</si>
  <si>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</si>
  <si>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</si>
  <si>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</si>
  <si>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</si>
  <si>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</si>
  <si>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</si>
  <si>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</si>
  <si>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</si>
  <si>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</si>
  <si>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</si>
  <si>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</si>
  <si>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</si>
  <si>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</si>
  <si>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</si>
  <si>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</si>
  <si>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</si>
  <si>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</si>
  <si>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</si>
  <si>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</si>
  <si>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</si>
  <si>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</si>
  <si>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</si>
  <si>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</si>
  <si>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</si>
  <si>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</si>
  <si>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</si>
  <si>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</si>
  <si>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</si>
  <si>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</si>
  <si>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</si>
  <si>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</si>
  <si>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</si>
  <si>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</si>
  <si>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</si>
  <si>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</si>
  <si>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</si>
  <si>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</si>
  <si>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</si>
  <si>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</si>
  <si>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</si>
  <si>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</si>
  <si>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</si>
  <si>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</si>
  <si>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</si>
  <si>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</si>
  <si>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</si>
  <si>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</si>
  <si>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</si>
  <si>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</si>
  <si>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</si>
  <si>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</si>
  <si>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</si>
  <si>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</si>
  <si>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</si>
  <si>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</si>
  <si>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</si>
  <si>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</si>
  <si>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</si>
  <si>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</si>
  <si>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</si>
  <si>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</si>
  <si>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</si>
  <si>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</si>
  <si>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</si>
  <si>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</si>
  <si>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</si>
  <si>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</si>
  <si>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</si>
  <si>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</si>
  <si>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</si>
  <si>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</si>
  <si>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</si>
  <si>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</si>
  <si>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</si>
  <si>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</si>
  <si>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</si>
  <si>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</si>
  <si>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</si>
  <si>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</si>
  <si>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</si>
  <si>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</si>
  <si>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</si>
  <si>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</si>
  <si>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</si>
  <si>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</si>
  <si>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</si>
  <si>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</si>
  <si>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</si>
  <si>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</si>
  <si>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</si>
  <si>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</si>
  <si>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</si>
  <si>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</si>
  <si>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</si>
  <si>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</si>
  <si>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</si>
  <si>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</si>
  <si>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</si>
  <si>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</si>
  <si>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</si>
  <si>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</si>
  <si>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</si>
  <si>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</si>
  <si>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</si>
  <si>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</si>
  <si>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</si>
  <si>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</si>
  <si>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</si>
  <si>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</si>
  <si>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</si>
  <si>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</si>
  <si>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</si>
  <si>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</si>
  <si>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</si>
  <si>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</si>
  <si>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</si>
  <si>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</si>
  <si>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</si>
  <si>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</si>
  <si>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</si>
  <si>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</si>
  <si>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</si>
  <si>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</si>
  <si>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</si>
  <si>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</si>
  <si>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</si>
  <si>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</si>
  <si>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</si>
  <si>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</si>
  <si>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</si>
  <si>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</si>
  <si>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</si>
  <si>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</si>
  <si>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</si>
  <si>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</si>
  <si>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</si>
  <si>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</si>
  <si>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</si>
  <si>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</si>
  <si>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</si>
  <si>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</si>
  <si>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</si>
  <si>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</si>
  <si>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</si>
  <si>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</si>
  <si>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</si>
  <si>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</si>
  <si>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</si>
  <si>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</si>
  <si>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</si>
  <si>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</si>
  <si>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</si>
  <si>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</si>
  <si>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</si>
  <si>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</si>
  <si>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</si>
  <si>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</si>
  <si>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</si>
  <si>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</si>
  <si>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</si>
  <si>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</si>
  <si>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</si>
  <si>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</si>
  <si>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</si>
  <si>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</si>
  <si>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</si>
  <si>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</si>
  <si>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</si>
  <si>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</si>
  <si>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</si>
  <si>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</si>
  <si>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</si>
  <si>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</si>
  <si>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</si>
  <si>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</si>
  <si>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</si>
  <si>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</si>
  <si>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</si>
  <si>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</si>
  <si>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</si>
  <si>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</si>
  <si>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</si>
  <si>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</si>
  <si>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</si>
  <si>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</si>
  <si>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</si>
  <si>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</si>
  <si>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</si>
  <si>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</si>
  <si>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</si>
  <si>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</si>
  <si>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</si>
  <si>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</si>
  <si>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</si>
  <si>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</si>
  <si>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</si>
  <si>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</si>
  <si>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</si>
  <si>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</si>
  <si>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</si>
  <si>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</si>
  <si>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</si>
  <si>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</si>
  <si>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</si>
  <si>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</si>
  <si>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</si>
  <si>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</si>
  <si>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</si>
  <si>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</si>
  <si>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</si>
  <si>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</si>
  <si>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</si>
  <si>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</si>
  <si>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</si>
  <si>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</si>
  <si>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</si>
  <si>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</si>
  <si>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</si>
  <si>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</si>
  <si>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</si>
  <si>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</si>
  <si>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</si>
  <si>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</si>
  <si>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</si>
  <si>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</si>
  <si>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</si>
  <si>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</si>
  <si>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</si>
  <si>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</si>
  <si>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</si>
  <si>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</si>
  <si>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</si>
  <si>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</si>
  <si>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</si>
  <si>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</si>
  <si>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</si>
  <si>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</si>
  <si>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</si>
  <si>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</si>
  <si>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</si>
  <si>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</si>
  <si>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</si>
  <si>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</si>
  <si>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</si>
  <si>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</si>
  <si>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</si>
  <si>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</si>
  <si>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</si>
  <si>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</si>
  <si>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</si>
  <si>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</si>
  <si>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</si>
  <si>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</si>
  <si>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</si>
  <si>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</si>
  <si>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</si>
  <si>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</si>
  <si>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</si>
  <si>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</si>
  <si>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</si>
  <si>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</si>
  <si>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</si>
  <si>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</si>
  <si>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</si>
  <si>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</si>
  <si>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</si>
  <si>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</si>
  <si>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</si>
  <si>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</si>
  <si>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</si>
  <si>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</si>
  <si>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</si>
  <si>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</si>
  <si>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</si>
  <si>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</si>
  <si>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</si>
  <si>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</si>
  <si>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</si>
  <si>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</si>
  <si>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</si>
  <si>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</si>
  <si>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</si>
  <si>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</si>
  <si>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</si>
  <si>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</si>
  <si>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</si>
  <si>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</si>
  <si>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</si>
  <si>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</si>
  <si>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</si>
  <si>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</si>
  <si>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</si>
  <si>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</si>
  <si>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</si>
  <si>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</si>
  <si>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</si>
  <si>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</si>
  <si>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</si>
  <si>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</si>
  <si>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</si>
  <si>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</si>
  <si>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</si>
  <si>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</si>
  <si>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</si>
  <si>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</si>
  <si>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</si>
  <si>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</si>
  <si>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</si>
  <si>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</si>
  <si>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</si>
  <si>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</si>
  <si>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</si>
  <si>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</si>
  <si>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</si>
  <si>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</si>
  <si>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</si>
  <si>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</si>
  <si>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</si>
  <si>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</si>
  <si>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</si>
  <si>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</si>
  <si>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</si>
  <si>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</si>
  <si>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</si>
  <si>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</si>
  <si>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</si>
  <si>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</si>
  <si>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</si>
  <si>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</si>
  <si>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</si>
  <si>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</si>
  <si>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</si>
  <si>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</si>
  <si>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</si>
  <si>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</si>
  <si>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</si>
  <si>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</si>
  <si>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</si>
  <si>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</si>
  <si>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</si>
  <si>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</si>
  <si>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</si>
  <si>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</si>
  <si>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</si>
  <si>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</si>
  <si>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</si>
  <si>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</si>
  <si>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</si>
  <si>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</si>
  <si>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</si>
  <si>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</si>
  <si>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</si>
  <si>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</si>
  <si>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</si>
  <si>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</si>
  <si>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</si>
  <si>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</si>
  <si>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</si>
  <si>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</si>
  <si>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</si>
  <si>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</si>
  <si>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</si>
  <si>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</si>
  <si>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</si>
  <si>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</si>
  <si>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</si>
  <si>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</si>
  <si>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</si>
  <si>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</si>
  <si>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</si>
  <si>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</si>
  <si>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</si>
  <si>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</si>
  <si>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</si>
  <si>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</si>
  <si>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</si>
  <si>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</si>
  <si>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</si>
  <si>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</si>
  <si>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</si>
  <si>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</si>
  <si>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</si>
  <si>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</si>
  <si>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</si>
  <si>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</si>
  <si>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</si>
  <si>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</si>
  <si>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</si>
  <si>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</si>
  <si>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</si>
  <si>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</si>
  <si>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</si>
  <si>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</si>
  <si>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</si>
  <si>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</si>
  <si>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</si>
  <si>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</si>
  <si>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</si>
  <si>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</si>
  <si>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</si>
  <si>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</si>
  <si>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</si>
  <si>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</si>
  <si>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</si>
  <si>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</si>
  <si>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</si>
  <si>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</si>
  <si>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</si>
  <si>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</si>
  <si>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</si>
  <si>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</si>
  <si>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</si>
  <si>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</si>
  <si>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</si>
  <si>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</si>
  <si>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</si>
  <si>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</si>
  <si>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</si>
  <si>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</si>
  <si>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</si>
  <si>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</si>
  <si>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</si>
  <si>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</si>
  <si>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</si>
  <si>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</si>
  <si>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</si>
  <si>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</si>
  <si>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</si>
  <si>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</si>
  <si>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</si>
  <si>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</si>
  <si>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</si>
  <si>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</si>
  <si>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</si>
  <si>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</si>
  <si>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</si>
  <si>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</si>
  <si>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</si>
  <si>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</si>
  <si>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</si>
  <si>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</si>
  <si>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</si>
  <si>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</si>
  <si>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</si>
  <si>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</si>
  <si>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</si>
  <si>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</si>
  <si>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</si>
  <si>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</si>
  <si>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</si>
  <si>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</si>
  <si>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</si>
  <si>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</si>
  <si>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</si>
  <si>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</si>
  <si>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</si>
  <si>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</si>
  <si>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</si>
  <si>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</si>
  <si>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</si>
  <si>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</si>
  <si>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</si>
  <si>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</si>
  <si>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</si>
  <si>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</si>
  <si>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</si>
  <si>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</si>
  <si>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</si>
  <si>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</si>
  <si>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</si>
  <si>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</si>
  <si>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</si>
  <si>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</si>
  <si>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</si>
  <si>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</si>
  <si>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</si>
  <si>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</si>
  <si>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</si>
  <si>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</si>
  <si>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</si>
  <si>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</si>
  <si>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</si>
  <si>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</si>
  <si>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</si>
  <si>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</si>
  <si>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</si>
  <si>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</si>
  <si>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</si>
  <si>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</si>
  <si>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</si>
  <si>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</si>
  <si>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</si>
  <si>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</si>
  <si>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</si>
  <si>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</si>
  <si>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</si>
  <si>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</si>
  <si>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</si>
  <si>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</si>
  <si>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</si>
  <si>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</si>
  <si>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</si>
  <si>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</si>
  <si>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</si>
  <si>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</si>
  <si>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</si>
  <si>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</si>
  <si>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</si>
  <si>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</si>
  <si>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</si>
  <si>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</si>
  <si>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</si>
  <si>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</si>
  <si>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</si>
  <si>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</si>
  <si>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</si>
  <si>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</si>
  <si>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</si>
  <si>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</si>
  <si>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</si>
  <si>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</si>
  <si>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</si>
  <si>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</si>
  <si>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</si>
  <si>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</si>
  <si>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</si>
  <si>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</si>
  <si>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</si>
  <si>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</si>
  <si>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</si>
  <si>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</si>
  <si>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</si>
  <si>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</si>
  <si>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</si>
  <si>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</si>
  <si>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</si>
  <si>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</si>
  <si>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</si>
  <si>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</si>
  <si>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</si>
  <si>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</si>
  <si>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</si>
  <si>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</si>
  <si>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</si>
  <si>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</si>
  <si>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</si>
  <si>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</si>
  <si>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</si>
  <si>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</si>
  <si>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</si>
  <si>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</si>
  <si>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</si>
  <si>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</si>
  <si>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</si>
  <si>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</si>
  <si>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</si>
  <si>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</si>
  <si>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</si>
  <si>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</si>
  <si>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</si>
  <si>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</si>
  <si>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</si>
  <si>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</si>
  <si>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</si>
  <si>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</si>
  <si>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</si>
  <si>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</si>
  <si>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</si>
  <si>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</si>
  <si>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</si>
  <si>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</si>
  <si>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</si>
  <si>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</si>
  <si>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</si>
  <si>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</si>
  <si>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</si>
  <si>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</si>
  <si>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</si>
  <si>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</si>
  <si>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</si>
  <si>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</si>
  <si>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</si>
  <si>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</si>
  <si>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</si>
  <si>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</si>
  <si>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</si>
  <si>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</si>
  <si>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</si>
  <si>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</si>
  <si>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</si>
  <si>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</si>
  <si>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</si>
  <si>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</si>
  <si>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</si>
  <si>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</si>
  <si>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</si>
  <si>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</si>
  <si>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</si>
  <si>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</si>
  <si>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</si>
  <si>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</si>
  <si>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</si>
  <si>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</si>
  <si>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</si>
  <si>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</si>
  <si>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</si>
  <si>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</si>
  <si>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</si>
  <si>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</si>
  <si>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</si>
  <si>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</si>
  <si>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</si>
  <si>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</si>
  <si>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</si>
  <si>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</si>
  <si>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</si>
  <si>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</si>
  <si>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</si>
  <si>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</si>
  <si>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</si>
  <si>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</si>
  <si>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</si>
  <si>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</si>
  <si>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</si>
  <si>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</si>
  <si>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</si>
  <si>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</si>
  <si>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</si>
  <si>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</si>
  <si>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</si>
  <si>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</si>
  <si>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</si>
  <si>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</si>
  <si>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</si>
  <si>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</si>
  <si>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</si>
  <si>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</si>
  <si>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</si>
  <si>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</si>
  <si>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</si>
  <si>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</si>
  <si>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</si>
  <si>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</si>
  <si>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</si>
  <si>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</si>
  <si>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</si>
  <si>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</si>
  <si>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</si>
  <si>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</si>
  <si>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</si>
  <si>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</si>
  <si>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</si>
  <si>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</si>
  <si>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</si>
  <si>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</si>
  <si>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</si>
  <si>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</si>
  <si>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</si>
  <si>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</si>
  <si>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</si>
  <si>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</si>
  <si>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</si>
  <si>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</si>
  <si>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</si>
  <si>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</si>
  <si>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</si>
  <si>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</si>
  <si>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</si>
  <si>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</si>
  <si>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</si>
  <si>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</si>
  <si>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</si>
  <si>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</si>
  <si>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</si>
  <si>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</si>
  <si>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</si>
  <si>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</si>
  <si>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</si>
  <si>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</si>
  <si>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</si>
  <si>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</si>
  <si>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</si>
  <si>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</si>
  <si>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</si>
  <si>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</si>
  <si>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</si>
  <si>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</si>
  <si>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</si>
  <si>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</si>
  <si>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</si>
  <si>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</si>
  <si>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</si>
  <si>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</si>
  <si>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</si>
  <si>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</si>
  <si>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</si>
  <si>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</si>
  <si>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</si>
  <si>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</si>
  <si>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</si>
  <si>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</si>
  <si>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</si>
  <si>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</si>
  <si>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</si>
  <si>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</si>
  <si>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</si>
  <si>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</si>
  <si>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</si>
  <si>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</si>
  <si>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</si>
  <si>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</si>
  <si>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</si>
  <si>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</si>
  <si>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</si>
  <si>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</si>
  <si>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</si>
  <si>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</si>
  <si>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</si>
  <si>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</si>
  <si>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</si>
  <si>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</si>
  <si>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</si>
  <si>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</si>
  <si>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</si>
  <si>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</si>
  <si>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</si>
  <si>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</si>
  <si>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</si>
  <si>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</si>
  <si>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</si>
  <si>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</si>
  <si>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</si>
  <si>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</si>
  <si>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</si>
  <si>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</si>
  <si>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</si>
  <si>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</si>
  <si>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</si>
  <si>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</si>
  <si>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</si>
  <si>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</si>
  <si>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</si>
  <si>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</si>
  <si>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</si>
  <si>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</si>
  <si>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</si>
  <si>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</si>
  <si>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</si>
  <si>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</si>
  <si>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</si>
  <si>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</si>
  <si>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</si>
  <si>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</si>
  <si>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</si>
  <si>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</si>
  <si>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</si>
  <si>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</si>
  <si>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</si>
  <si>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</si>
  <si>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</si>
  <si>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</si>
  <si>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</si>
  <si>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</si>
  <si>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</si>
  <si>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</si>
  <si>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</si>
  <si>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</si>
  <si>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</si>
  <si>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</si>
  <si>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</si>
  <si>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</si>
  <si>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</si>
  <si>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</si>
  <si>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</si>
  <si>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</si>
  <si>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</si>
  <si>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</si>
  <si>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</si>
  <si>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</si>
  <si>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</si>
  <si>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</si>
  <si>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</si>
  <si>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</si>
  <si>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</si>
  <si>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</si>
  <si>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</si>
  <si>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</si>
  <si>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</si>
  <si>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</si>
  <si>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</si>
  <si>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</si>
  <si>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</si>
  <si>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</si>
  <si>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</si>
  <si>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</si>
  <si>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</si>
  <si>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</si>
  <si>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</si>
  <si>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</si>
  <si>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</si>
  <si>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</si>
  <si>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</si>
  <si>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</si>
  <si>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</si>
  <si>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</si>
  <si>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</si>
  <si>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</si>
  <si>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</si>
  <si>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</si>
  <si>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</si>
  <si>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</si>
  <si>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</si>
  <si>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</si>
  <si>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</si>
  <si>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</si>
  <si>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</si>
  <si>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</si>
  <si>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</si>
  <si>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</si>
  <si>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</si>
  <si>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</si>
  <si>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</si>
  <si>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</si>
  <si>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</si>
  <si>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</si>
  <si>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</si>
  <si>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</si>
  <si>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</si>
  <si>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</si>
  <si>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</si>
  <si>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</si>
  <si>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</si>
  <si>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</si>
  <si>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</si>
  <si>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</si>
  <si>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</si>
  <si>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</si>
  <si>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</si>
  <si>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</si>
  <si>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</si>
  <si>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</si>
  <si>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</si>
  <si>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</si>
  <si>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</si>
  <si>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</si>
  <si>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</si>
  <si>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</si>
  <si>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</si>
  <si>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</si>
  <si>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</si>
  <si>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</si>
  <si>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</si>
  <si>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</si>
  <si>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</si>
  <si>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</si>
  <si>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</si>
  <si>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</si>
  <si>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</si>
  <si>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</si>
  <si>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</si>
  <si>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</si>
  <si>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</si>
  <si>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</si>
  <si>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</si>
  <si>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</si>
  <si>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</si>
  <si>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</si>
  <si>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</si>
  <si>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</si>
  <si>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</si>
  <si>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</si>
  <si>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</si>
  <si>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</si>
  <si>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</si>
  <si>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</si>
  <si>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</si>
  <si>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</si>
  <si>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</si>
  <si>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</si>
  <si>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</si>
  <si>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</si>
  <si>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</si>
  <si>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</si>
  <si>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</si>
  <si>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</si>
  <si>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</si>
  <si>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</si>
  <si>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</si>
  <si>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</si>
  <si>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</si>
  <si>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</si>
  <si>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</si>
  <si>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</si>
  <si>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</si>
  <si>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</si>
  <si>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</si>
  <si>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</si>
  <si>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</si>
  <si>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</si>
  <si>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</si>
  <si>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</si>
  <si>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</si>
  <si>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</si>
  <si>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</si>
  <si>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</si>
  <si>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</si>
  <si>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</si>
  <si>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</si>
  <si>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</si>
  <si>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</si>
  <si>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</si>
  <si>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</si>
  <si>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</si>
  <si>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</si>
  <si>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</si>
  <si>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</si>
  <si>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</si>
  <si>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</si>
  <si>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</si>
  <si>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</si>
  <si>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</si>
  <si>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</si>
  <si>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</si>
  <si>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</si>
  <si>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</si>
  <si>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</si>
  <si>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</si>
  <si>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</si>
  <si>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</si>
  <si>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</si>
  <si>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</si>
  <si>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</si>
  <si>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</si>
  <si>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</si>
  <si>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</si>
  <si>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</si>
  <si>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</si>
  <si>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</si>
  <si>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</si>
  <si>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</si>
  <si>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</si>
  <si>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</si>
  <si>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</si>
  <si>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</si>
  <si>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</si>
  <si>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</si>
  <si>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</si>
  <si>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</si>
  <si>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</si>
  <si>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</si>
  <si>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</si>
  <si>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</si>
  <si>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</si>
  <si>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</si>
  <si>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</si>
  <si>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</si>
  <si>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</si>
  <si>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</si>
  <si>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</si>
  <si>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</si>
  <si>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</si>
  <si>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</si>
  <si>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</si>
  <si>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</si>
  <si>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</si>
  <si>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</si>
  <si>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</si>
  <si>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</si>
  <si>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</si>
  <si>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</si>
  <si>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</si>
  <si>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</si>
  <si>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</si>
  <si>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</si>
  <si>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</si>
  <si>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</si>
  <si>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</si>
  <si>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</si>
  <si>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</si>
  <si>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</si>
  <si>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</si>
  <si>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</si>
  <si>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</si>
  <si>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</si>
  <si>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</si>
  <si>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</si>
  <si>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</si>
  <si>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</si>
  <si>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</si>
  <si>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</si>
  <si>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</si>
  <si>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</si>
  <si>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</si>
  <si>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</si>
  <si>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</si>
  <si>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</si>
  <si>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</si>
  <si>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</si>
  <si>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</si>
  <si>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</si>
  <si>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</si>
  <si>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</si>
  <si>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</si>
  <si>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</si>
  <si>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</si>
  <si>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</si>
  <si>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</si>
  <si>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</si>
  <si>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</si>
  <si>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</si>
  <si>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</si>
  <si>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</si>
  <si>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</si>
  <si>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</si>
  <si>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</si>
  <si>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</si>
  <si>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</si>
  <si>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</si>
  <si>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</si>
  <si>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</si>
  <si>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</si>
  <si>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</si>
  <si>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</si>
  <si>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</si>
  <si>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</si>
  <si>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</si>
  <si>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</si>
  <si>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</si>
  <si>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</si>
  <si>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</si>
  <si>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</si>
  <si>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</si>
  <si>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</si>
  <si>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</si>
  <si>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</si>
  <si>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</si>
  <si>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</si>
  <si>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</si>
  <si>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</si>
  <si>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</si>
  <si>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</si>
  <si>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</si>
  <si>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</si>
  <si>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</si>
  <si>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</si>
  <si>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</si>
  <si>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</si>
  <si>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</si>
  <si>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</si>
  <si>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</si>
  <si>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</si>
  <si>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</si>
  <si>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</si>
  <si>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</si>
  <si>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</si>
  <si>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</si>
  <si>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</si>
  <si>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</si>
  <si>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</si>
  <si>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</si>
  <si>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</si>
  <si>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</si>
  <si>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</si>
  <si>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</si>
  <si>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</si>
  <si>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</si>
  <si>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</si>
  <si>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</si>
  <si>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</si>
  <si>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</si>
  <si>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</si>
  <si>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</si>
  <si>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</si>
  <si>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</si>
  <si>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</si>
  <si>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</si>
  <si>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</si>
  <si>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</si>
  <si>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</si>
  <si>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</si>
  <si>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</si>
  <si>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</si>
  <si>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</si>
  <si>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</si>
  <si>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</si>
  <si>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</si>
  <si>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</si>
  <si>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</si>
  <si>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</si>
  <si>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</si>
  <si>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</si>
  <si>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</si>
  <si>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</si>
  <si>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</si>
  <si>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</si>
  <si>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</si>
  <si>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</si>
  <si>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</si>
  <si>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</si>
  <si>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</si>
  <si>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</si>
  <si>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</si>
  <si>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</si>
  <si>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</si>
  <si>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</si>
  <si>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</si>
  <si>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</si>
  <si>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</si>
  <si>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</si>
  <si>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</si>
  <si>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</si>
  <si>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</si>
  <si>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</si>
  <si>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</si>
  <si>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</si>
  <si>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</si>
  <si>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</si>
  <si>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</si>
  <si>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</si>
  <si>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</si>
  <si>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</si>
  <si>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</si>
  <si>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</si>
  <si>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</si>
  <si>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</si>
  <si>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</si>
  <si>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</si>
  <si>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</si>
  <si>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</si>
  <si>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</si>
  <si>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</si>
  <si>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</si>
  <si>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</si>
  <si>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</si>
  <si>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</si>
  <si>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</si>
  <si>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</si>
  <si>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(blank)</t>
  </si>
  <si>
    <t>Count of Number Failed</t>
  </si>
  <si>
    <t>Count of Number Successful</t>
  </si>
  <si>
    <t>Count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</si>
</sst>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rgb="FF000000"/>
      <name val="Courier New"/>
      <family val="3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/>
    <xf numFmtId="9" fontId="4" fillId="0" borderId="0" xfId="2" applyFont="1"/>
    <xf numFmtId="9" fontId="0" fillId="0" borderId="0" xfId="2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 (Recovered).xlsx]Pivot Table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5-439E-BEC7-2E94E9F51E32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5-439E-BEC7-2E94E9F51E3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5-439E-BEC7-2E94E9F51E3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5-439E-BEC7-2E94E9F5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910512"/>
        <c:axId val="250911168"/>
      </c:barChart>
      <c:catAx>
        <c:axId val="2509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1168"/>
        <c:crosses val="autoZero"/>
        <c:auto val="1"/>
        <c:lblAlgn val="ctr"/>
        <c:lblOffset val="100"/>
        <c:noMultiLvlLbl val="0"/>
      </c:catAx>
      <c:valAx>
        <c:axId val="2509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 (Recovered).xlsx]Pivot Table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B-45E0-8922-0E5A0A297F7B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B-45E0-8922-0E5A0A297F7B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B-45E0-8922-0E5A0A297F7B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B-411F-802D-EBEC6577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96056"/>
        <c:axId val="341194416"/>
      </c:barChart>
      <c:catAx>
        <c:axId val="34119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4416"/>
        <c:crosses val="autoZero"/>
        <c:auto val="1"/>
        <c:lblAlgn val="ctr"/>
        <c:lblOffset val="100"/>
        <c:noMultiLvlLbl val="0"/>
      </c:catAx>
      <c:valAx>
        <c:axId val="3411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 (Recovered).xlsx]Pivot Table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E-4927-AA9E-766195EB55CC}"/>
            </c:ext>
          </c:extLst>
        </c:ser>
        <c:ser>
          <c:idx val="1"/>
          <c:order val="1"/>
          <c:tx>
            <c:strRef>
              <c:f>'Pivot Table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E-4927-AA9E-766195EB55CC}"/>
            </c:ext>
          </c:extLst>
        </c:ser>
        <c:ser>
          <c:idx val="2"/>
          <c:order val="2"/>
          <c:tx>
            <c:strRef>
              <c:f>'Pivot Table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E-4927-AA9E-766195EB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23920"/>
        <c:axId val="548524248"/>
      </c:lineChart>
      <c:catAx>
        <c:axId val="5485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4248"/>
        <c:crosses val="autoZero"/>
        <c:auto val="1"/>
        <c:lblAlgn val="ctr"/>
        <c:lblOffset val="100"/>
        <c:noMultiLvlLbl val="0"/>
      </c:catAx>
      <c:valAx>
        <c:axId val="54852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 (Recovered).xlsx]Sheet3!PivotTable2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Number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Sheet3!$A$4:$A$43</c:f>
              <c:multiLvlStrCache>
                <c:ptCount val="13"/>
                <c:lvl>
                  <c:pt idx="0">
                    <c:v>0.225225225225225</c:v>
                  </c:pt>
                  <c:pt idx="1">
                    <c:v>0.19047619047619</c:v>
                  </c:pt>
                  <c:pt idx="2">
                    <c:v>0.158536585365854</c:v>
                  </c:pt>
                  <c:pt idx="3">
                    <c:v>0.131386861313869</c:v>
                  </c:pt>
                  <c:pt idx="4">
                    <c:v>0.0945945945945946</c:v>
                  </c:pt>
                  <c:pt idx="5">
                    <c:v>0.0845771144278607</c:v>
                  </c:pt>
                  <c:pt idx="6">
                    <c:v>0.127272727272727</c:v>
                  </c:pt>
                  <c:pt idx="7">
                    <c:v>0.113636363636364</c:v>
                  </c:pt>
                  <c:pt idx="8">
                    <c:v>0.13953488372093</c:v>
                  </c:pt>
                  <c:pt idx="9">
                    <c:v>0.0726256983240224</c:v>
                  </c:pt>
                  <c:pt idx="10">
                    <c:v>0.0424929178470255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0.581081081081081</c:v>
                  </c:pt>
                  <c:pt idx="1">
                    <c:v>0.523809523809524</c:v>
                  </c:pt>
                  <c:pt idx="2">
                    <c:v>0.451219512195122</c:v>
                  </c:pt>
                  <c:pt idx="3">
                    <c:v>0.467153284671533</c:v>
                  </c:pt>
                  <c:pt idx="4">
                    <c:v>0.486486486486487</c:v>
                  </c:pt>
                  <c:pt idx="5">
                    <c:v>0.447761194029851</c:v>
                  </c:pt>
                  <c:pt idx="6">
                    <c:v>0.4</c:v>
                  </c:pt>
                  <c:pt idx="7">
                    <c:v>0.409090909090909</c:v>
                  </c:pt>
                  <c:pt idx="8">
                    <c:v>0.372093023255814</c:v>
                  </c:pt>
                  <c:pt idx="9">
                    <c:v>0.395251396648045</c:v>
                  </c:pt>
                  <c:pt idx="10">
                    <c:v>0.297450424929178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0.193693693693694</c:v>
                  </c:pt>
                  <c:pt idx="1">
                    <c:v>0.285714285714286</c:v>
                  </c:pt>
                  <c:pt idx="2">
                    <c:v>0.390243902439024</c:v>
                  </c:pt>
                  <c:pt idx="3">
                    <c:v>0.401459854014599</c:v>
                  </c:pt>
                  <c:pt idx="4">
                    <c:v>0.418918918918919</c:v>
                  </c:pt>
                  <c:pt idx="5">
                    <c:v>0.467661691542289</c:v>
                  </c:pt>
                  <c:pt idx="6">
                    <c:v>0.472727272727273</c:v>
                  </c:pt>
                  <c:pt idx="7">
                    <c:v>0.477272727272727</c:v>
                  </c:pt>
                  <c:pt idx="8">
                    <c:v>0.488372093023256</c:v>
                  </c:pt>
                  <c:pt idx="9">
                    <c:v>0.532122905027933</c:v>
                  </c:pt>
                  <c:pt idx="10">
                    <c:v>0.660056657223796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Sheet3!$B$4:$B$43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64-49DD-8524-C6DBB44A8836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Count of Number 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Sheet3!$A$4:$A$43</c:f>
              <c:multiLvlStrCache>
                <c:ptCount val="13"/>
                <c:lvl>
                  <c:pt idx="0">
                    <c:v>0.225225225225225</c:v>
                  </c:pt>
                  <c:pt idx="1">
                    <c:v>0.19047619047619</c:v>
                  </c:pt>
                  <c:pt idx="2">
                    <c:v>0.158536585365854</c:v>
                  </c:pt>
                  <c:pt idx="3">
                    <c:v>0.131386861313869</c:v>
                  </c:pt>
                  <c:pt idx="4">
                    <c:v>0.0945945945945946</c:v>
                  </c:pt>
                  <c:pt idx="5">
                    <c:v>0.0845771144278607</c:v>
                  </c:pt>
                  <c:pt idx="6">
                    <c:v>0.127272727272727</c:v>
                  </c:pt>
                  <c:pt idx="7">
                    <c:v>0.113636363636364</c:v>
                  </c:pt>
                  <c:pt idx="8">
                    <c:v>0.13953488372093</c:v>
                  </c:pt>
                  <c:pt idx="9">
                    <c:v>0.0726256983240224</c:v>
                  </c:pt>
                  <c:pt idx="10">
                    <c:v>0.0424929178470255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0.581081081081081</c:v>
                  </c:pt>
                  <c:pt idx="1">
                    <c:v>0.523809523809524</c:v>
                  </c:pt>
                  <c:pt idx="2">
                    <c:v>0.451219512195122</c:v>
                  </c:pt>
                  <c:pt idx="3">
                    <c:v>0.467153284671533</c:v>
                  </c:pt>
                  <c:pt idx="4">
                    <c:v>0.486486486486487</c:v>
                  </c:pt>
                  <c:pt idx="5">
                    <c:v>0.447761194029851</c:v>
                  </c:pt>
                  <c:pt idx="6">
                    <c:v>0.4</c:v>
                  </c:pt>
                  <c:pt idx="7">
                    <c:v>0.409090909090909</c:v>
                  </c:pt>
                  <c:pt idx="8">
                    <c:v>0.372093023255814</c:v>
                  </c:pt>
                  <c:pt idx="9">
                    <c:v>0.395251396648045</c:v>
                  </c:pt>
                  <c:pt idx="10">
                    <c:v>0.297450424929178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0.193693693693694</c:v>
                  </c:pt>
                  <c:pt idx="1">
                    <c:v>0.285714285714286</c:v>
                  </c:pt>
                  <c:pt idx="2">
                    <c:v>0.390243902439024</c:v>
                  </c:pt>
                  <c:pt idx="3">
                    <c:v>0.401459854014599</c:v>
                  </c:pt>
                  <c:pt idx="4">
                    <c:v>0.418918918918919</c:v>
                  </c:pt>
                  <c:pt idx="5">
                    <c:v>0.467661691542289</c:v>
                  </c:pt>
                  <c:pt idx="6">
                    <c:v>0.472727272727273</c:v>
                  </c:pt>
                  <c:pt idx="7">
                    <c:v>0.477272727272727</c:v>
                  </c:pt>
                  <c:pt idx="8">
                    <c:v>0.488372093023256</c:v>
                  </c:pt>
                  <c:pt idx="9">
                    <c:v>0.532122905027933</c:v>
                  </c:pt>
                  <c:pt idx="10">
                    <c:v>0.660056657223796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Sheet3!$C$4:$C$43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64-49DD-8524-C6DBB44A8836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Count of Number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Sheet3!$A$4:$A$43</c:f>
              <c:multiLvlStrCache>
                <c:ptCount val="13"/>
                <c:lvl>
                  <c:pt idx="0">
                    <c:v>0.225225225225225</c:v>
                  </c:pt>
                  <c:pt idx="1">
                    <c:v>0.19047619047619</c:v>
                  </c:pt>
                  <c:pt idx="2">
                    <c:v>0.158536585365854</c:v>
                  </c:pt>
                  <c:pt idx="3">
                    <c:v>0.131386861313869</c:v>
                  </c:pt>
                  <c:pt idx="4">
                    <c:v>0.0945945945945946</c:v>
                  </c:pt>
                  <c:pt idx="5">
                    <c:v>0.0845771144278607</c:v>
                  </c:pt>
                  <c:pt idx="6">
                    <c:v>0.127272727272727</c:v>
                  </c:pt>
                  <c:pt idx="7">
                    <c:v>0.113636363636364</c:v>
                  </c:pt>
                  <c:pt idx="8">
                    <c:v>0.13953488372093</c:v>
                  </c:pt>
                  <c:pt idx="9">
                    <c:v>0.0726256983240224</c:v>
                  </c:pt>
                  <c:pt idx="10">
                    <c:v>0.0424929178470255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0.581081081081081</c:v>
                  </c:pt>
                  <c:pt idx="1">
                    <c:v>0.523809523809524</c:v>
                  </c:pt>
                  <c:pt idx="2">
                    <c:v>0.451219512195122</c:v>
                  </c:pt>
                  <c:pt idx="3">
                    <c:v>0.467153284671533</c:v>
                  </c:pt>
                  <c:pt idx="4">
                    <c:v>0.486486486486487</c:v>
                  </c:pt>
                  <c:pt idx="5">
                    <c:v>0.447761194029851</c:v>
                  </c:pt>
                  <c:pt idx="6">
                    <c:v>0.4</c:v>
                  </c:pt>
                  <c:pt idx="7">
                    <c:v>0.409090909090909</c:v>
                  </c:pt>
                  <c:pt idx="8">
                    <c:v>0.372093023255814</c:v>
                  </c:pt>
                  <c:pt idx="9">
                    <c:v>0.395251396648045</c:v>
                  </c:pt>
                  <c:pt idx="10">
                    <c:v>0.297450424929178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0.193693693693694</c:v>
                  </c:pt>
                  <c:pt idx="1">
                    <c:v>0.285714285714286</c:v>
                  </c:pt>
                  <c:pt idx="2">
                    <c:v>0.390243902439024</c:v>
                  </c:pt>
                  <c:pt idx="3">
                    <c:v>0.401459854014599</c:v>
                  </c:pt>
                  <c:pt idx="4">
                    <c:v>0.418918918918919</c:v>
                  </c:pt>
                  <c:pt idx="5">
                    <c:v>0.467661691542289</c:v>
                  </c:pt>
                  <c:pt idx="6">
                    <c:v>0.472727272727273</c:v>
                  </c:pt>
                  <c:pt idx="7">
                    <c:v>0.477272727272727</c:v>
                  </c:pt>
                  <c:pt idx="8">
                    <c:v>0.488372093023256</c:v>
                  </c:pt>
                  <c:pt idx="9">
                    <c:v>0.532122905027933</c:v>
                  </c:pt>
                  <c:pt idx="10">
                    <c:v>0.660056657223796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Sheet3!$D$4:$D$43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F64-49DD-8524-C6DBB44A8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561040"/>
        <c:axId val="672562024"/>
      </c:barChart>
      <c:catAx>
        <c:axId val="6725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2024"/>
        <c:crosses val="autoZero"/>
        <c:auto val="1"/>
        <c:lblAlgn val="ctr"/>
        <c:lblOffset val="100"/>
        <c:noMultiLvlLbl val="0"/>
      </c:catAx>
      <c:valAx>
        <c:axId val="6725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6</xdr:row>
      <xdr:rowOff>126204</xdr:rowOff>
    </xdr:from>
    <xdr:to>
      <xdr:col>13</xdr:col>
      <xdr:colOff>507206</xdr:colOff>
      <xdr:row>23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13</xdr:row>
      <xdr:rowOff>128588</xdr:rowOff>
    </xdr:from>
    <xdr:to>
      <xdr:col>15</xdr:col>
      <xdr:colOff>638175</xdr:colOff>
      <xdr:row>44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273842</xdr:colOff>
      <xdr:row>1</xdr:row>
      <xdr:rowOff>83344</xdr:rowOff>
    </xdr:from>
    <xdr:to>
      <xdr:col>13</xdr:col>
      <xdr:colOff>126205</xdr:colOff>
      <xdr:row>16</xdr:row>
      <xdr:rowOff>111919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250031</xdr:colOff>
      <xdr:row>8</xdr:row>
      <xdr:rowOff>83343</xdr:rowOff>
    </xdr:from>
    <xdr:to>
      <xdr:col>13</xdr:col>
      <xdr:colOff>288131</xdr:colOff>
      <xdr:row>23</xdr:row>
      <xdr:rowOff>111918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Campisi" refreshedDate="43589.51885787036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Campisi" refreshedDate="43589.56467407407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arles Campisi" refreshedDate="43595.994791203702" createdVersion="6" refreshedVersion="6" minRefreshableVersion="3" recordCount="13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2" count="13">
        <n v="322"/>
        <n v="932"/>
        <n v="381"/>
        <n v="168"/>
        <n v="94"/>
        <n v="62"/>
        <n v="55"/>
        <n v="32"/>
        <n v="26"/>
        <n v="21"/>
        <n v="6"/>
        <n v="86"/>
        <m/>
      </sharedItems>
    </cacheField>
    <cacheField name="Number Failed" numFmtId="0">
      <sharedItems containsString="0" containsBlank="1" containsNumber="1" containsInteger="1" minValue="11" maxValue="420" count="13">
        <n v="113"/>
        <n v="420"/>
        <n v="283"/>
        <n v="144"/>
        <n v="90"/>
        <n v="72"/>
        <n v="64"/>
        <n v="37"/>
        <n v="22"/>
        <n v="16"/>
        <n v="11"/>
        <n v="258"/>
        <m/>
      </sharedItems>
    </cacheField>
    <cacheField name="Number Canceled" numFmtId="0">
      <sharedItems containsString="0" containsBlank="1" containsNumber="1" containsInteger="1" minValue="4" maxValue="100" count="12">
        <n v="18"/>
        <n v="60"/>
        <n v="52"/>
        <n v="40"/>
        <n v="17"/>
        <n v="14"/>
        <n v="13"/>
        <n v="7"/>
        <n v="6"/>
        <n v="4"/>
        <n v="100"/>
        <m/>
      </sharedItems>
    </cacheField>
    <cacheField name="Total Projects" numFmtId="0">
      <sharedItems containsString="0" containsBlank="1" containsNumber="1" containsInteger="1" minValue="21" maxValue="1412" count="13">
        <n v="453"/>
        <n v="1412"/>
        <n v="716"/>
        <n v="352"/>
        <n v="201"/>
        <n v="148"/>
        <n v="137"/>
        <n v="82"/>
        <n v="55"/>
        <n v="43"/>
        <n v="21"/>
        <n v="444"/>
        <m/>
      </sharedItems>
    </cacheField>
    <cacheField name="Percentage Successful" numFmtId="9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9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9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  <r>
    <x v="12"/>
    <x v="12"/>
    <x v="12"/>
    <x v="11"/>
    <x v="12"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3" firstHeaderRow="0" firstDataRow="1" firstDataCol="1" rowPageCount="1" colPageCount="1"/>
  <pivotFields count="8">
    <pivotField axis="axisPage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dataField="1"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dataField="1" showAll="0">
      <items count="14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x="12"/>
        <item t="default"/>
      </items>
    </pivotField>
    <pivotField dataField="1" showAll="0">
      <items count="13">
        <item x="9"/>
        <item x="8"/>
        <item x="7"/>
        <item x="6"/>
        <item x="5"/>
        <item x="4"/>
        <item x="0"/>
        <item x="3"/>
        <item x="2"/>
        <item x="1"/>
        <item x="10"/>
        <item x="11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x="12"/>
        <item t="default"/>
      </items>
    </pivotField>
    <pivotField axis="axisRow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axis="axisRow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axis="axisRow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3">
    <field x="5"/>
    <field x="6"/>
    <field x="7"/>
  </rowFields>
  <rowItems count="40">
    <i>
      <x/>
    </i>
    <i r="1">
      <x v="11"/>
    </i>
    <i r="2">
      <x v="11"/>
    </i>
    <i>
      <x v="1"/>
    </i>
    <i r="1">
      <x v="10"/>
    </i>
    <i r="2">
      <x v="10"/>
    </i>
    <i>
      <x v="2"/>
    </i>
    <i r="1">
      <x v="7"/>
    </i>
    <i r="2">
      <x v="9"/>
    </i>
    <i>
      <x v="3"/>
    </i>
    <i r="1">
      <x v="8"/>
    </i>
    <i r="2">
      <x v="7"/>
    </i>
    <i>
      <x v="4"/>
    </i>
    <i r="1">
      <x v="9"/>
    </i>
    <i r="2">
      <x v="4"/>
    </i>
    <i>
      <x v="5"/>
    </i>
    <i r="1">
      <x v="6"/>
    </i>
    <i r="2">
      <x v="3"/>
    </i>
    <i>
      <x v="6"/>
    </i>
    <i r="1">
      <x v="4"/>
    </i>
    <i r="2">
      <x v="6"/>
    </i>
    <i>
      <x v="7"/>
    </i>
    <i r="1">
      <x v="5"/>
    </i>
    <i r="2">
      <x v="5"/>
    </i>
    <i>
      <x v="8"/>
    </i>
    <i r="1">
      <x v="2"/>
    </i>
    <i r="2">
      <x v="8"/>
    </i>
    <i>
      <x v="9"/>
    </i>
    <i r="1">
      <x v="3"/>
    </i>
    <i r="2">
      <x v="2"/>
    </i>
    <i>
      <x v="10"/>
    </i>
    <i r="1">
      <x v="1"/>
    </i>
    <i r="2">
      <x v="1"/>
    </i>
    <i>
      <x v="11"/>
    </i>
    <i r="1">
      <x/>
    </i>
    <i r="2">
      <x/>
    </i>
    <i>
      <x v="12"/>
    </i>
    <i r="1">
      <x v="12"/>
    </i>
    <i r="2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Count of Number Failed" fld="2" subtotal="count" baseField="0" baseItem="0"/>
    <dataField name="Count of Number Canceled" fld="3" subtotal="count" baseField="0" baseItem="0"/>
    <dataField name="Count of Number Successful" fld="1" subtotal="count" baseField="0" baseItem="0"/>
  </dataFields>
  <chartFormats count="3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0" sqref="D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8364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4.25" x14ac:dyDescent="0.45"/>
  <cols>
    <col min="1" max="1" width="14.6640625" bestFit="1" customWidth="1"/>
    <col min="2" max="2" width="14.73046875" customWidth="1"/>
    <col min="3" max="3" width="5.265625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8308</v>
      </c>
      <c r="B2" t="s">
        <v>8363</v>
      </c>
    </row>
    <row r="4" spans="1:6" x14ac:dyDescent="0.45">
      <c r="A4" s="7" t="s">
        <v>8364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32" sqref="B32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8365</v>
      </c>
      <c r="B1" t="s">
        <v>8363</v>
      </c>
    </row>
    <row r="2" spans="1:5" x14ac:dyDescent="0.45">
      <c r="A2" s="7" t="s">
        <v>8380</v>
      </c>
      <c r="B2" t="s">
        <v>8363</v>
      </c>
    </row>
    <row r="4" spans="1:5" x14ac:dyDescent="0.45">
      <c r="A4" s="7" t="s">
        <v>8364</v>
      </c>
      <c r="B4" s="7" t="s">
        <v>8362</v>
      </c>
    </row>
    <row r="5" spans="1:5" x14ac:dyDescent="0.4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2" zoomScale="55" zoomScaleNormal="55" workbookViewId="0">
      <selection activeCell="F22" sqref="F22"/>
    </sheetView>
  </sheetViews>
  <sheetFormatPr defaultRowHeight="14.25" x14ac:dyDescent="0.45"/>
  <cols>
    <col min="1" max="1" width="4.73046875" bestFit="1" customWidth="1"/>
    <col min="2" max="2" width="69.06640625" style="3" bestFit="1" customWidth="1"/>
    <col min="3" max="3" width="75.9296875" style="3" bestFit="1" customWidth="1"/>
    <col min="4" max="4" width="9.73046875" bestFit="1" customWidth="1"/>
    <col min="5" max="5" width="10.73046875" bestFit="1" customWidth="1"/>
    <col min="6" max="6" width="9.06640625" bestFit="1" customWidth="1"/>
    <col min="7" max="7" width="7.33203125" bestFit="1" customWidth="1"/>
    <col min="8" max="8" width="8.06640625" bestFit="1" customWidth="1"/>
    <col min="9" max="9" width="10.73046875" bestFit="1" customWidth="1"/>
    <col min="10" max="10" width="11.06640625" bestFit="1" customWidth="1"/>
    <col min="11" max="11" width="8.796875" bestFit="1" customWidth="1"/>
    <col min="12" max="12" width="13.06640625" bestFit="1" customWidth="1"/>
    <col min="13" max="13" width="8.19921875" bestFit="1" customWidth="1"/>
    <col min="14" max="14" width="24.53125" bestFit="1" customWidth="1"/>
    <col min="15" max="15" width="14" bestFit="1" customWidth="1"/>
    <col min="16" max="16" width="15.9296875" bestFit="1" customWidth="1"/>
    <col min="17" max="17" width="14.39843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28.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28.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28.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28.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28.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"live"</formula>
    </cfRule>
    <cfRule type="cellIs" dxfId="0" priority="3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tabSelected="1" workbookViewId="0">
      <selection activeCell="A3" sqref="A3"/>
    </sheetView>
  </sheetViews>
  <sheetFormatPr defaultRowHeight="14.25" x14ac:dyDescent="0.45"/>
  <cols>
    <col min="1" max="1" width="17.59765625" bestFit="1" customWidth="1"/>
    <col min="2" max="2" width="20.265625" customWidth="1"/>
    <col min="3" max="3" width="22.86328125" customWidth="1"/>
    <col min="4" max="4" width="23.86328125" customWidth="1"/>
    <col min="5" max="9" width="2.73046875" customWidth="1"/>
    <col min="10" max="13" width="3.73046875" customWidth="1"/>
    <col min="14" max="14" width="6.3984375" customWidth="1"/>
    <col min="15" max="15" width="10.19921875" customWidth="1"/>
    <col min="16" max="16" width="7.265625" customWidth="1"/>
    <col min="17" max="17" width="5.53125" customWidth="1"/>
    <col min="18" max="18" width="8.265625" customWidth="1"/>
    <col min="19" max="19" width="5.53125" customWidth="1"/>
    <col min="20" max="20" width="8.265625" customWidth="1"/>
    <col min="21" max="21" width="5.53125" customWidth="1"/>
    <col min="22" max="22" width="8.265625" customWidth="1"/>
    <col min="23" max="23" width="5.53125" customWidth="1"/>
    <col min="24" max="24" width="8.265625" customWidth="1"/>
    <col min="25" max="25" width="8.19921875" customWidth="1"/>
    <col min="26" max="26" width="10.9296875" customWidth="1"/>
    <col min="27" max="28" width="10.19921875" customWidth="1"/>
    <col min="29" max="29" width="5.53125" customWidth="1"/>
    <col min="30" max="31" width="8.265625" customWidth="1"/>
    <col min="32" max="32" width="5.53125" customWidth="1"/>
    <col min="33" max="34" width="8.265625" customWidth="1"/>
    <col min="35" max="35" width="5.53125" customWidth="1"/>
    <col min="36" max="37" width="8.265625" customWidth="1"/>
    <col min="38" max="38" width="8.19921875" customWidth="1"/>
    <col min="39" max="40" width="10.9296875" bestFit="1" customWidth="1"/>
    <col min="41" max="41" width="10.19921875" bestFit="1" customWidth="1"/>
  </cols>
  <sheetData>
    <row r="1" spans="1:4" x14ac:dyDescent="0.45">
      <c r="A1" s="7" t="s">
        <v>8381</v>
      </c>
      <c r="B1" t="s">
        <v>8363</v>
      </c>
    </row>
    <row r="3" spans="1:4" x14ac:dyDescent="0.45">
      <c r="A3" s="7" t="s">
        <v>8360</v>
      </c>
      <c r="B3" t="s">
        <v>8402</v>
      </c>
      <c r="C3" t="s">
        <v>8404</v>
      </c>
      <c r="D3" t="s">
        <v>8403</v>
      </c>
    </row>
    <row r="4" spans="1:4" x14ac:dyDescent="0.45">
      <c r="A4" s="8">
        <v>0.19369369369369369</v>
      </c>
      <c r="B4" s="9">
        <v>1</v>
      </c>
      <c r="C4" s="9">
        <v>1</v>
      </c>
      <c r="D4" s="9">
        <v>1</v>
      </c>
    </row>
    <row r="5" spans="1:4" x14ac:dyDescent="0.45">
      <c r="A5" s="17">
        <v>0.58108108108108103</v>
      </c>
      <c r="B5" s="9">
        <v>1</v>
      </c>
      <c r="C5" s="9">
        <v>1</v>
      </c>
      <c r="D5" s="9">
        <v>1</v>
      </c>
    </row>
    <row r="6" spans="1:4" x14ac:dyDescent="0.45">
      <c r="A6" s="18">
        <v>0.22522522522522523</v>
      </c>
      <c r="B6" s="9">
        <v>1</v>
      </c>
      <c r="C6" s="9">
        <v>1</v>
      </c>
      <c r="D6" s="9">
        <v>1</v>
      </c>
    </row>
    <row r="7" spans="1:4" x14ac:dyDescent="0.45">
      <c r="A7" s="8">
        <v>0.2857142857142857</v>
      </c>
      <c r="B7" s="9">
        <v>1</v>
      </c>
      <c r="C7" s="9">
        <v>1</v>
      </c>
      <c r="D7" s="9">
        <v>1</v>
      </c>
    </row>
    <row r="8" spans="1:4" x14ac:dyDescent="0.45">
      <c r="A8" s="17">
        <v>0.52380952380952384</v>
      </c>
      <c r="B8" s="9">
        <v>1</v>
      </c>
      <c r="C8" s="9">
        <v>1</v>
      </c>
      <c r="D8" s="9">
        <v>1</v>
      </c>
    </row>
    <row r="9" spans="1:4" x14ac:dyDescent="0.45">
      <c r="A9" s="18">
        <v>0.19047619047619047</v>
      </c>
      <c r="B9" s="9">
        <v>1</v>
      </c>
      <c r="C9" s="9">
        <v>1</v>
      </c>
      <c r="D9" s="9">
        <v>1</v>
      </c>
    </row>
    <row r="10" spans="1:4" x14ac:dyDescent="0.45">
      <c r="A10" s="8">
        <v>0.3902439024390244</v>
      </c>
      <c r="B10" s="9">
        <v>1</v>
      </c>
      <c r="C10" s="9">
        <v>1</v>
      </c>
      <c r="D10" s="9">
        <v>1</v>
      </c>
    </row>
    <row r="11" spans="1:4" x14ac:dyDescent="0.45">
      <c r="A11" s="17">
        <v>0.45121951219512196</v>
      </c>
      <c r="B11" s="9">
        <v>1</v>
      </c>
      <c r="C11" s="9">
        <v>1</v>
      </c>
      <c r="D11" s="9">
        <v>1</v>
      </c>
    </row>
    <row r="12" spans="1:4" x14ac:dyDescent="0.45">
      <c r="A12" s="18">
        <v>0.15853658536585366</v>
      </c>
      <c r="B12" s="9">
        <v>1</v>
      </c>
      <c r="C12" s="9">
        <v>1</v>
      </c>
      <c r="D12" s="9">
        <v>1</v>
      </c>
    </row>
    <row r="13" spans="1:4" x14ac:dyDescent="0.45">
      <c r="A13" s="8">
        <v>0.40145985401459855</v>
      </c>
      <c r="B13" s="9">
        <v>1</v>
      </c>
      <c r="C13" s="9">
        <v>1</v>
      </c>
      <c r="D13" s="9">
        <v>1</v>
      </c>
    </row>
    <row r="14" spans="1:4" x14ac:dyDescent="0.45">
      <c r="A14" s="17">
        <v>0.46715328467153283</v>
      </c>
      <c r="B14" s="9">
        <v>1</v>
      </c>
      <c r="C14" s="9">
        <v>1</v>
      </c>
      <c r="D14" s="9">
        <v>1</v>
      </c>
    </row>
    <row r="15" spans="1:4" x14ac:dyDescent="0.45">
      <c r="A15" s="18">
        <v>0.13138686131386862</v>
      </c>
      <c r="B15" s="9">
        <v>1</v>
      </c>
      <c r="C15" s="9">
        <v>1</v>
      </c>
      <c r="D15" s="9">
        <v>1</v>
      </c>
    </row>
    <row r="16" spans="1:4" x14ac:dyDescent="0.45">
      <c r="A16" s="8">
        <v>0.41891891891891891</v>
      </c>
      <c r="B16" s="9">
        <v>1</v>
      </c>
      <c r="C16" s="9">
        <v>1</v>
      </c>
      <c r="D16" s="9">
        <v>1</v>
      </c>
    </row>
    <row r="17" spans="1:4" x14ac:dyDescent="0.45">
      <c r="A17" s="17">
        <v>0.48648648648648651</v>
      </c>
      <c r="B17" s="9">
        <v>1</v>
      </c>
      <c r="C17" s="9">
        <v>1</v>
      </c>
      <c r="D17" s="9">
        <v>1</v>
      </c>
    </row>
    <row r="18" spans="1:4" x14ac:dyDescent="0.45">
      <c r="A18" s="18">
        <v>9.45945945945946E-2</v>
      </c>
      <c r="B18" s="9">
        <v>1</v>
      </c>
      <c r="C18" s="9">
        <v>1</v>
      </c>
      <c r="D18" s="9">
        <v>1</v>
      </c>
    </row>
    <row r="19" spans="1:4" x14ac:dyDescent="0.45">
      <c r="A19" s="8">
        <v>0.46766169154228854</v>
      </c>
      <c r="B19" s="9">
        <v>1</v>
      </c>
      <c r="C19" s="9">
        <v>1</v>
      </c>
      <c r="D19" s="9">
        <v>1</v>
      </c>
    </row>
    <row r="20" spans="1:4" x14ac:dyDescent="0.45">
      <c r="A20" s="17">
        <v>0.44776119402985076</v>
      </c>
      <c r="B20" s="9">
        <v>1</v>
      </c>
      <c r="C20" s="9">
        <v>1</v>
      </c>
      <c r="D20" s="9">
        <v>1</v>
      </c>
    </row>
    <row r="21" spans="1:4" x14ac:dyDescent="0.45">
      <c r="A21" s="18">
        <v>8.45771144278607E-2</v>
      </c>
      <c r="B21" s="9">
        <v>1</v>
      </c>
      <c r="C21" s="9">
        <v>1</v>
      </c>
      <c r="D21" s="9">
        <v>1</v>
      </c>
    </row>
    <row r="22" spans="1:4" x14ac:dyDescent="0.45">
      <c r="A22" s="8">
        <v>0.47272727272727272</v>
      </c>
      <c r="B22" s="9">
        <v>1</v>
      </c>
      <c r="C22" s="9">
        <v>1</v>
      </c>
      <c r="D22" s="9">
        <v>1</v>
      </c>
    </row>
    <row r="23" spans="1:4" x14ac:dyDescent="0.45">
      <c r="A23" s="17">
        <v>0.4</v>
      </c>
      <c r="B23" s="9">
        <v>1</v>
      </c>
      <c r="C23" s="9">
        <v>1</v>
      </c>
      <c r="D23" s="9">
        <v>1</v>
      </c>
    </row>
    <row r="24" spans="1:4" x14ac:dyDescent="0.45">
      <c r="A24" s="18">
        <v>0.12727272727272726</v>
      </c>
      <c r="B24" s="9">
        <v>1</v>
      </c>
      <c r="C24" s="9">
        <v>1</v>
      </c>
      <c r="D24" s="9">
        <v>1</v>
      </c>
    </row>
    <row r="25" spans="1:4" x14ac:dyDescent="0.45">
      <c r="A25" s="8">
        <v>0.47727272727272729</v>
      </c>
      <c r="B25" s="9">
        <v>1</v>
      </c>
      <c r="C25" s="9">
        <v>1</v>
      </c>
      <c r="D25" s="9">
        <v>1</v>
      </c>
    </row>
    <row r="26" spans="1:4" x14ac:dyDescent="0.45">
      <c r="A26" s="17">
        <v>0.40909090909090912</v>
      </c>
      <c r="B26" s="9">
        <v>1</v>
      </c>
      <c r="C26" s="9">
        <v>1</v>
      </c>
      <c r="D26" s="9">
        <v>1</v>
      </c>
    </row>
    <row r="27" spans="1:4" x14ac:dyDescent="0.45">
      <c r="A27" s="18">
        <v>0.11363636363636363</v>
      </c>
      <c r="B27" s="9">
        <v>1</v>
      </c>
      <c r="C27" s="9">
        <v>1</v>
      </c>
      <c r="D27" s="9">
        <v>1</v>
      </c>
    </row>
    <row r="28" spans="1:4" x14ac:dyDescent="0.45">
      <c r="A28" s="8">
        <v>0.48837209302325579</v>
      </c>
      <c r="B28" s="9">
        <v>1</v>
      </c>
      <c r="C28" s="9">
        <v>1</v>
      </c>
      <c r="D28" s="9">
        <v>1</v>
      </c>
    </row>
    <row r="29" spans="1:4" x14ac:dyDescent="0.45">
      <c r="A29" s="17">
        <v>0.37209302325581395</v>
      </c>
      <c r="B29" s="9">
        <v>1</v>
      </c>
      <c r="C29" s="9">
        <v>1</v>
      </c>
      <c r="D29" s="9">
        <v>1</v>
      </c>
    </row>
    <row r="30" spans="1:4" x14ac:dyDescent="0.45">
      <c r="A30" s="18">
        <v>0.13953488372093023</v>
      </c>
      <c r="B30" s="9">
        <v>1</v>
      </c>
      <c r="C30" s="9">
        <v>1</v>
      </c>
      <c r="D30" s="9">
        <v>1</v>
      </c>
    </row>
    <row r="31" spans="1:4" x14ac:dyDescent="0.45">
      <c r="A31" s="8">
        <v>0.53212290502793291</v>
      </c>
      <c r="B31" s="9">
        <v>1</v>
      </c>
      <c r="C31" s="9">
        <v>1</v>
      </c>
      <c r="D31" s="9">
        <v>1</v>
      </c>
    </row>
    <row r="32" spans="1:4" x14ac:dyDescent="0.45">
      <c r="A32" s="17">
        <v>0.39525139664804471</v>
      </c>
      <c r="B32" s="9">
        <v>1</v>
      </c>
      <c r="C32" s="9">
        <v>1</v>
      </c>
      <c r="D32" s="9">
        <v>1</v>
      </c>
    </row>
    <row r="33" spans="1:4" x14ac:dyDescent="0.45">
      <c r="A33" s="18">
        <v>7.2625698324022353E-2</v>
      </c>
      <c r="B33" s="9">
        <v>1</v>
      </c>
      <c r="C33" s="9">
        <v>1</v>
      </c>
      <c r="D33" s="9">
        <v>1</v>
      </c>
    </row>
    <row r="34" spans="1:4" x14ac:dyDescent="0.45">
      <c r="A34" s="8">
        <v>0.66005665722379603</v>
      </c>
      <c r="B34" s="9">
        <v>1</v>
      </c>
      <c r="C34" s="9">
        <v>1</v>
      </c>
      <c r="D34" s="9">
        <v>1</v>
      </c>
    </row>
    <row r="35" spans="1:4" x14ac:dyDescent="0.45">
      <c r="A35" s="17">
        <v>0.29745042492917845</v>
      </c>
      <c r="B35" s="9">
        <v>1</v>
      </c>
      <c r="C35" s="9">
        <v>1</v>
      </c>
      <c r="D35" s="9">
        <v>1</v>
      </c>
    </row>
    <row r="36" spans="1:4" x14ac:dyDescent="0.45">
      <c r="A36" s="18">
        <v>4.2492917847025496E-2</v>
      </c>
      <c r="B36" s="9">
        <v>1</v>
      </c>
      <c r="C36" s="9">
        <v>1</v>
      </c>
      <c r="D36" s="9">
        <v>1</v>
      </c>
    </row>
    <row r="37" spans="1:4" x14ac:dyDescent="0.45">
      <c r="A37" s="8">
        <v>0.71081677704194257</v>
      </c>
      <c r="B37" s="9">
        <v>1</v>
      </c>
      <c r="C37" s="9">
        <v>1</v>
      </c>
      <c r="D37" s="9">
        <v>1</v>
      </c>
    </row>
    <row r="38" spans="1:4" x14ac:dyDescent="0.45">
      <c r="A38" s="17">
        <v>0.24944812362030905</v>
      </c>
      <c r="B38" s="9">
        <v>1</v>
      </c>
      <c r="C38" s="9">
        <v>1</v>
      </c>
      <c r="D38" s="9">
        <v>1</v>
      </c>
    </row>
    <row r="39" spans="1:4" x14ac:dyDescent="0.45">
      <c r="A39" s="18">
        <v>3.9735099337748346E-2</v>
      </c>
      <c r="B39" s="9">
        <v>1</v>
      </c>
      <c r="C39" s="9">
        <v>1</v>
      </c>
      <c r="D39" s="9">
        <v>1</v>
      </c>
    </row>
    <row r="40" spans="1:4" x14ac:dyDescent="0.45">
      <c r="A40" s="8" t="s">
        <v>8401</v>
      </c>
      <c r="B40" s="9"/>
      <c r="C40" s="9"/>
      <c r="D40" s="9"/>
    </row>
    <row r="41" spans="1:4" x14ac:dyDescent="0.45">
      <c r="A41" s="17" t="s">
        <v>8401</v>
      </c>
      <c r="B41" s="9"/>
      <c r="C41" s="9"/>
      <c r="D41" s="9"/>
    </row>
    <row r="42" spans="1:4" x14ac:dyDescent="0.45">
      <c r="A42" s="18" t="s">
        <v>8401</v>
      </c>
      <c r="B42" s="9"/>
      <c r="C42" s="9"/>
      <c r="D42" s="9"/>
    </row>
    <row r="43" spans="1:4" x14ac:dyDescent="0.45">
      <c r="A43" s="8" t="s">
        <v>8361</v>
      </c>
      <c r="B43" s="9">
        <v>12</v>
      </c>
      <c r="C43" s="9">
        <v>12</v>
      </c>
      <c r="D43" s="9">
        <v>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sqref="A1:XFD1048576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style="5" bestFit="1" customWidth="1"/>
    <col min="7" max="7" width="14.73046875" style="5" bestFit="1" customWidth="1"/>
    <col min="8" max="8" width="17.19921875" style="5" bestFit="1" customWidth="1"/>
  </cols>
  <sheetData>
    <row r="1" spans="1:8" s="14" customFormat="1" x14ac:dyDescent="0.4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45">
      <c r="A2" t="s">
        <v>8389</v>
      </c>
      <c r="B2" s="12">
        <f>COUNTIFS(Data!$F$2:$F$4115, "successful", Data!$D$2:$D$4115, "&lt;1000")</f>
        <v>322</v>
      </c>
      <c r="C2" s="12">
        <f>COUNTIFS(Data!$F$2:$F$4115, "failed", Data!$D$2:$D$4115, "&lt;1000")</f>
        <v>113</v>
      </c>
      <c r="D2" s="12">
        <f>COUNTIFS(Data!$F$2:$F$4115, "canceled", Data!$D$2:$D$4115, "&lt;1000")</f>
        <v>18</v>
      </c>
      <c r="E2" s="1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45">
      <c r="A3" t="s">
        <v>8390</v>
      </c>
      <c r="B3" s="12">
        <f>COUNTIFS(Data!$F$2:F4115,"successful",Data!$D$2:$D$4115,"&gt;=1000",Data!$D$2:$D$4115,"&lt;5000")</f>
        <v>932</v>
      </c>
      <c r="C3" s="12">
        <f>COUNTIFS(Data!$F$2:F4115,"failed",Data!$D$2:$D$4115,"&gt;=1000",Data!$D$2:$D$4115,"&lt;5000")</f>
        <v>420</v>
      </c>
      <c r="D3" s="12">
        <f>COUNTIFS(Data!$F$2:F4115,"canceled",Data!$D$2:$D$4115,"&gt;=1000",Data!$D$2:$D$4115,"&lt;5000")</f>
        <v>60</v>
      </c>
      <c r="E3" s="12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45">
      <c r="A4" t="s">
        <v>8391</v>
      </c>
      <c r="B4" s="12">
        <f>COUNTIFS(Data!$F$2:F4115,"successful",Data!$D$2:$D$4115,"&gt;=5000",Data!$D$2:$D$4115,"&lt;10000")</f>
        <v>381</v>
      </c>
      <c r="C4" s="12">
        <f>COUNTIFS(Data!$F$2:F4115,"failed",Data!$D$2:$D$4115,"&gt;=5000",Data!$D$2:$D$4115,"&lt;10000")</f>
        <v>283</v>
      </c>
      <c r="D4" s="13">
        <f>COUNTIFS(Data!$F$2:F4115,"canceled",Data!$D$2:$D$4115,"&gt;=5000",Data!$D$2:$D$4115,"&lt;10000")</f>
        <v>52</v>
      </c>
      <c r="E4" s="12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t="s">
        <v>8392</v>
      </c>
      <c r="B5" s="12">
        <f>COUNTIFS(Data!$F$2:F4115,"successful",Data!$D$2:$D$4115,"&gt;=10000",Data!$D$2:$D$4115,"&lt;15000")</f>
        <v>168</v>
      </c>
      <c r="C5" s="12">
        <f>COUNTIFS(Data!$F$2:F4115,"failed",Data!$D$2:$D$4115,"&gt;=10000",Data!$D$2:$D$4115,"&lt;15000")</f>
        <v>144</v>
      </c>
      <c r="D5" s="12">
        <f>COUNTIFS(Data!$F$2:F4115,"canceled",Data!$D$2:$D$4115,"&gt;=10000",Data!$D$2:$D$4115,"&lt;15000")</f>
        <v>40</v>
      </c>
      <c r="E5" s="12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t="s">
        <v>8393</v>
      </c>
      <c r="B6" s="12">
        <f>COUNTIFS(Data!$F$2:F4115,"successful",Data!$D$2:$D$4115,"&gt;=15000",Data!$D$2:$D$4115,"&lt;20000")</f>
        <v>94</v>
      </c>
      <c r="C6" s="12">
        <f>COUNTIFS(Data!$F$2:F4115,"failed",Data!$D$2:$D$4115,"&gt;=15000",Data!$D$2:$D$4115,"&lt;20000")</f>
        <v>90</v>
      </c>
      <c r="D6" s="12">
        <f>COUNTIFS(Data!$F$2:F4115,"canceled",Data!$D$2:$D$4115,"&gt;=15000",Data!$D$2:$D$4115,"&lt;20000")</f>
        <v>17</v>
      </c>
      <c r="E6" s="12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t="s">
        <v>8394</v>
      </c>
      <c r="B7" s="12">
        <f>COUNTIFS(Data!$F$2:F4115,"successful",Data!$D$2:$D$4115,"&gt;=20000",Data!$D$2:$D$4115,"&lt;25000")</f>
        <v>62</v>
      </c>
      <c r="C7" s="12">
        <f>COUNTIFS(Data!$F$2:F4115,"failed",Data!$D$2:$D$4115,"&gt;=20000",Data!$D$2:$D$4115,"&lt;25000")</f>
        <v>72</v>
      </c>
      <c r="D7" s="12">
        <f>COUNTIFS(Data!$F$2:F4115,"canceled",Data!$D$2:$D$4115,"&gt;=20000",Data!$D$2:$D$4115,"&lt;25000")</f>
        <v>14</v>
      </c>
      <c r="E7" s="12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t="s">
        <v>8395</v>
      </c>
      <c r="B8" s="12">
        <f>COUNTIFS(Data!$F$2:F4115,"successful",Data!$D$2:$D$4115,"&gt;=25000",Data!$D$2:$D$4115,"&lt;30000")</f>
        <v>55</v>
      </c>
      <c r="C8" s="12">
        <f>COUNTIFS(Data!$F$2:F4115,"failed",Data!$D$2:$D$4115,"&gt;=25000",Data!$D$2:$D$4115,"&lt;30000")</f>
        <v>64</v>
      </c>
      <c r="D8" s="12">
        <f>COUNTIFS(Data!$F$2:F4115,"canceled",Data!$D$2:$D$4115,"&gt;=25000",Data!$D$2:$D$4115,"&lt;30000")</f>
        <v>18</v>
      </c>
      <c r="E8" s="12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t="s">
        <v>8396</v>
      </c>
      <c r="B9" s="12">
        <f>COUNTIFS(Data!$F$2:F4115,"successful",Data!$D$2:$D$4115,"&gt;=30000",Data!$D$2:$D$4115,"&lt;35000")</f>
        <v>32</v>
      </c>
      <c r="C9" s="12">
        <f>COUNTIFS(Data!$F$2:F4115,"failed",Data!$D$2:$D$4115,"&gt;=30000",Data!$D$2:$D$4115,"&lt;35000")</f>
        <v>37</v>
      </c>
      <c r="D9" s="12">
        <f>COUNTIFS(Data!$F$2:F4115,"canceled",Data!$D$2:$D$4115,"&gt;=30000",Data!$D$2:$D$4115,"&lt;35000")</f>
        <v>13</v>
      </c>
      <c r="E9" s="12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t="s">
        <v>8397</v>
      </c>
      <c r="B10" s="12">
        <f>COUNTIFS(Data!$F$2:F4115,"successful",Data!$D$2:$D$4115,"&gt;=35000",Data!$D$2:$D$4115,"&lt;40000")</f>
        <v>26</v>
      </c>
      <c r="C10" s="12">
        <f>COUNTIFS(Data!$F$2:F4115,"failed",Data!$D$2:$D$4115,"&gt;=35000",Data!$D$2:$D$4115,"&lt;40000")</f>
        <v>22</v>
      </c>
      <c r="D10" s="12">
        <f>COUNTIFS(Data!$F$2:F4115,"canceled",Data!$D$2:$D$4115,"&gt;=35000",Data!$D$2:$D$4115,"&lt;40000")</f>
        <v>7</v>
      </c>
      <c r="E10" s="12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t="s">
        <v>8398</v>
      </c>
      <c r="B11" s="12">
        <f>COUNTIFS(Data!$F$2:F4115,"successful",Data!$D$2:$D$4115,"&gt;=40000",Data!$D$2:$D$4115,"&lt;45000")</f>
        <v>21</v>
      </c>
      <c r="C11" s="12">
        <f>COUNTIFS(Data!$F$2:F4115,"failed",Data!$D$2:$D$4115,"&gt;=40000",Data!$D$2:$D$4115,"&lt;45000")</f>
        <v>16</v>
      </c>
      <c r="D11" s="12">
        <f>COUNTIFS(Data!$F$2:F4115,"canceled",Data!$D$2:$D$4115,"&gt;=40000",Data!$D$2:$D$4115,"&lt;45000")</f>
        <v>6</v>
      </c>
      <c r="E11" s="12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t="s">
        <v>8399</v>
      </c>
      <c r="B12" s="13">
        <f>COUNTIFS(Data!$F$2:F4115,"successful",Data!$D$2:$D$4115,"&gt;=45000",Data!$D$2:$D$4115,"&lt;50000")</f>
        <v>6</v>
      </c>
      <c r="C12" s="13">
        <f>COUNTIFS(Data!$F$2:F4115,"failed",Data!$D$2:$D$4115,"&gt;=45000",Data!$D$2:$D$4115,"&lt;50000")</f>
        <v>11</v>
      </c>
      <c r="D12" s="12">
        <f>COUNTIFS(Data!$F$2:F4115,"canceled",Data!$D$2:$D$4115,"&gt;=45000",Data!$D$2:$D$4115,"&lt;50000")</f>
        <v>4</v>
      </c>
      <c r="E12" s="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t="s">
        <v>8400</v>
      </c>
      <c r="B13" s="13">
        <f>COUNTIFS(Data!$F$2:F4115,"successful",Data!$D$2:$D$4115,"&gt;=50000")</f>
        <v>86</v>
      </c>
      <c r="C13" s="12">
        <f>COUNTIFS(Data!$F$2:F4115,"failed",Data!$D$2:$D$4115,"&gt;=50000")</f>
        <v>258</v>
      </c>
      <c r="D13" s="12">
        <f>COUNTIFS(Data!$F$2:F4115,"canceled",Data!$D$2:$D$4115,"&gt;=50000")</f>
        <v>100</v>
      </c>
      <c r="E13" s="12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 Table Category</vt:lpstr>
      <vt:lpstr>Pivot Table Subcategory</vt:lpstr>
      <vt:lpstr>Pivot Table Month</vt:lpstr>
      <vt:lpstr>Data</vt:lpstr>
      <vt:lpstr>Sheet3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Campisi</cp:lastModifiedBy>
  <dcterms:created xsi:type="dcterms:W3CDTF">2017-04-20T15:17:24Z</dcterms:created>
  <dcterms:modified xsi:type="dcterms:W3CDTF">2019-05-11T03:55:25Z</dcterms:modified>
</cp:coreProperties>
</file>