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8804D60A-232A-4979-AB8F-42923BE4395E}"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PUMPMT" sheetId="87" state="hidden" r:id="rId4"/>
    <sheet name="CTMT" sheetId="88" state="hidden" r:id="rId5"/>
    <sheet name="logo" sheetId="83" state="hidden" r:id="rId6"/>
    <sheet name="DURATIONS" sheetId="59" state="hidden" r:id="rId7"/>
    <sheet name="TPFLYER" sheetId="20" state="hidden" r:id="rId8"/>
    <sheet name="CERTFLYER" sheetId="21" state="hidden" r:id="rId9"/>
    <sheet name="DIAGCERTFLYER" sheetId="62" state="hidden" r:id="rId10"/>
    <sheet name="TOCFLYER" sheetId="22" state="hidden" r:id="rId11"/>
    <sheet name="SUMFLYER" sheetId="23" state="hidden" r:id="rId12"/>
    <sheet name="FLYERMT" sheetId="90" state="hidden" r:id="rId13"/>
    <sheet name="MAINMT" sheetId="24" state="hidden" r:id="rId14"/>
    <sheet name="DFMT" sheetId="70" state="hidden" r:id="rId15"/>
    <sheet name="DF_SINGLE_SPMT" sheetId="71" state="hidden" r:id="rId16"/>
    <sheet name="DF_DOUBLE_SPMT" sheetId="72" state="hidden" r:id="rId17"/>
    <sheet name="CURVEMT" sheetId="25" state="hidden" r:id="rId18"/>
    <sheet name="OUTLETSUMMT" sheetId="27" state="hidden" r:id="rId19"/>
    <sheet name="TRAVMT" sheetId="26" state="hidden" r:id="rId20"/>
    <sheet name="STDPTORAVMT" sheetId="61" state="hidden" r:id="rId21"/>
    <sheet name="STD_AF_TRAVMT" sheetId="81" state="hidden" r:id="rId22"/>
    <sheet name="RNDTRAVMT" sheetId="57" state="hidden" r:id="rId23"/>
    <sheet name="RND_AF_TRAVMT" sheetId="82" state="hidden" r:id="rId24"/>
    <sheet name="ATUSUMMT" sheetId="43" state="hidden" r:id="rId25"/>
    <sheet name="ATUMT" sheetId="29" state="hidden" r:id="rId26"/>
    <sheet name="DDATUMT" sheetId="40" state="hidden" r:id="rId27"/>
    <sheet name="SFPBMT" sheetId="52" state="hidden" r:id="rId28"/>
    <sheet name="SFPBOAMT" sheetId="41" state="hidden" r:id="rId29"/>
    <sheet name="PFPBMT" sheetId="53" state="hidden" r:id="rId30"/>
    <sheet name="SAVMT" sheetId="65" state="hidden" r:id="rId31"/>
    <sheet name="RAVMT" sheetId="66" state="hidden" r:id="rId32"/>
    <sheet name="EAVMT" sheetId="64" state="hidden" r:id="rId33"/>
    <sheet name="FANMT" sheetId="33" state="hidden" r:id="rId34"/>
    <sheet name="UHMT" sheetId="35" state="hidden" r:id="rId35"/>
    <sheet name="ACCHILLERMT" sheetId="31" state="hidden" r:id="rId36"/>
    <sheet name="WCCHILLERMT" sheetId="69" state="hidden" r:id="rId37"/>
    <sheet name="HRCHMT" sheetId="79" state="hidden" r:id="rId38"/>
    <sheet name="HEXMT" sheetId="67" state="hidden" r:id="rId39"/>
    <sheet name="HEX_STEAMMT" sheetId="80" state="hidden" r:id="rId40"/>
    <sheet name="BOILERMT" sheetId="36" state="hidden" r:id="rId41"/>
    <sheet name="CHWMT" sheetId="44" state="hidden" r:id="rId42"/>
    <sheet name="DXMT" sheetId="49" state="hidden" r:id="rId43"/>
    <sheet name="HHWMT" sheetId="45" state="hidden" r:id="rId44"/>
    <sheet name="HPMT" sheetId="63"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s>
  <definedNames>
    <definedName name="AC_1" localSheetId="4">[1]Builder!$D$170</definedName>
    <definedName name="AC_1" localSheetId="52">[2]Builder!$D$215</definedName>
    <definedName name="AC_1" localSheetId="32">[3]Builder!$D$157</definedName>
    <definedName name="AC_1" localSheetId="12">[11]Builder!$D$127</definedName>
    <definedName name="AC_1" localSheetId="39">[4]Builder!$D$1173</definedName>
    <definedName name="AC_1" localSheetId="38">[5]Builder!$D$732</definedName>
    <definedName name="AC_1" localSheetId="37">[4]Builder!$D$1173</definedName>
    <definedName name="AC_1" localSheetId="3">[6]Builder!$D$127</definedName>
    <definedName name="AC_1" localSheetId="31">[3]Builder!$D$157</definedName>
    <definedName name="AC_1" localSheetId="30">[3]Builder!$D$157</definedName>
    <definedName name="AC_1" localSheetId="36">[5]Builder!$D$732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4">[1]Builder!$D$181</definedName>
    <definedName name="AC_Inlet_Reference" localSheetId="52">[2]Builder!$D$224</definedName>
    <definedName name="AC_Inlet_Reference" localSheetId="32">[3]Builder!$D$166</definedName>
    <definedName name="AC_Inlet_Reference" localSheetId="12">[11]Builder!$D$136</definedName>
    <definedName name="AC_Inlet_Reference" localSheetId="39">[4]Builder!$D$1183</definedName>
    <definedName name="AC_Inlet_Reference" localSheetId="38">[5]Builder!$D$763</definedName>
    <definedName name="AC_Inlet_Reference" localSheetId="37">[4]Builder!$D$1183</definedName>
    <definedName name="AC_Inlet_Reference" localSheetId="3">[6]Builder!$D$136</definedName>
    <definedName name="AC_Inlet_Reference" localSheetId="31">[3]Builder!$D$166</definedName>
    <definedName name="AC_Inlet_Reference" localSheetId="30">[3]Builder!$D$166</definedName>
    <definedName name="AC_Inlet_Reference" localSheetId="36">[5]Builder!$D$763</definedName>
    <definedName name="AC_Inlet_Reference">Builder!$D$181</definedName>
    <definedName name="AC_InletSum_1" localSheetId="4">[1]Builder!$D$184</definedName>
    <definedName name="AC_InletSum_1" localSheetId="52">[2]Builder!$D$227</definedName>
    <definedName name="AC_InletSum_1" localSheetId="32">[3]Builder!$D$169</definedName>
    <definedName name="AC_InletSum_1" localSheetId="12">[11]Builder!$D$139</definedName>
    <definedName name="AC_InletSum_1" localSheetId="39">[4]Builder!$D$1186</definedName>
    <definedName name="AC_InletSum_1" localSheetId="38">[5]Builder!$D$766</definedName>
    <definedName name="AC_InletSum_1" localSheetId="37">[4]Builder!$D$1186</definedName>
    <definedName name="AC_InletSum_1" localSheetId="3">[6]Builder!$D$139</definedName>
    <definedName name="AC_InletSum_1" localSheetId="31">[3]Builder!$D$169</definedName>
    <definedName name="AC_InletSum_1" localSheetId="30">[3]Builder!$D$169</definedName>
    <definedName name="AC_InletSum_1" localSheetId="36">[5]Builder!$D$766</definedName>
    <definedName name="AC_InletSum_1">Builder!$D$184</definedName>
    <definedName name="AC_InletSum_CFM" localSheetId="4">[1]Builder!$J$184</definedName>
    <definedName name="AC_InletSum_CFM" localSheetId="52">[2]Builder!$J$227</definedName>
    <definedName name="AC_InletSum_CFM" localSheetId="32">[3]Builder!$J$169</definedName>
    <definedName name="AC_InletSum_CFM" localSheetId="12">[11]Builder!$J$139</definedName>
    <definedName name="AC_InletSum_CFM" localSheetId="39">[4]Builder!$J$1186</definedName>
    <definedName name="AC_InletSum_CFM" localSheetId="38">[5]Builder!$J$766</definedName>
    <definedName name="AC_InletSum_CFM" localSheetId="37">[4]Builder!$J$1186</definedName>
    <definedName name="AC_InletSum_CFM" localSheetId="3">[6]Builder!$J$139</definedName>
    <definedName name="AC_InletSum_CFM" localSheetId="31">[3]Builder!$J$169</definedName>
    <definedName name="AC_InletSum_CFM" localSheetId="30">[3]Builder!$J$169</definedName>
    <definedName name="AC_InletSum_CFM" localSheetId="36">[5]Builder!$J$766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4">[1]Builder!$AD$170</definedName>
    <definedName name="AC_Num_Inlets_1" localSheetId="52">[2]Builder!$AC$215</definedName>
    <definedName name="AC_Num_Inlets_1" localSheetId="32">[3]Builder!$AC$157</definedName>
    <definedName name="AC_Num_Inlets_1" localSheetId="12">[11]Builder!$AD$127</definedName>
    <definedName name="AC_Num_Inlets_1" localSheetId="39">[4]Builder!$AC$1173</definedName>
    <definedName name="AC_Num_Inlets_1" localSheetId="38">[5]Builder!$AC$732</definedName>
    <definedName name="AC_Num_Inlets_1" localSheetId="37">[4]Builder!$AC$1173</definedName>
    <definedName name="AC_Num_Inlets_1" localSheetId="3">[6]Builder!$AD$127</definedName>
    <definedName name="AC_Num_Inlets_1" localSheetId="31">[3]Builder!$AC$157</definedName>
    <definedName name="AC_Num_Inlets_1" localSheetId="30">[3]Builder!$AC$157</definedName>
    <definedName name="AC_Num_Inlets_1" localSheetId="36">[5]Builder!$AC$732</definedName>
    <definedName name="AC_Num_Inlets_1">Builder!$AD$170</definedName>
    <definedName name="AC_Num_Outlets_1" localSheetId="4">[1]Builder!$AC$170</definedName>
    <definedName name="AC_Num_Outlets_1" localSheetId="52">[2]Builder!$AB$215</definedName>
    <definedName name="AC_Num_Outlets_1" localSheetId="32">[3]Builder!$AB$157</definedName>
    <definedName name="AC_Num_Outlets_1" localSheetId="12">[11]Builder!$AC$127</definedName>
    <definedName name="AC_Num_Outlets_1" localSheetId="39">[4]Builder!$AB$1173</definedName>
    <definedName name="AC_Num_Outlets_1" localSheetId="38">[5]Builder!$AB$732</definedName>
    <definedName name="AC_Num_Outlets_1" localSheetId="37">[4]Builder!$AB$1173</definedName>
    <definedName name="AC_Num_Outlets_1" localSheetId="3">[6]Builder!$AC$127</definedName>
    <definedName name="AC_Num_Outlets_1" localSheetId="31">[3]Builder!$AB$157</definedName>
    <definedName name="AC_Num_Outlets_1" localSheetId="30">[3]Builder!$AB$157</definedName>
    <definedName name="AC_Num_Outlets_1" localSheetId="36">[5]Builder!$AB$732</definedName>
    <definedName name="AC_Num_Outlets_1">Builder!$AC$170</definedName>
    <definedName name="AC_Outlet_No_1">Builder!$G$177</definedName>
    <definedName name="AC_Outlet_Reference" localSheetId="4">[1]Builder!$D$174</definedName>
    <definedName name="AC_Outlet_Reference" localSheetId="52">[2]Builder!$D$218</definedName>
    <definedName name="AC_Outlet_Reference" localSheetId="32">[3]Builder!$D$160</definedName>
    <definedName name="AC_Outlet_Reference" localSheetId="12">[11]Builder!$D$130</definedName>
    <definedName name="AC_Outlet_Reference" localSheetId="39">[4]Builder!$D$1177</definedName>
    <definedName name="AC_Outlet_Reference" localSheetId="38">[5]Builder!$D$746</definedName>
    <definedName name="AC_Outlet_Reference" localSheetId="37">[4]Builder!$D$1177</definedName>
    <definedName name="AC_Outlet_Reference" localSheetId="3">[6]Builder!$D$130</definedName>
    <definedName name="AC_Outlet_Reference" localSheetId="31">[3]Builder!$D$160</definedName>
    <definedName name="AC_Outlet_Reference" localSheetId="30">[3]Builder!$D$160</definedName>
    <definedName name="AC_Outlet_Reference" localSheetId="36">[5]Builder!$D$746</definedName>
    <definedName name="AC_Outlet_Reference">Builder!$D$174</definedName>
    <definedName name="AC_OutletSum_1" localSheetId="4">[1]Builder!$D$177</definedName>
    <definedName name="AC_OutletSum_1" localSheetId="52">[2]Builder!$D$221</definedName>
    <definedName name="AC_OutletSum_1" localSheetId="32">[3]Builder!$D$163</definedName>
    <definedName name="AC_OutletSum_1" localSheetId="12">[11]Builder!$D$133</definedName>
    <definedName name="AC_OutletSum_1" localSheetId="39">[4]Builder!$D$1180</definedName>
    <definedName name="AC_OutletSum_1" localSheetId="38">[5]Builder!$D$749</definedName>
    <definedName name="AC_OutletSum_1" localSheetId="37">[4]Builder!$D$1180</definedName>
    <definedName name="AC_OutletSum_1" localSheetId="3">[6]Builder!$D$133</definedName>
    <definedName name="AC_OutletSum_1" localSheetId="31">[3]Builder!$D$163</definedName>
    <definedName name="AC_OutletSum_1" localSheetId="30">[3]Builder!$D$163</definedName>
    <definedName name="AC_OutletSum_1" localSheetId="36">[5]Builder!$D$749</definedName>
    <definedName name="AC_OutletSum_1">Builder!$D$177</definedName>
    <definedName name="AC_OutletSum_CFM" localSheetId="4">[1]Builder!$J$177</definedName>
    <definedName name="AC_OutletSum_CFM" localSheetId="52">[2]Builder!$J$221</definedName>
    <definedName name="AC_OutletSum_CFM" localSheetId="32">[3]Builder!$J$163</definedName>
    <definedName name="AC_OutletSum_CFM" localSheetId="12">[11]Builder!$J$133</definedName>
    <definedName name="AC_OutletSum_CFM" localSheetId="39">[4]Builder!$J$1180</definedName>
    <definedName name="AC_OutletSum_CFM" localSheetId="38">[5]Builder!$J$749</definedName>
    <definedName name="AC_OutletSum_CFM" localSheetId="37">[4]Builder!$J$1180</definedName>
    <definedName name="AC_OutletSum_CFM" localSheetId="3">[6]Builder!$J$133</definedName>
    <definedName name="AC_OutletSum_CFM" localSheetId="31">[3]Builder!$J$163</definedName>
    <definedName name="AC_OutletSum_CFM" localSheetId="30">[3]Builder!$J$163</definedName>
    <definedName name="AC_OutletSum_CFM" localSheetId="36">[5]Builder!$J$749</definedName>
    <definedName name="AC_OutletSum_CFM">Builder!$J$177</definedName>
    <definedName name="AC_Outside_1">Builder!$U$170</definedName>
    <definedName name="AC_Outside_CFM_1">Builder!$Q$170</definedName>
    <definedName name="AC_Reference" localSheetId="4">[1]Builder!$D$167</definedName>
    <definedName name="AC_Reference" localSheetId="52">[2]Builder!$D$212</definedName>
    <definedName name="AC_Reference" localSheetId="32">[3]Builder!$D$154</definedName>
    <definedName name="AC_Reference" localSheetId="12">[11]Builder!$D$124</definedName>
    <definedName name="AC_Reference" localSheetId="39">[4]Builder!$D$1170</definedName>
    <definedName name="AC_Reference" localSheetId="38">[5]Builder!$D$729</definedName>
    <definedName name="AC_Reference" localSheetId="37">[4]Builder!$D$1170</definedName>
    <definedName name="AC_Reference" localSheetId="3">[6]Builder!$D$124</definedName>
    <definedName name="AC_Reference" localSheetId="31">[3]Builder!$D$154</definedName>
    <definedName name="AC_Reference" localSheetId="30">[3]Builder!$D$154</definedName>
    <definedName name="AC_Reference" localSheetId="36">[5]Builder!$D$729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4">[1]Builder!$D$46</definedName>
    <definedName name="AHU_1" localSheetId="52">[2]Builder!$D$46</definedName>
    <definedName name="AHU_1" localSheetId="32">[3]Builder!$D$46</definedName>
    <definedName name="AHU_1" localSheetId="12">[11]Builder!$D$46</definedName>
    <definedName name="AHU_1" localSheetId="39">[4]Builder!$D$46</definedName>
    <definedName name="AHU_1" localSheetId="38">[5]Builder!$D$44</definedName>
    <definedName name="AHU_1" localSheetId="37">[4]Builder!$D$46</definedName>
    <definedName name="AHU_1" localSheetId="3">[6]Builder!$D$46</definedName>
    <definedName name="AHU_1" localSheetId="31">[3]Builder!$D$46</definedName>
    <definedName name="AHU_1" localSheetId="30">[3]Builder!$D$46</definedName>
    <definedName name="AHU_1" localSheetId="36">[5]Builder!$D$44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2">[2]Builder!#REF!</definedName>
    <definedName name="AHU_Coil_1" localSheetId="9">[7]Builder!#REF!</definedName>
    <definedName name="AHU_Coil_1" localSheetId="6">[7]Builder!#REF!</definedName>
    <definedName name="AHU_Coil_1" localSheetId="42">Builder!#REF!</definedName>
    <definedName name="AHU_Coil_1" localSheetId="32">[7]Builder!#REF!</definedName>
    <definedName name="AHU_Coil_1" localSheetId="53">[7]Builder!#REF!</definedName>
    <definedName name="AHU_Coil_1" localSheetId="51">Builder!#REF!</definedName>
    <definedName name="AHU_Coil_1" localSheetId="39">[7]Builder!#REF!</definedName>
    <definedName name="AHU_Coil_1" localSheetId="38">[7]Builder!#REF!</definedName>
    <definedName name="AHU_Coil_1" localSheetId="43">Builder!#REF!</definedName>
    <definedName name="AHU_Coil_1" localSheetId="44">Builder!#REF!</definedName>
    <definedName name="AHU_Coil_1" localSheetId="37">[7]Builder!#REF!</definedName>
    <definedName name="AHU_Coil_1" localSheetId="3">[7]Builder!#REF!</definedName>
    <definedName name="AHU_Coil_1" localSheetId="31">[7]Builder!#REF!</definedName>
    <definedName name="AHU_Coil_1" localSheetId="30">[7]Builder!#REF!</definedName>
    <definedName name="AHU_Coil_1" localSheetId="21">[7]Builder!#REF!</definedName>
    <definedName name="AHU_Coil_1" localSheetId="20">[7]Builder!#REF!</definedName>
    <definedName name="AHU_Coil_1" localSheetId="36">[7]Builder!#REF!</definedName>
    <definedName name="AHU_Coil_1" localSheetId="49">[8]Builder!#REF!</definedName>
    <definedName name="AHU_Coil_1" localSheetId="50">[8]Builder!#REF!</definedName>
    <definedName name="AHU_Coil_1">[7]Builder!#REF!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4">[1]Builder!$D$85</definedName>
    <definedName name="AHU_InletSum_1" localSheetId="52">[2]Builder!$D$157</definedName>
    <definedName name="AHU_InletSum_1" localSheetId="32">[3]Builder!$D$100</definedName>
    <definedName name="AHU_InletSum_1" localSheetId="12">[11]Builder!$D$70</definedName>
    <definedName name="AHU_InletSum_1" localSheetId="39">[4]Builder!$D$888</definedName>
    <definedName name="AHU_InletSum_1" localSheetId="38">[5]Builder!$D$620</definedName>
    <definedName name="AHU_InletSum_1" localSheetId="37">[4]Builder!$D$888</definedName>
    <definedName name="AHU_InletSum_1" localSheetId="3">[6]Builder!$D$70</definedName>
    <definedName name="AHU_InletSum_1" localSheetId="31">[3]Builder!$D$100</definedName>
    <definedName name="AHU_InletSum_1" localSheetId="30">[3]Builder!$D$100</definedName>
    <definedName name="AHU_InletSum_1" localSheetId="36">[5]Builder!$D$620</definedName>
    <definedName name="AHU_InletSum_1">Builder!$D$85</definedName>
    <definedName name="AHU_Key_1" localSheetId="6">[9]Builder!$E$32</definedName>
    <definedName name="AHU_Key_1">Builder!$E$46</definedName>
    <definedName name="AHU_Location_1">Builder!$G$46</definedName>
    <definedName name="AHU_MFG_1">Builder!$H$46</definedName>
    <definedName name="AHU_Model_1">Builder!$J$46</definedName>
    <definedName name="AHU_Num_ATU_1" localSheetId="4">[1]Builder!$AG$46</definedName>
    <definedName name="AHU_Num_ATU_1" localSheetId="52">[2]Builder!$AF$46</definedName>
    <definedName name="AHU_Num_ATU_1" localSheetId="6">[9]Builder!$AF$32</definedName>
    <definedName name="AHU_Num_ATU_1" localSheetId="32">[3]Builder!$AF$46</definedName>
    <definedName name="AHU_Num_ATU_1" localSheetId="12">[11]Builder!$AG$46</definedName>
    <definedName name="AHU_Num_ATU_1" localSheetId="39">[4]Builder!$AF$46</definedName>
    <definedName name="AHU_Num_ATU_1" localSheetId="38">[5]Builder!$AF$44</definedName>
    <definedName name="AHU_Num_ATU_1" localSheetId="37">[4]Builder!$AF$46</definedName>
    <definedName name="AHU_Num_ATU_1" localSheetId="3">[6]Builder!$AG$46</definedName>
    <definedName name="AHU_Num_ATU_1" localSheetId="31">[3]Builder!$AF$46</definedName>
    <definedName name="AHU_Num_ATU_1" localSheetId="30">[3]Builder!$AF$46</definedName>
    <definedName name="AHU_Num_ATU_1" localSheetId="36">[5]Builder!$AF$44</definedName>
    <definedName name="AHU_Num_ATU_1">Builder!$AG$46</definedName>
    <definedName name="AHU_Num_Inlets_1" localSheetId="4">[1]Builder!$AF$46</definedName>
    <definedName name="AHU_Num_Inlets_1" localSheetId="52">[2]Builder!$AE$46</definedName>
    <definedName name="AHU_Num_Inlets_1" localSheetId="6">[9]Builder!$AE$32</definedName>
    <definedName name="AHU_Num_Inlets_1" localSheetId="32">[3]Builder!$AE$46</definedName>
    <definedName name="AHU_Num_Inlets_1" localSheetId="12">[11]Builder!$AF$46</definedName>
    <definedName name="AHU_Num_Inlets_1" localSheetId="39">[4]Builder!$AE$46</definedName>
    <definedName name="AHU_Num_Inlets_1" localSheetId="38">[5]Builder!$AE$44</definedName>
    <definedName name="AHU_Num_Inlets_1" localSheetId="37">[4]Builder!$AE$46</definedName>
    <definedName name="AHU_Num_Inlets_1" localSheetId="3">[6]Builder!$AF$46</definedName>
    <definedName name="AHU_Num_Inlets_1" localSheetId="31">[3]Builder!$AE$46</definedName>
    <definedName name="AHU_Num_Inlets_1" localSheetId="30">[3]Builder!$AE$46</definedName>
    <definedName name="AHU_Num_Inlets_1" localSheetId="36">[5]Builder!$AE$44</definedName>
    <definedName name="AHU_Num_Inlets_1">Builder!$AF$46</definedName>
    <definedName name="AHU_Num_Outlets_1" localSheetId="4">[1]Builder!$AE$46</definedName>
    <definedName name="AHU_Num_Outlets_1" localSheetId="52">[2]Builder!$AD$46</definedName>
    <definedName name="AHU_Num_Outlets_1" localSheetId="6">[9]Builder!$AD$32</definedName>
    <definedName name="AHU_Num_Outlets_1" localSheetId="32">[3]Builder!$AD$46</definedName>
    <definedName name="AHU_Num_Outlets_1" localSheetId="12">[11]Builder!$AE$46</definedName>
    <definedName name="AHU_Num_Outlets_1" localSheetId="39">[4]Builder!$AD$46</definedName>
    <definedName name="AHU_Num_Outlets_1" localSheetId="38">[5]Builder!$AD$44</definedName>
    <definedName name="AHU_Num_Outlets_1" localSheetId="37">[4]Builder!$AD$46</definedName>
    <definedName name="AHU_Num_Outlets_1" localSheetId="3">[6]Builder!$AE$46</definedName>
    <definedName name="AHU_Num_Outlets_1" localSheetId="31">[3]Builder!$AD$46</definedName>
    <definedName name="AHU_Num_Outlets_1" localSheetId="30">[3]Builder!$AD$46</definedName>
    <definedName name="AHU_Num_Outlets_1" localSheetId="36">[5]Builder!$AD$44</definedName>
    <definedName name="AHU_Num_Outlets_1">Builder!$AE$46</definedName>
    <definedName name="AHU_Outlet_1">Builder!$AD$46</definedName>
    <definedName name="AHU_Outlet_No_1">Builder!$G$62</definedName>
    <definedName name="AHU_OutletSum_1" localSheetId="4">[1]Builder!$D$62</definedName>
    <definedName name="AHU_OutletSum_1" localSheetId="52">[2]Builder!$D$70</definedName>
    <definedName name="AHU_OutletSum_1" localSheetId="32">[3]Builder!$D$70</definedName>
    <definedName name="AHU_OutletSum_1" localSheetId="12">[11]Builder!$D$58</definedName>
    <definedName name="AHU_OutletSum_1" localSheetId="39">[4]Builder!$D$314</definedName>
    <definedName name="AHU_OutletSum_1" localSheetId="38">[5]Builder!$D$259</definedName>
    <definedName name="AHU_OutletSum_1" localSheetId="37">[4]Builder!$D$314</definedName>
    <definedName name="AHU_OutletSum_1" localSheetId="3">[6]Builder!$D$58</definedName>
    <definedName name="AHU_OutletSum_1" localSheetId="31">[3]Builder!$D$70</definedName>
    <definedName name="AHU_OutletSum_1" localSheetId="30">[3]Builder!$D$70</definedName>
    <definedName name="AHU_OutletSum_1" localSheetId="36">[5]Builder!$D$259</definedName>
    <definedName name="AHU_OutletSum_1">Builder!$D$62</definedName>
    <definedName name="AHU_Outside_1">Builder!$V$46</definedName>
    <definedName name="AHU_Outside_CFM_1">Builder!$Q$46</definedName>
    <definedName name="AHU_Reference" localSheetId="4">[1]Builder!$D$43</definedName>
    <definedName name="AHU_Reference" localSheetId="52">[2]Builder!$D$43</definedName>
    <definedName name="AHU_Reference" localSheetId="32">[3]Builder!$D$43</definedName>
    <definedName name="AHU_Reference" localSheetId="12">[11]Builder!$D$43</definedName>
    <definedName name="AHU_Reference" localSheetId="39">[4]Builder!$D$43</definedName>
    <definedName name="AHU_Reference" localSheetId="38">[5]Builder!$D$41</definedName>
    <definedName name="AHU_Reference" localSheetId="37">[4]Builder!$D$43</definedName>
    <definedName name="AHU_Reference" localSheetId="3">[6]Builder!$D$43</definedName>
    <definedName name="AHU_Reference" localSheetId="31">[3]Builder!$D$43</definedName>
    <definedName name="AHU_Reference" localSheetId="30">[3]Builder!$D$43</definedName>
    <definedName name="AHU_Reference" localSheetId="36">[5]Builder!$D$41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4">[1]Builder!$D$54</definedName>
    <definedName name="AHU_System_1" localSheetId="52">[2]Builder!$D$53</definedName>
    <definedName name="AHU_System_1" localSheetId="32">[3]Builder!$D$54</definedName>
    <definedName name="AHU_System_1" localSheetId="12">[11]Builder!$D$52</definedName>
    <definedName name="AHU_System_1" localSheetId="39">[4]Builder!$D$56</definedName>
    <definedName name="AHU_System_1" localSheetId="38">[5]Builder!$D$98</definedName>
    <definedName name="AHU_System_1" localSheetId="37">[4]Builder!$D$56</definedName>
    <definedName name="AHU_System_1" localSheetId="3">[6]Builder!$D$52</definedName>
    <definedName name="AHU_System_1" localSheetId="31">[3]Builder!$D$54</definedName>
    <definedName name="AHU_System_1" localSheetId="30">[3]Builder!$D$54</definedName>
    <definedName name="AHU_System_1" localSheetId="36">[5]Builder!$D$98</definedName>
    <definedName name="AHU_System_1">Builder!$D$54</definedName>
    <definedName name="AHU_TSP_1">Builder!$L$46</definedName>
    <definedName name="AHU_Type_1">Builder!$I$46</definedName>
    <definedName name="AHUInlet_CFM_1" localSheetId="4">[1]Builder!$J$85</definedName>
    <definedName name="AHUInlet_CFM_1" localSheetId="52">[2]Builder!$J$157</definedName>
    <definedName name="AHUInlet_CFM_1" localSheetId="32">[3]Builder!$J$100</definedName>
    <definedName name="AHUInlet_CFM_1" localSheetId="12">[11]Builder!$J$70</definedName>
    <definedName name="AHUInlet_CFM_1" localSheetId="39">[4]Builder!$J$888</definedName>
    <definedName name="AHUInlet_CFM_1" localSheetId="38">[5]Builder!$J$620</definedName>
    <definedName name="AHUInlet_CFM_1" localSheetId="37">[4]Builder!$J$888</definedName>
    <definedName name="AHUInlet_CFM_1" localSheetId="3">[6]Builder!$J$70</definedName>
    <definedName name="AHUInlet_CFM_1" localSheetId="31">[3]Builder!$J$100</definedName>
    <definedName name="AHUInlet_CFM_1" localSheetId="30">[3]Builder!$J$100</definedName>
    <definedName name="AHUInlet_CFM_1" localSheetId="36">[5]Builder!$J$620</definedName>
    <definedName name="AHUInlet_CFM_1">Builder!$J$85</definedName>
    <definedName name="AHUInletSum_Box_1">Builder!$E$85</definedName>
    <definedName name="AHUOutlet_CFM_1" localSheetId="4">[1]Builder!$J$62</definedName>
    <definedName name="AHUOutlet_CFM_1" localSheetId="52">[2]Builder!$J$70</definedName>
    <definedName name="AHUOutlet_CFM_1" localSheetId="32">[3]Builder!$J$70</definedName>
    <definedName name="AHUOutlet_CFM_1" localSheetId="12">[11]Builder!$J$58</definedName>
    <definedName name="AHUOutlet_CFM_1" localSheetId="39">[4]Builder!$J$314</definedName>
    <definedName name="AHUOutlet_CFM_1" localSheetId="38">[5]Builder!$J$259</definedName>
    <definedName name="AHUOutlet_CFM_1" localSheetId="37">[4]Builder!$J$314</definedName>
    <definedName name="AHUOutlet_CFM_1" localSheetId="3">[6]Builder!$J$58</definedName>
    <definedName name="AHUOutlet_CFM_1" localSheetId="31">[3]Builder!$J$70</definedName>
    <definedName name="AHUOutlet_CFM_1" localSheetId="30">[3]Builder!$J$70</definedName>
    <definedName name="AHUOutlet_CFM_1" localSheetId="36">[5]Builder!$J$259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4">[1]Builder!$O$54</definedName>
    <definedName name="ATU_CLGMAX_1" localSheetId="52">[2]Builder!$O$53</definedName>
    <definedName name="ATU_CLGMAX_1" localSheetId="32">[3]Builder!$O$54</definedName>
    <definedName name="ATU_CLGMAX_1" localSheetId="12">[11]Builder!$O$52</definedName>
    <definedName name="ATU_CLGMAX_1" localSheetId="39">[4]Builder!$O$56</definedName>
    <definedName name="ATU_CLGMAX_1" localSheetId="38">[5]Builder!$O$98</definedName>
    <definedName name="ATU_CLGMAX_1" localSheetId="37">[4]Builder!$O$56</definedName>
    <definedName name="ATU_CLGMAX_1" localSheetId="3">[6]Builder!$O$52</definedName>
    <definedName name="ATU_CLGMAX_1" localSheetId="31">[3]Builder!$O$54</definedName>
    <definedName name="ATU_CLGMAX_1" localSheetId="30">[3]Builder!$O$54</definedName>
    <definedName name="ATU_CLGMAX_1" localSheetId="36">[5]Builder!$O$98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4">[1]Builder!$AI$54</definedName>
    <definedName name="ATU_Num_Outlets_1" localSheetId="52">[2]Builder!$AH$53</definedName>
    <definedName name="ATU_Num_Outlets_1" localSheetId="6">[9]Builder!$AH$38</definedName>
    <definedName name="ATU_Num_Outlets_1" localSheetId="32">[3]Builder!$AH$54</definedName>
    <definedName name="ATU_Num_Outlets_1" localSheetId="12">[11]Builder!$AI$52</definedName>
    <definedName name="ATU_Num_Outlets_1" localSheetId="39">[4]Builder!$AH$56</definedName>
    <definedName name="ATU_Num_Outlets_1" localSheetId="38">[5]Builder!$AH$98</definedName>
    <definedName name="ATU_Num_Outlets_1" localSheetId="37">[4]Builder!$AH$56</definedName>
    <definedName name="ATU_Num_Outlets_1" localSheetId="3">[6]Builder!$AI$52</definedName>
    <definedName name="ATU_Num_Outlets_1" localSheetId="31">[3]Builder!$AH$54</definedName>
    <definedName name="ATU_Num_Outlets_1" localSheetId="30">[3]Builder!$AH$54</definedName>
    <definedName name="ATU_Num_Outlets_1" localSheetId="36">[5]Builder!$AH$98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4">[1]Builder!$D$74</definedName>
    <definedName name="ATU_Outlet_Reference" localSheetId="52">[2]Builder!$D$73</definedName>
    <definedName name="ATU_Outlet_Reference" localSheetId="32">[3]Builder!$D$73</definedName>
    <definedName name="ATU_Outlet_Reference" localSheetId="12">[11]Builder!$D$61</definedName>
    <definedName name="ATU_Outlet_Reference" localSheetId="39">[4]Builder!$D$317</definedName>
    <definedName name="ATU_Outlet_Reference" localSheetId="38">[5]Builder!$D$289</definedName>
    <definedName name="ATU_Outlet_Reference" localSheetId="37">[4]Builder!$D$317</definedName>
    <definedName name="ATU_Outlet_Reference" localSheetId="3">[6]Builder!$D$61</definedName>
    <definedName name="ATU_Outlet_Reference" localSheetId="31">[3]Builder!$D$73</definedName>
    <definedName name="ATU_Outlet_Reference" localSheetId="30">[3]Builder!$D$73</definedName>
    <definedName name="ATU_Outlet_Reference" localSheetId="36">[5]Builder!$D$289</definedName>
    <definedName name="ATU_Outlet_Reference">Builder!$D$74</definedName>
    <definedName name="ATU_Reference" localSheetId="4">[1]Builder!$D$51</definedName>
    <definedName name="ATU_Reference" localSheetId="52">[2]Builder!$D$50</definedName>
    <definedName name="ATU_Reference" localSheetId="32">[3]Builder!$D$51</definedName>
    <definedName name="ATU_Reference" localSheetId="12">[11]Builder!$D$49</definedName>
    <definedName name="ATU_Reference" localSheetId="39">[4]Builder!$D$53</definedName>
    <definedName name="ATU_Reference" localSheetId="38">[5]Builder!$D$95</definedName>
    <definedName name="ATU_Reference" localSheetId="37">[4]Builder!$D$53</definedName>
    <definedName name="ATU_Reference" localSheetId="3">[6]Builder!$D$49</definedName>
    <definedName name="ATU_Reference" localSheetId="31">[3]Builder!$D$51</definedName>
    <definedName name="ATU_Reference" localSheetId="30">[3]Builder!$D$51</definedName>
    <definedName name="ATU_Reference" localSheetId="36">[5]Builder!$D$95</definedName>
    <definedName name="ATU_Reference">Builder!$D$51</definedName>
    <definedName name="ATU_Sys_Type_1">Builder!$F$54</definedName>
    <definedName name="ATU_Type_1">Builder!$M$54</definedName>
    <definedName name="ATUOutlet_1" localSheetId="4">[1]Builder!$D$77</definedName>
    <definedName name="ATUOutlet_1" localSheetId="52">[2]Builder!$D$76</definedName>
    <definedName name="ATUOutlet_1" localSheetId="32">[3]Builder!$D$76</definedName>
    <definedName name="ATUOutlet_1" localSheetId="12">[11]Builder!$D$64</definedName>
    <definedName name="ATUOutlet_1" localSheetId="39">[4]Builder!$D$320</definedName>
    <definedName name="ATUOutlet_1" localSheetId="38">[5]Builder!$D$292</definedName>
    <definedName name="ATUOutlet_1" localSheetId="37">[4]Builder!$D$320</definedName>
    <definedName name="ATUOutlet_1" localSheetId="3">[6]Builder!$D$64</definedName>
    <definedName name="ATUOutlet_1" localSheetId="31">[3]Builder!$D$76</definedName>
    <definedName name="ATUOutlet_1" localSheetId="30">[3]Builder!$D$76</definedName>
    <definedName name="ATUOutlet_1" localSheetId="36">[5]Builder!$D$292</definedName>
    <definedName name="ATUOutlet_1">Builder!$D$77</definedName>
    <definedName name="ATUOutlet_Area_1">Builder!$G$77</definedName>
    <definedName name="ATUOutlet_Box_1">Builder!$E$77</definedName>
    <definedName name="ATUOutlet_CFM_1" localSheetId="4">[1]Builder!$J$77</definedName>
    <definedName name="ATUOutlet_CFM_1" localSheetId="52">[2]Builder!$J$76</definedName>
    <definedName name="ATUOutlet_CFM_1" localSheetId="32">[3]Builder!$J$76</definedName>
    <definedName name="ATUOutlet_CFM_1" localSheetId="12">[11]Builder!$J$64</definedName>
    <definedName name="ATUOutlet_CFM_1" localSheetId="39">[4]Builder!$J$320</definedName>
    <definedName name="ATUOutlet_CFM_1" localSheetId="38">[5]Builder!$J$292</definedName>
    <definedName name="ATUOutlet_CFM_1" localSheetId="37">[4]Builder!$J$320</definedName>
    <definedName name="ATUOutlet_CFM_1" localSheetId="3">[6]Builder!$J$64</definedName>
    <definedName name="ATUOutlet_CFM_1" localSheetId="31">[3]Builder!$J$76</definedName>
    <definedName name="ATUOutlet_CFM_1" localSheetId="30">[3]Builder!$J$76</definedName>
    <definedName name="ATUOutlet_CFM_1" localSheetId="36">[5]Builder!$J$292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4">[1]Builder!$D$309</definedName>
    <definedName name="BOILER_1" localSheetId="52">[2]Builder!$D$349</definedName>
    <definedName name="BOILER_1" localSheetId="32">[3]Builder!$D$283</definedName>
    <definedName name="BOILER_1" localSheetId="12">[11]Builder!$D$253</definedName>
    <definedName name="BOILER_1" localSheetId="39">[4]Builder!$D$1469</definedName>
    <definedName name="BOILER_1" localSheetId="38">[5]Builder!$D$1354</definedName>
    <definedName name="BOILER_1" localSheetId="37">[4]Builder!$D$1469</definedName>
    <definedName name="BOILER_1" localSheetId="3">[6]Builder!$D$253</definedName>
    <definedName name="BOILER_1" localSheetId="31">[3]Builder!$D$283</definedName>
    <definedName name="BOILER_1" localSheetId="30">[3]Builder!$D$283</definedName>
    <definedName name="BOILER_1" localSheetId="36">[5]Builder!$D$1354</definedName>
    <definedName name="BOILER_1">Builder!$D$309</definedName>
    <definedName name="BOILER_Area_1">Builder!$F$309</definedName>
    <definedName name="BOILER_DUR_SUB_1">Builder!$T$309</definedName>
    <definedName name="BOILER_ENT_PRES_1" localSheetId="52">[2]Builder!#REF!</definedName>
    <definedName name="BOILER_ENT_PRES_1" localSheetId="6">[9]Builder!#REF!</definedName>
    <definedName name="BOILER_ENT_PRES_1" localSheetId="42">Builder!#REF!</definedName>
    <definedName name="BOILER_ENT_PRES_1" localSheetId="53">Builder!#REF!</definedName>
    <definedName name="BOILER_ENT_PRES_1" localSheetId="51">Builder!#REF!</definedName>
    <definedName name="BOILER_ENT_PRES_1" localSheetId="43">Builder!#REF!</definedName>
    <definedName name="BOILER_ENT_PRES_1" localSheetId="44">Builder!#REF!</definedName>
    <definedName name="BOILER_ENT_PRES_1" localSheetId="29">[7]Builder!#REF!</definedName>
    <definedName name="BOILER_ENT_PRES_1" localSheetId="27">[7]Builder!#REF!</definedName>
    <definedName name="BOILER_ENT_PRES_1" localSheetId="21">[10]Builder!#REF!</definedName>
    <definedName name="BOILER_ENT_PRES_1" localSheetId="20">Builder!#REF!</definedName>
    <definedName name="BOILER_ENT_PRES_1" localSheetId="49">[8]Builder!#REF!</definedName>
    <definedName name="BOILER_ENT_PRES_1" localSheetId="50">[8]Builder!#REF!</definedName>
    <definedName name="BOILER_ENT_PRES_1">Builder!$R$309</definedName>
    <definedName name="BOILER_EWT_1">Builder!$O$309</definedName>
    <definedName name="BOILER_GPM_1" localSheetId="52">[2]Builder!#REF!</definedName>
    <definedName name="BOILER_GPM_1" localSheetId="6">[9]Builder!#REF!</definedName>
    <definedName name="BOILER_GPM_1" localSheetId="42">Builder!#REF!</definedName>
    <definedName name="BOILER_GPM_1" localSheetId="53">Builder!#REF!</definedName>
    <definedName name="BOILER_GPM_1" localSheetId="51">Builder!#REF!</definedName>
    <definedName name="BOILER_GPM_1" localSheetId="43">Builder!#REF!</definedName>
    <definedName name="BOILER_GPM_1" localSheetId="44">Builder!#REF!</definedName>
    <definedName name="BOILER_GPM_1" localSheetId="29">[7]Builder!#REF!</definedName>
    <definedName name="BOILER_GPM_1" localSheetId="27">[7]Builder!#REF!</definedName>
    <definedName name="BOILER_GPM_1" localSheetId="21">[10]Builder!#REF!</definedName>
    <definedName name="BOILER_GPM_1" localSheetId="20">Builder!#REF!</definedName>
    <definedName name="BOILER_GPM_1" localSheetId="49">[8]Builder!#REF!</definedName>
    <definedName name="BOILER_GPM_1" localSheetId="50">[8]Builder!#REF!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4">[1]Builder!$D$306</definedName>
    <definedName name="BOILER_Reference" localSheetId="52">[2]Builder!$D$346</definedName>
    <definedName name="BOILER_Reference" localSheetId="32">[3]Builder!$D$280</definedName>
    <definedName name="BOILER_Reference" localSheetId="12">[11]Builder!$D$250</definedName>
    <definedName name="BOILER_Reference" localSheetId="39">[4]Builder!$D$1466</definedName>
    <definedName name="BOILER_Reference" localSheetId="38">[5]Builder!$D$1351</definedName>
    <definedName name="BOILER_Reference" localSheetId="37">[4]Builder!$D$1466</definedName>
    <definedName name="BOILER_Reference" localSheetId="3">[6]Builder!$D$250</definedName>
    <definedName name="BOILER_Reference" localSheetId="31">[3]Builder!$D$280</definedName>
    <definedName name="BOILER_Reference" localSheetId="30">[3]Builder!$D$280</definedName>
    <definedName name="BOILER_Reference" localSheetId="36">[5]Builder!$D$1351</definedName>
    <definedName name="BOILER_Reference">Builder!$D$306</definedName>
    <definedName name="BOILER_Rows">Builder!$A$306:$A$311</definedName>
    <definedName name="BOILER_Type_1">Builder!$I$309</definedName>
    <definedName name="CHILLER_1" localSheetId="4">[1]Builder!$D$268</definedName>
    <definedName name="CHILLER_1" localSheetId="52">[2]Builder!$D$311</definedName>
    <definedName name="CHILLER_1" localSheetId="32">[3]Builder!$D$247</definedName>
    <definedName name="CHILLER_1" localSheetId="12">[11]Builder!$D$217</definedName>
    <definedName name="CHILLER_1" localSheetId="39">[4]Builder!$D$1423</definedName>
    <definedName name="CHILLER_1" localSheetId="38">[5]Builder!$D$1312</definedName>
    <definedName name="CHILLER_1" localSheetId="37">[4]Builder!$D$1423</definedName>
    <definedName name="CHILLER_1" localSheetId="3">[6]Builder!$D$217</definedName>
    <definedName name="CHILLER_1" localSheetId="31">[3]Builder!$D$247</definedName>
    <definedName name="CHILLER_1" localSheetId="30">[3]Builder!$D$247</definedName>
    <definedName name="CHILLER_1" localSheetId="36">[5]Builder!$D$1312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4">[1]Builder!$D$265</definedName>
    <definedName name="CHILLER_Reference" localSheetId="52">[2]Builder!$D$308</definedName>
    <definedName name="CHILLER_Reference" localSheetId="32">[3]Builder!$D$244</definedName>
    <definedName name="CHILLER_Reference" localSheetId="12">[11]Builder!$D$214</definedName>
    <definedName name="CHILLER_Reference" localSheetId="39">[4]Builder!$D$1420</definedName>
    <definedName name="CHILLER_Reference" localSheetId="38">[5]Builder!$D$1309</definedName>
    <definedName name="CHILLER_Reference" localSheetId="37">[4]Builder!$D$1420</definedName>
    <definedName name="CHILLER_Reference" localSheetId="3">[6]Builder!$D$214</definedName>
    <definedName name="CHILLER_Reference" localSheetId="31">[3]Builder!$D$244</definedName>
    <definedName name="CHILLER_Reference" localSheetId="30">[3]Builder!$D$244</definedName>
    <definedName name="CHILLER_Reference" localSheetId="36">[5]Builder!$D$1309</definedName>
    <definedName name="CHILLER_Reference">Builder!$D$265</definedName>
    <definedName name="CHILLER_Rows">Builder!$A$265:$A$270</definedName>
    <definedName name="CHILLER_Type_1">Builder!$I$268</definedName>
    <definedName name="CHW_Reference" localSheetId="4">[1]Builder!$D$314</definedName>
    <definedName name="CHW_Reference" localSheetId="52">[2]Builder!$D$353</definedName>
    <definedName name="CHW_Reference" localSheetId="32">[3]Builder!$D$287</definedName>
    <definedName name="CHW_Reference" localSheetId="12">[11]Builder!$D$257</definedName>
    <definedName name="CHW_Reference" localSheetId="39">[4]Builder!$D$1474</definedName>
    <definedName name="CHW_Reference" localSheetId="38">[5]Builder!$D$1358</definedName>
    <definedName name="CHW_Reference" localSheetId="37">[4]Builder!$D$1474</definedName>
    <definedName name="CHW_Reference" localSheetId="3">[6]Builder!$D$257</definedName>
    <definedName name="CHW_Reference" localSheetId="31">[3]Builder!$D$287</definedName>
    <definedName name="CHW_Reference" localSheetId="30">[3]Builder!$D$287</definedName>
    <definedName name="CHW_Reference" localSheetId="36">[5]Builder!$D$1358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4">[1]Builder!$D$276</definedName>
    <definedName name="CHWP_1" localSheetId="52">[2]Builder!$D$318</definedName>
    <definedName name="CHWP_1" localSheetId="32">[3]Builder!$D$254</definedName>
    <definedName name="CHWP_1" localSheetId="12">[11]Builder!$D$224</definedName>
    <definedName name="CHWP_1" localSheetId="39">[4]Builder!$D$1432</definedName>
    <definedName name="CHWP_1" localSheetId="38">[5]Builder!$D$1321</definedName>
    <definedName name="CHWP_1" localSheetId="37">[4]Builder!$D$1432</definedName>
    <definedName name="CHWP_1" localSheetId="3">[6]Builder!$D$224</definedName>
    <definedName name="CHWP_1" localSheetId="31">[3]Builder!$D$254</definedName>
    <definedName name="CHWP_1" localSheetId="30">[3]Builder!$D$254</definedName>
    <definedName name="CHWP_1" localSheetId="36">[5]Builder!$D$1321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4">[1]Builder!$D$273</definedName>
    <definedName name="CHWP_Reference" localSheetId="52">[2]Builder!$D$315</definedName>
    <definedName name="CHWP_Reference" localSheetId="32">[3]Builder!$D$251</definedName>
    <definedName name="CHWP_Reference" localSheetId="12">[11]Builder!$D$221</definedName>
    <definedName name="CHWP_Reference" localSheetId="39">[4]Builder!$D$1429</definedName>
    <definedName name="CHWP_Reference" localSheetId="38">[5]Builder!$D$1318</definedName>
    <definedName name="CHWP_Reference" localSheetId="37">[4]Builder!$D$1429</definedName>
    <definedName name="CHWP_Reference" localSheetId="3">[6]Builder!$D$221</definedName>
    <definedName name="CHWP_Reference" localSheetId="31">[3]Builder!$D$251</definedName>
    <definedName name="CHWP_Reference" localSheetId="30">[3]Builder!$D$251</definedName>
    <definedName name="CHWP_Reference" localSheetId="36">[5]Builder!$D$1318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5">CURVEMT!$A$34</definedName>
    <definedName name="CLIENTLOGO" localSheetId="8">CERTFLYER!$A$34</definedName>
    <definedName name="CLIENTLOGO" localSheetId="17">CURVEMT!$A$34</definedName>
    <definedName name="CLIENTLOGO" localSheetId="52">#REF!</definedName>
    <definedName name="CLIENTLOGO" localSheetId="9">DIAGCERTFLYER!$A$34</definedName>
    <definedName name="CLIENTLOGO" localSheetId="6">#REF!</definedName>
    <definedName name="CLIENTLOGO" localSheetId="42">#REF!</definedName>
    <definedName name="CLIENTLOGO" localSheetId="32">[3]CURVEMT!$A$34</definedName>
    <definedName name="CLIENTLOGO" localSheetId="53">#REF!</definedName>
    <definedName name="CLIENTLOGO" localSheetId="45">ERCSUMFLYER!$A$34</definedName>
    <definedName name="CLIENTLOGO" localSheetId="12">FLYERMT!$A$34</definedName>
    <definedName name="CLIENTLOGO" localSheetId="51">#REF!</definedName>
    <definedName name="CLIENTLOGO" localSheetId="39">#REF!</definedName>
    <definedName name="CLIENTLOGO" localSheetId="38">#REF!</definedName>
    <definedName name="CLIENTLOGO" localSheetId="43">#REF!</definedName>
    <definedName name="CLIENTLOGO" localSheetId="44">#REF!</definedName>
    <definedName name="CLIENTLOGO" localSheetId="37">#REF!</definedName>
    <definedName name="CLIENTLOGO" localSheetId="5">logo!$A$34</definedName>
    <definedName name="CLIENTLOGO" localSheetId="18">CURVEMT!$A$34</definedName>
    <definedName name="CLIENTLOGO" localSheetId="3">#REF!</definedName>
    <definedName name="CLIENTLOGO" localSheetId="31">[3]CURVEMT!$A$34</definedName>
    <definedName name="CLIENTLOGO" localSheetId="30">[3]CURVEMT!$A$34</definedName>
    <definedName name="CLIENTLOGO" localSheetId="21">[10]CURVEMT!$A$34</definedName>
    <definedName name="CLIENTLOGO" localSheetId="20">CURVEMT!$A$34</definedName>
    <definedName name="CLIENTLOGO" localSheetId="11">SUMFLYER!$A$34</definedName>
    <definedName name="CLIENTLOGO" localSheetId="10">TOCFLYER!$A$34</definedName>
    <definedName name="CLIENTLOGO" localSheetId="7">TPFLYER!$A$34</definedName>
    <definedName name="CLIENTLOGO" localSheetId="19">CURVEMT!$A$34</definedName>
    <definedName name="CLIENTLOGO" localSheetId="36">#REF!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4">[1]Builder!$D$192</definedName>
    <definedName name="CRAC_1" localSheetId="52">[2]Builder!$D$234</definedName>
    <definedName name="CRAC_1" localSheetId="32">[3]Builder!$D$176</definedName>
    <definedName name="CRAC_1" localSheetId="12">[11]Builder!$D$146</definedName>
    <definedName name="CRAC_1" localSheetId="39">[4]Builder!$D$1193</definedName>
    <definedName name="CRAC_1" localSheetId="38">[5]Builder!$D$784</definedName>
    <definedName name="CRAC_1" localSheetId="37">[4]Builder!$D$1193</definedName>
    <definedName name="CRAC_1" localSheetId="3">[6]Builder!$D$146</definedName>
    <definedName name="CRAC_1" localSheetId="31">[3]Builder!$D$176</definedName>
    <definedName name="CRAC_1" localSheetId="30">[3]Builder!$D$176</definedName>
    <definedName name="CRAC_1" localSheetId="36">[5]Builder!$D$784</definedName>
    <definedName name="CRAC_1">Builder!$D$192</definedName>
    <definedName name="CRAC_Area_1" localSheetId="39">[4]Builder!#REF!</definedName>
    <definedName name="CRAC_Area_1" localSheetId="37">[4]Builder!#REF!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4">[1]Builder!$D$201</definedName>
    <definedName name="CRAC_Inlet_Reference" localSheetId="52">[2]Builder!$D$243</definedName>
    <definedName name="CRAC_Inlet_Reference" localSheetId="32">[3]Builder!$D$185</definedName>
    <definedName name="CRAC_Inlet_Reference" localSheetId="12">[11]Builder!$D$155</definedName>
    <definedName name="CRAC_Inlet_Reference" localSheetId="39">[4]Builder!$D$1203</definedName>
    <definedName name="CRAC_Inlet_Reference" localSheetId="38">[5]Builder!$D$793</definedName>
    <definedName name="CRAC_Inlet_Reference" localSheetId="37">[4]Builder!$D$1203</definedName>
    <definedName name="CRAC_Inlet_Reference" localSheetId="3">[6]Builder!$D$155</definedName>
    <definedName name="CRAC_Inlet_Reference" localSheetId="31">[3]Builder!$D$185</definedName>
    <definedName name="CRAC_Inlet_Reference" localSheetId="30">[3]Builder!$D$185</definedName>
    <definedName name="CRAC_Inlet_Reference" localSheetId="36">[5]Builder!$D$793</definedName>
    <definedName name="CRAC_Inlet_Reference">Builder!$D$201</definedName>
    <definedName name="CRAC_InletSum_1" localSheetId="4">[1]Builder!$D$204</definedName>
    <definedName name="CRAC_InletSum_1" localSheetId="52">[2]Builder!$D$246</definedName>
    <definedName name="CRAC_InletSum_1" localSheetId="32">[3]Builder!$D$188</definedName>
    <definedName name="CRAC_InletSum_1" localSheetId="12">[11]Builder!$D$158</definedName>
    <definedName name="CRAC_InletSum_1" localSheetId="39">[4]Builder!$D$1206</definedName>
    <definedName name="CRAC_InletSum_1" localSheetId="38">[5]Builder!$D$796</definedName>
    <definedName name="CRAC_InletSum_1" localSheetId="37">[4]Builder!$D$1206</definedName>
    <definedName name="CRAC_InletSum_1" localSheetId="3">[6]Builder!$D$158</definedName>
    <definedName name="CRAC_InletSum_1" localSheetId="31">[3]Builder!$D$188</definedName>
    <definedName name="CRAC_InletSum_1" localSheetId="30">[3]Builder!$D$188</definedName>
    <definedName name="CRAC_InletSum_1" localSheetId="36">[5]Builder!$D$796</definedName>
    <definedName name="CRAC_InletSum_1">Builder!$D$204</definedName>
    <definedName name="CRAC_InletSum_CFM" localSheetId="4">[1]Builder!$J$204</definedName>
    <definedName name="CRAC_InletSum_CFM" localSheetId="52">[2]Builder!$J$246</definedName>
    <definedName name="CRAC_InletSum_CFM" localSheetId="32">[3]Builder!$J$188</definedName>
    <definedName name="CRAC_InletSum_CFM" localSheetId="12">[11]Builder!$J$158</definedName>
    <definedName name="CRAC_InletSum_CFM" localSheetId="39">[4]Builder!$J$1206</definedName>
    <definedName name="CRAC_InletSum_CFM" localSheetId="38">[5]Builder!$J$796</definedName>
    <definedName name="CRAC_InletSum_CFM" localSheetId="37">[4]Builder!$J$1206</definedName>
    <definedName name="CRAC_InletSum_CFM" localSheetId="3">[6]Builder!$J$158</definedName>
    <definedName name="CRAC_InletSum_CFM" localSheetId="31">[3]Builder!$J$188</definedName>
    <definedName name="CRAC_InletSum_CFM" localSheetId="30">[3]Builder!$J$188</definedName>
    <definedName name="CRAC_InletSum_CFM" localSheetId="36">[5]Builder!$J$796</definedName>
    <definedName name="CRAC_InletSum_CFM">Builder!$J$204</definedName>
    <definedName name="CRAC_Key_1" localSheetId="39">[4]Builder!#REF!</definedName>
    <definedName name="CRAC_Key_1" localSheetId="37">[4]Builder!#REF!</definedName>
    <definedName name="CRAC_Key_1">Builder!$E$192</definedName>
    <definedName name="CRAC_Location_1" localSheetId="39">[4]Builder!#REF!</definedName>
    <definedName name="CRAC_Location_1" localSheetId="37">[4]Builder!#REF!</definedName>
    <definedName name="CRAC_Location_1">Builder!$G$192</definedName>
    <definedName name="CRAC_MFG_1" localSheetId="39">[4]Builder!#REF!</definedName>
    <definedName name="CRAC_MFG_1" localSheetId="37">[4]Builder!#REF!</definedName>
    <definedName name="CRAC_MFG_1">Builder!$H$192</definedName>
    <definedName name="CRAC_Model_1">Builder!$J$192</definedName>
    <definedName name="CRAC_Num_Inlets_1" localSheetId="4">[1]Builder!$AD$192</definedName>
    <definedName name="CRAC_Num_Inlets_1" localSheetId="52">[2]Builder!$AC$234</definedName>
    <definedName name="CRAC_Num_Inlets_1" localSheetId="32">[3]Builder!$AC$176</definedName>
    <definedName name="CRAC_Num_Inlets_1" localSheetId="12">[11]Builder!$AD$146</definedName>
    <definedName name="CRAC_Num_Inlets_1" localSheetId="39">[4]Builder!$AC$1193</definedName>
    <definedName name="CRAC_Num_Inlets_1" localSheetId="38">[5]Builder!$AC$784</definedName>
    <definedName name="CRAC_Num_Inlets_1" localSheetId="37">[4]Builder!$AC$1193</definedName>
    <definedName name="CRAC_Num_Inlets_1" localSheetId="3">[6]Builder!$AD$146</definedName>
    <definedName name="CRAC_Num_Inlets_1" localSheetId="31">[3]Builder!$AC$176</definedName>
    <definedName name="CRAC_Num_Inlets_1" localSheetId="30">[3]Builder!$AC$176</definedName>
    <definedName name="CRAC_Num_Inlets_1" localSheetId="36">[5]Builder!$AC$784</definedName>
    <definedName name="CRAC_Num_Inlets_1">Builder!$AD$192</definedName>
    <definedName name="CRAC_Num_Outlets_1" localSheetId="4">[1]Builder!$AC$192</definedName>
    <definedName name="CRAC_Num_Outlets_1" localSheetId="52">[2]Builder!$AB$234</definedName>
    <definedName name="CRAC_Num_Outlets_1" localSheetId="32">[3]Builder!$AB$176</definedName>
    <definedName name="CRAC_Num_Outlets_1" localSheetId="12">[11]Builder!$AC$146</definedName>
    <definedName name="CRAC_Num_Outlets_1" localSheetId="39">[4]Builder!$AB$1193</definedName>
    <definedName name="CRAC_Num_Outlets_1" localSheetId="38">[5]Builder!$AB$784</definedName>
    <definedName name="CRAC_Num_Outlets_1" localSheetId="37">[4]Builder!$AB$1193</definedName>
    <definedName name="CRAC_Num_Outlets_1" localSheetId="3">[6]Builder!$AC$146</definedName>
    <definedName name="CRAC_Num_Outlets_1" localSheetId="31">[3]Builder!$AB$176</definedName>
    <definedName name="CRAC_Num_Outlets_1" localSheetId="30">[3]Builder!$AB$176</definedName>
    <definedName name="CRAC_Num_Outlets_1" localSheetId="36">[5]Builder!$AB$784</definedName>
    <definedName name="CRAC_Num_Outlets_1">Builder!$AC$192</definedName>
    <definedName name="CRAC_Outlet_No_1">Builder!$G$198</definedName>
    <definedName name="CRAC_Outlet_Reference" localSheetId="4">[1]Builder!$D$195</definedName>
    <definedName name="CRAC_Outlet_Reference" localSheetId="52">[2]Builder!$D$237</definedName>
    <definedName name="CRAC_Outlet_Reference" localSheetId="32">[3]Builder!$D$179</definedName>
    <definedName name="CRAC_Outlet_Reference" localSheetId="12">[11]Builder!$D$149</definedName>
    <definedName name="CRAC_Outlet_Reference" localSheetId="39">[4]Builder!$D$1197</definedName>
    <definedName name="CRAC_Outlet_Reference" localSheetId="38">[5]Builder!$D$787</definedName>
    <definedName name="CRAC_Outlet_Reference" localSheetId="37">[4]Builder!$D$1197</definedName>
    <definedName name="CRAC_Outlet_Reference" localSheetId="3">[6]Builder!$D$149</definedName>
    <definedName name="CRAC_Outlet_Reference" localSheetId="31">[3]Builder!$D$179</definedName>
    <definedName name="CRAC_Outlet_Reference" localSheetId="30">[3]Builder!$D$179</definedName>
    <definedName name="CRAC_Outlet_Reference" localSheetId="36">[5]Builder!$D$787</definedName>
    <definedName name="CRAC_Outlet_Reference">Builder!$D$195</definedName>
    <definedName name="CRAC_OutletSum_1" localSheetId="4">[1]Builder!$D$198</definedName>
    <definedName name="CRAC_OutletSum_1" localSheetId="52">[2]Builder!$D$240</definedName>
    <definedName name="CRAC_OutletSum_1" localSheetId="32">[3]Builder!$D$182</definedName>
    <definedName name="CRAC_OutletSum_1" localSheetId="12">[11]Builder!$D$152</definedName>
    <definedName name="CRAC_OutletSum_1" localSheetId="39">[4]Builder!$D$1200</definedName>
    <definedName name="CRAC_OutletSum_1" localSheetId="38">[5]Builder!$D$790</definedName>
    <definedName name="CRAC_OutletSum_1" localSheetId="37">[4]Builder!$D$1200</definedName>
    <definedName name="CRAC_OutletSum_1" localSheetId="3">[6]Builder!$D$152</definedName>
    <definedName name="CRAC_OutletSum_1" localSheetId="31">[3]Builder!$D$182</definedName>
    <definedName name="CRAC_OutletSum_1" localSheetId="30">[3]Builder!$D$182</definedName>
    <definedName name="CRAC_OutletSum_1" localSheetId="36">[5]Builder!$D$790</definedName>
    <definedName name="CRAC_OutletSum_1">Builder!$D$198</definedName>
    <definedName name="CRAC_OutletSum_CFM" localSheetId="4">[1]Builder!$J$198</definedName>
    <definedName name="CRAC_OutletSum_CFM" localSheetId="52">[2]Builder!$J$240</definedName>
    <definedName name="CRAC_OutletSum_CFM" localSheetId="32">[3]Builder!$J$182</definedName>
    <definedName name="CRAC_OutletSum_CFM" localSheetId="12">[11]Builder!$J$152</definedName>
    <definedName name="CRAC_OutletSum_CFM" localSheetId="39">[4]Builder!$J$1200</definedName>
    <definedName name="CRAC_OutletSum_CFM" localSheetId="38">[5]Builder!$J$790</definedName>
    <definedName name="CRAC_OutletSum_CFM" localSheetId="37">[4]Builder!$J$1200</definedName>
    <definedName name="CRAC_OutletSum_CFM" localSheetId="3">[6]Builder!$J$152</definedName>
    <definedName name="CRAC_OutletSum_CFM" localSheetId="31">[3]Builder!$J$182</definedName>
    <definedName name="CRAC_OutletSum_CFM" localSheetId="30">[3]Builder!$J$182</definedName>
    <definedName name="CRAC_OutletSum_CFM" localSheetId="36">[5]Builder!$J$790</definedName>
    <definedName name="CRAC_OutletSum_CFM">Builder!$J$198</definedName>
    <definedName name="CRAC_Outside_1">Builder!$U$192</definedName>
    <definedName name="CRAC_Outside_CFM_1">Builder!$Q$192</definedName>
    <definedName name="CRAC_Reference" localSheetId="4">[1]Builder!$D$189</definedName>
    <definedName name="CRAC_Reference" localSheetId="52">[2]Builder!$D$231</definedName>
    <definedName name="CRAC_Reference" localSheetId="32">[3]Builder!$D$173</definedName>
    <definedName name="CRAC_Reference" localSheetId="12">[11]Builder!$D$143</definedName>
    <definedName name="CRAC_Reference" localSheetId="39">[4]Builder!$D$1190</definedName>
    <definedName name="CRAC_Reference" localSheetId="38">[5]Builder!$D$781</definedName>
    <definedName name="CRAC_Reference" localSheetId="37">[4]Builder!$D$1190</definedName>
    <definedName name="CRAC_Reference" localSheetId="3">[6]Builder!$D$143</definedName>
    <definedName name="CRAC_Reference" localSheetId="31">[3]Builder!$D$173</definedName>
    <definedName name="CRAC_Reference" localSheetId="30">[3]Builder!$D$173</definedName>
    <definedName name="CRAC_Reference" localSheetId="36">[5]Builder!$D$781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4">[1]Builder!$D$301</definedName>
    <definedName name="CT_1" localSheetId="52">[2]Builder!$D$342</definedName>
    <definedName name="CT_1" localSheetId="32">[3]Builder!$D$276</definedName>
    <definedName name="CT_1" localSheetId="12">[11]Builder!$D$246</definedName>
    <definedName name="CT_1" localSheetId="39">[4]Builder!$D$1461</definedName>
    <definedName name="CT_1" localSheetId="38">[5]Builder!$D$1347</definedName>
    <definedName name="CT_1" localSheetId="37">[4]Builder!$D$1461</definedName>
    <definedName name="CT_1" localSheetId="3">[6]Builder!$D$246</definedName>
    <definedName name="CT_1" localSheetId="31">[3]Builder!$D$276</definedName>
    <definedName name="CT_1" localSheetId="30">[3]Builder!$D$276</definedName>
    <definedName name="CT_1" localSheetId="36">[5]Builder!$D$1347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4">[1]Builder!$D$297</definedName>
    <definedName name="CT_Reference" localSheetId="52">[2]Builder!$D$338</definedName>
    <definedName name="CT_Reference" localSheetId="32">[3]Builder!$D$272</definedName>
    <definedName name="CT_Reference" localSheetId="12">[11]Builder!$D$242</definedName>
    <definedName name="CT_Reference" localSheetId="39">[4]Builder!$D$1457</definedName>
    <definedName name="CT_Reference" localSheetId="38">[5]Builder!$D$1343</definedName>
    <definedName name="CT_Reference" localSheetId="37">[4]Builder!$D$1457</definedName>
    <definedName name="CT_Reference" localSheetId="3">[6]Builder!$D$242</definedName>
    <definedName name="CT_Reference" localSheetId="31">[3]Builder!$D$272</definedName>
    <definedName name="CT_Reference" localSheetId="30">[3]Builder!$D$272</definedName>
    <definedName name="CT_Reference" localSheetId="36">[5]Builder!$D$1343</definedName>
    <definedName name="CT_Reference">Builder!$D$297</definedName>
    <definedName name="CT_Rows">Builder!$A$297:$A$303</definedName>
    <definedName name="CT_Type_1">Builder!$I$301</definedName>
    <definedName name="CT_WATER_GPM_1">Builder!$M$301</definedName>
    <definedName name="CW_Reference" localSheetId="4">[1]Builder!#REF!</definedName>
    <definedName name="CW_Reference" localSheetId="52">[2]Builder!#REF!</definedName>
    <definedName name="CW_Reference" localSheetId="9">Builder!#REF!</definedName>
    <definedName name="CW_Reference" localSheetId="6">[9]Builder!#REF!</definedName>
    <definedName name="CW_Reference" localSheetId="42">Builder!#REF!</definedName>
    <definedName name="CW_Reference" localSheetId="32">[3]Builder!#REF!</definedName>
    <definedName name="CW_Reference" localSheetId="53">Builder!#REF!</definedName>
    <definedName name="CW_Reference" localSheetId="12">[11]Builder!#REF!</definedName>
    <definedName name="CW_Reference" localSheetId="51">Builder!#REF!</definedName>
    <definedName name="CW_Reference" localSheetId="39">[4]Builder!#REF!</definedName>
    <definedName name="CW_Reference" localSheetId="38">[5]Builder!#REF!</definedName>
    <definedName name="CW_Reference" localSheetId="43">Builder!#REF!</definedName>
    <definedName name="CW_Reference" localSheetId="44">Builder!#REF!</definedName>
    <definedName name="CW_Reference" localSheetId="37">[4]Builder!#REF!</definedName>
    <definedName name="CW_Reference" localSheetId="29">[7]Builder!#REF!</definedName>
    <definedName name="CW_Reference" localSheetId="3">[6]Builder!#REF!</definedName>
    <definedName name="CW_Reference" localSheetId="31">[3]Builder!#REF!</definedName>
    <definedName name="CW_Reference" localSheetId="30">[3]Builder!#REF!</definedName>
    <definedName name="CW_Reference" localSheetId="27">[7]Builder!#REF!</definedName>
    <definedName name="CW_Reference" localSheetId="21">[10]Builder!#REF!</definedName>
    <definedName name="CW_Reference" localSheetId="20">Builder!#REF!</definedName>
    <definedName name="CW_Reference" localSheetId="36">[5]Builder!#REF!</definedName>
    <definedName name="CW_Reference" localSheetId="49">[8]Builder!#REF!</definedName>
    <definedName name="CW_Reference" localSheetId="50">[8]Builder!#REF!</definedName>
    <definedName name="CW_Reference">Builder!#REF!</definedName>
    <definedName name="CW_Rows" localSheetId="4">[1]Builder!#REF!</definedName>
    <definedName name="CW_Rows" localSheetId="52">[2]Builder!#REF!</definedName>
    <definedName name="CW_Rows" localSheetId="9">Builder!#REF!</definedName>
    <definedName name="CW_Rows" localSheetId="6">[9]Builder!#REF!</definedName>
    <definedName name="CW_Rows" localSheetId="42">Builder!#REF!</definedName>
    <definedName name="CW_Rows" localSheetId="32">[3]Builder!#REF!</definedName>
    <definedName name="CW_Rows" localSheetId="53">Builder!#REF!</definedName>
    <definedName name="CW_Rows" localSheetId="12">[11]Builder!#REF!</definedName>
    <definedName name="CW_Rows" localSheetId="51">Builder!#REF!</definedName>
    <definedName name="CW_Rows" localSheetId="39">[4]Builder!#REF!</definedName>
    <definedName name="CW_Rows" localSheetId="38">[5]Builder!#REF!</definedName>
    <definedName name="CW_Rows" localSheetId="43">Builder!#REF!</definedName>
    <definedName name="CW_Rows" localSheetId="44">Builder!#REF!</definedName>
    <definedName name="CW_Rows" localSheetId="37">[4]Builder!#REF!</definedName>
    <definedName name="CW_Rows" localSheetId="29">[7]Builder!#REF!</definedName>
    <definedName name="CW_Rows" localSheetId="3">[6]Builder!#REF!</definedName>
    <definedName name="CW_Rows" localSheetId="31">[3]Builder!#REF!</definedName>
    <definedName name="CW_Rows" localSheetId="30">[3]Builder!#REF!</definedName>
    <definedName name="CW_Rows" localSheetId="27">[7]Builder!#REF!</definedName>
    <definedName name="CW_Rows" localSheetId="21">[10]Builder!#REF!</definedName>
    <definedName name="CW_Rows" localSheetId="20">Builder!#REF!</definedName>
    <definedName name="CW_Rows" localSheetId="36">[5]Builder!#REF!</definedName>
    <definedName name="CW_Rows" localSheetId="49">[8]Builder!#REF!</definedName>
    <definedName name="CW_Rows" localSheetId="50">[8]Builder!#REF!</definedName>
    <definedName name="CW_Rows">Builder!#REF!</definedName>
    <definedName name="CWC_1" localSheetId="4">[1]Builder!#REF!</definedName>
    <definedName name="CWC_1" localSheetId="52">[2]Builder!#REF!</definedName>
    <definedName name="CWC_1" localSheetId="9">Builder!#REF!</definedName>
    <definedName name="CWC_1" localSheetId="6">[9]Builder!#REF!</definedName>
    <definedName name="CWC_1" localSheetId="42">Builder!#REF!</definedName>
    <definedName name="CWC_1" localSheetId="32">[3]Builder!#REF!</definedName>
    <definedName name="CWC_1" localSheetId="53">Builder!#REF!</definedName>
    <definedName name="CWC_1" localSheetId="12">[11]Builder!#REF!</definedName>
    <definedName name="CWC_1" localSheetId="51">Builder!#REF!</definedName>
    <definedName name="CWC_1" localSheetId="39">[4]Builder!#REF!</definedName>
    <definedName name="CWC_1" localSheetId="38">[5]Builder!#REF!</definedName>
    <definedName name="CWC_1" localSheetId="43">Builder!#REF!</definedName>
    <definedName name="CWC_1" localSheetId="44">Builder!#REF!</definedName>
    <definedName name="CWC_1" localSheetId="37">[4]Builder!#REF!</definedName>
    <definedName name="CWC_1" localSheetId="29">[7]Builder!#REF!</definedName>
    <definedName name="CWC_1" localSheetId="3">[6]Builder!#REF!</definedName>
    <definedName name="CWC_1" localSheetId="31">[3]Builder!#REF!</definedName>
    <definedName name="CWC_1" localSheetId="30">[3]Builder!#REF!</definedName>
    <definedName name="CWC_1" localSheetId="27">[7]Builder!#REF!</definedName>
    <definedName name="CWC_1" localSheetId="21">[10]Builder!#REF!</definedName>
    <definedName name="CWC_1" localSheetId="20">Builder!#REF!</definedName>
    <definedName name="CWC_1" localSheetId="36">[5]Builder!#REF!</definedName>
    <definedName name="CWC_1" localSheetId="49">[8]Builder!#REF!</definedName>
    <definedName name="CWC_1" localSheetId="50">[8]Builder!#REF!</definedName>
    <definedName name="CWC_1">Builder!#REF!</definedName>
    <definedName name="CWC_Area_1" localSheetId="4">[1]Builder!#REF!</definedName>
    <definedName name="CWC_Area_1" localSheetId="52">[2]Builder!#REF!</definedName>
    <definedName name="CWC_Area_1" localSheetId="9">Builder!#REF!</definedName>
    <definedName name="CWC_Area_1" localSheetId="6">[9]Builder!#REF!</definedName>
    <definedName name="CWC_Area_1" localSheetId="42">Builder!#REF!</definedName>
    <definedName name="CWC_Area_1" localSheetId="32">[3]Builder!#REF!</definedName>
    <definedName name="CWC_Area_1" localSheetId="53">Builder!#REF!</definedName>
    <definedName name="CWC_Area_1" localSheetId="12">[11]Builder!#REF!</definedName>
    <definedName name="CWC_Area_1" localSheetId="51">Builder!#REF!</definedName>
    <definedName name="CWC_Area_1" localSheetId="39">[4]Builder!#REF!</definedName>
    <definedName name="CWC_Area_1" localSheetId="38">[5]Builder!#REF!</definedName>
    <definedName name="CWC_Area_1" localSheetId="43">Builder!#REF!</definedName>
    <definedName name="CWC_Area_1" localSheetId="44">Builder!#REF!</definedName>
    <definedName name="CWC_Area_1" localSheetId="37">[4]Builder!#REF!</definedName>
    <definedName name="CWC_Area_1" localSheetId="29">[7]Builder!#REF!</definedName>
    <definedName name="CWC_Area_1" localSheetId="3">[6]Builder!#REF!</definedName>
    <definedName name="CWC_Area_1" localSheetId="31">[3]Builder!#REF!</definedName>
    <definedName name="CWC_Area_1" localSheetId="30">[3]Builder!#REF!</definedName>
    <definedName name="CWC_Area_1" localSheetId="27">[7]Builder!#REF!</definedName>
    <definedName name="CWC_Area_1" localSheetId="21">[10]Builder!#REF!</definedName>
    <definedName name="CWC_Area_1" localSheetId="20">Builder!#REF!</definedName>
    <definedName name="CWC_Area_1" localSheetId="36">[5]Builder!#REF!</definedName>
    <definedName name="CWC_Area_1" localSheetId="49">[8]Builder!#REF!</definedName>
    <definedName name="CWC_Area_1" localSheetId="50">[8]Builder!#REF!</definedName>
    <definedName name="CWC_Area_1">Builder!#REF!</definedName>
    <definedName name="CWC_CFM_1" localSheetId="4">[1]Builder!#REF!</definedName>
    <definedName name="CWC_CFM_1" localSheetId="52">[2]Builder!#REF!</definedName>
    <definedName name="CWC_CFM_1" localSheetId="9">Builder!#REF!</definedName>
    <definedName name="CWC_CFM_1" localSheetId="6">[9]Builder!#REF!</definedName>
    <definedName name="CWC_CFM_1" localSheetId="42">Builder!#REF!</definedName>
    <definedName name="CWC_CFM_1" localSheetId="32">[3]Builder!#REF!</definedName>
    <definedName name="CWC_CFM_1" localSheetId="53">Builder!#REF!</definedName>
    <definedName name="CWC_CFM_1" localSheetId="12">[11]Builder!#REF!</definedName>
    <definedName name="CWC_CFM_1" localSheetId="51">Builder!#REF!</definedName>
    <definedName name="CWC_CFM_1" localSheetId="39">[4]Builder!#REF!</definedName>
    <definedName name="CWC_CFM_1" localSheetId="38">[5]Builder!#REF!</definedName>
    <definedName name="CWC_CFM_1" localSheetId="43">Builder!#REF!</definedName>
    <definedName name="CWC_CFM_1" localSheetId="44">Builder!#REF!</definedName>
    <definedName name="CWC_CFM_1" localSheetId="37">[4]Builder!#REF!</definedName>
    <definedName name="CWC_CFM_1" localSheetId="29">[7]Builder!#REF!</definedName>
    <definedName name="CWC_CFM_1" localSheetId="3">[6]Builder!#REF!</definedName>
    <definedName name="CWC_CFM_1" localSheetId="31">[3]Builder!#REF!</definedName>
    <definedName name="CWC_CFM_1" localSheetId="30">[3]Builder!#REF!</definedName>
    <definedName name="CWC_CFM_1" localSheetId="27">[7]Builder!#REF!</definedName>
    <definedName name="CWC_CFM_1" localSheetId="21">[10]Builder!#REF!</definedName>
    <definedName name="CWC_CFM_1" localSheetId="20">Builder!#REF!</definedName>
    <definedName name="CWC_CFM_1" localSheetId="36">[5]Builder!#REF!</definedName>
    <definedName name="CWC_CFM_1" localSheetId="49">[8]Builder!#REF!</definedName>
    <definedName name="CWC_CFM_1" localSheetId="50">[8]Builder!#REF!</definedName>
    <definedName name="CWC_CFM_1">Builder!#REF!</definedName>
    <definedName name="CWC_EAT_DB_1" localSheetId="4">[1]Builder!#REF!</definedName>
    <definedName name="CWC_EAT_DB_1" localSheetId="52">[2]Builder!#REF!</definedName>
    <definedName name="CWC_EAT_DB_1" localSheetId="9">Builder!#REF!</definedName>
    <definedName name="CWC_EAT_DB_1" localSheetId="6">[9]Builder!#REF!</definedName>
    <definedName name="CWC_EAT_DB_1" localSheetId="42">Builder!#REF!</definedName>
    <definedName name="CWC_EAT_DB_1" localSheetId="32">[3]Builder!#REF!</definedName>
    <definedName name="CWC_EAT_DB_1" localSheetId="53">Builder!#REF!</definedName>
    <definedName name="CWC_EAT_DB_1" localSheetId="12">[11]Builder!#REF!</definedName>
    <definedName name="CWC_EAT_DB_1" localSheetId="51">Builder!#REF!</definedName>
    <definedName name="CWC_EAT_DB_1" localSheetId="39">[4]Builder!#REF!</definedName>
    <definedName name="CWC_EAT_DB_1" localSheetId="38">[5]Builder!#REF!</definedName>
    <definedName name="CWC_EAT_DB_1" localSheetId="43">Builder!#REF!</definedName>
    <definedName name="CWC_EAT_DB_1" localSheetId="44">Builder!#REF!</definedName>
    <definedName name="CWC_EAT_DB_1" localSheetId="37">[4]Builder!#REF!</definedName>
    <definedName name="CWC_EAT_DB_1" localSheetId="29">[7]Builder!#REF!</definedName>
    <definedName name="CWC_EAT_DB_1" localSheetId="3">[6]Builder!#REF!</definedName>
    <definedName name="CWC_EAT_DB_1" localSheetId="31">[3]Builder!#REF!</definedName>
    <definedName name="CWC_EAT_DB_1" localSheetId="30">[3]Builder!#REF!</definedName>
    <definedName name="CWC_EAT_DB_1" localSheetId="27">[7]Builder!#REF!</definedName>
    <definedName name="CWC_EAT_DB_1" localSheetId="21">[10]Builder!#REF!</definedName>
    <definedName name="CWC_EAT_DB_1" localSheetId="20">Builder!#REF!</definedName>
    <definedName name="CWC_EAT_DB_1" localSheetId="36">[5]Builder!#REF!</definedName>
    <definedName name="CWC_EAT_DB_1" localSheetId="49">[8]Builder!#REF!</definedName>
    <definedName name="CWC_EAT_DB_1" localSheetId="50">[8]Builder!#REF!</definedName>
    <definedName name="CWC_EAT_DB_1">Builder!#REF!</definedName>
    <definedName name="CWC_EAT_WB_1" localSheetId="4">[1]Builder!#REF!</definedName>
    <definedName name="CWC_EAT_WB_1" localSheetId="52">[2]Builder!#REF!</definedName>
    <definedName name="CWC_EAT_WB_1" localSheetId="9">Builder!#REF!</definedName>
    <definedName name="CWC_EAT_WB_1" localSheetId="6">[9]Builder!#REF!</definedName>
    <definedName name="CWC_EAT_WB_1" localSheetId="42">Builder!#REF!</definedName>
    <definedName name="CWC_EAT_WB_1" localSheetId="32">[3]Builder!#REF!</definedName>
    <definedName name="CWC_EAT_WB_1" localSheetId="53">Builder!#REF!</definedName>
    <definedName name="CWC_EAT_WB_1" localSheetId="12">[11]Builder!#REF!</definedName>
    <definedName name="CWC_EAT_WB_1" localSheetId="51">Builder!#REF!</definedName>
    <definedName name="CWC_EAT_WB_1" localSheetId="39">[4]Builder!#REF!</definedName>
    <definedName name="CWC_EAT_WB_1" localSheetId="38">[5]Builder!#REF!</definedName>
    <definedName name="CWC_EAT_WB_1" localSheetId="43">Builder!#REF!</definedName>
    <definedName name="CWC_EAT_WB_1" localSheetId="44">Builder!#REF!</definedName>
    <definedName name="CWC_EAT_WB_1" localSheetId="37">[4]Builder!#REF!</definedName>
    <definedName name="CWC_EAT_WB_1" localSheetId="29">[7]Builder!#REF!</definedName>
    <definedName name="CWC_EAT_WB_1" localSheetId="3">[6]Builder!#REF!</definedName>
    <definedName name="CWC_EAT_WB_1" localSheetId="31">[3]Builder!#REF!</definedName>
    <definedName name="CWC_EAT_WB_1" localSheetId="30">[3]Builder!#REF!</definedName>
    <definedName name="CWC_EAT_WB_1" localSheetId="27">[7]Builder!#REF!</definedName>
    <definedName name="CWC_EAT_WB_1" localSheetId="21">[10]Builder!#REF!</definedName>
    <definedName name="CWC_EAT_WB_1" localSheetId="20">Builder!#REF!</definedName>
    <definedName name="CWC_EAT_WB_1" localSheetId="36">[5]Builder!#REF!</definedName>
    <definedName name="CWC_EAT_WB_1" localSheetId="49">[8]Builder!#REF!</definedName>
    <definedName name="CWC_EAT_WB_1" localSheetId="50">[8]Builder!#REF!</definedName>
    <definedName name="CWC_EAT_WB_1">Builder!#REF!</definedName>
    <definedName name="CWC_EWT_1" localSheetId="4">[1]Builder!#REF!</definedName>
    <definedName name="CWC_EWT_1" localSheetId="52">[2]Builder!#REF!</definedName>
    <definedName name="CWC_EWT_1" localSheetId="9">Builder!#REF!</definedName>
    <definedName name="CWC_EWT_1" localSheetId="6">[9]Builder!#REF!</definedName>
    <definedName name="CWC_EWT_1" localSheetId="42">Builder!#REF!</definedName>
    <definedName name="CWC_EWT_1" localSheetId="32">[3]Builder!#REF!</definedName>
    <definedName name="CWC_EWT_1" localSheetId="53">Builder!#REF!</definedName>
    <definedName name="CWC_EWT_1" localSheetId="12">[11]Builder!#REF!</definedName>
    <definedName name="CWC_EWT_1" localSheetId="51">Builder!#REF!</definedName>
    <definedName name="CWC_EWT_1" localSheetId="39">[4]Builder!#REF!</definedName>
    <definedName name="CWC_EWT_1" localSheetId="38">[5]Builder!#REF!</definedName>
    <definedName name="CWC_EWT_1" localSheetId="43">Builder!#REF!</definedName>
    <definedName name="CWC_EWT_1" localSheetId="44">Builder!#REF!</definedName>
    <definedName name="CWC_EWT_1" localSheetId="37">[4]Builder!#REF!</definedName>
    <definedName name="CWC_EWT_1" localSheetId="29">[7]Builder!#REF!</definedName>
    <definedName name="CWC_EWT_1" localSheetId="3">[6]Builder!#REF!</definedName>
    <definedName name="CWC_EWT_1" localSheetId="31">[3]Builder!#REF!</definedName>
    <definedName name="CWC_EWT_1" localSheetId="30">[3]Builder!#REF!</definedName>
    <definedName name="CWC_EWT_1" localSheetId="27">[7]Builder!#REF!</definedName>
    <definedName name="CWC_EWT_1" localSheetId="21">[10]Builder!#REF!</definedName>
    <definedName name="CWC_EWT_1" localSheetId="20">Builder!#REF!</definedName>
    <definedName name="CWC_EWT_1" localSheetId="36">[5]Builder!#REF!</definedName>
    <definedName name="CWC_EWT_1" localSheetId="49">[8]Builder!#REF!</definedName>
    <definedName name="CWC_EWT_1" localSheetId="50">[8]Builder!#REF!</definedName>
    <definedName name="CWC_EWT_1">Builder!#REF!</definedName>
    <definedName name="CWC_GPM_1" localSheetId="4">[1]Builder!#REF!</definedName>
    <definedName name="CWC_GPM_1" localSheetId="52">[2]Builder!#REF!</definedName>
    <definedName name="CWC_GPM_1" localSheetId="9">Builder!#REF!</definedName>
    <definedName name="CWC_GPM_1" localSheetId="6">[9]Builder!#REF!</definedName>
    <definedName name="CWC_GPM_1" localSheetId="42">Builder!#REF!</definedName>
    <definedName name="CWC_GPM_1" localSheetId="32">[3]Builder!#REF!</definedName>
    <definedName name="CWC_GPM_1" localSheetId="53">Builder!#REF!</definedName>
    <definedName name="CWC_GPM_1" localSheetId="12">[11]Builder!#REF!</definedName>
    <definedName name="CWC_GPM_1" localSheetId="51">Builder!#REF!</definedName>
    <definedName name="CWC_GPM_1" localSheetId="39">[4]Builder!#REF!</definedName>
    <definedName name="CWC_GPM_1" localSheetId="38">[5]Builder!#REF!</definedName>
    <definedName name="CWC_GPM_1" localSheetId="43">Builder!#REF!</definedName>
    <definedName name="CWC_GPM_1" localSheetId="44">Builder!#REF!</definedName>
    <definedName name="CWC_GPM_1" localSheetId="37">[4]Builder!#REF!</definedName>
    <definedName name="CWC_GPM_1" localSheetId="29">[7]Builder!#REF!</definedName>
    <definedName name="CWC_GPM_1" localSheetId="3">[6]Builder!#REF!</definedName>
    <definedName name="CWC_GPM_1" localSheetId="31">[3]Builder!#REF!</definedName>
    <definedName name="CWC_GPM_1" localSheetId="30">[3]Builder!#REF!</definedName>
    <definedName name="CWC_GPM_1" localSheetId="27">[7]Builder!#REF!</definedName>
    <definedName name="CWC_GPM_1" localSheetId="21">[10]Builder!#REF!</definedName>
    <definedName name="CWC_GPM_1" localSheetId="20">Builder!#REF!</definedName>
    <definedName name="CWC_GPM_1" localSheetId="36">[5]Builder!#REF!</definedName>
    <definedName name="CWC_GPM_1" localSheetId="49">[8]Builder!#REF!</definedName>
    <definedName name="CWC_GPM_1" localSheetId="50">[8]Builder!#REF!</definedName>
    <definedName name="CWC_GPM_1">Builder!#REF!</definedName>
    <definedName name="CWC_Key_1" localSheetId="4">[1]Builder!#REF!</definedName>
    <definedName name="CWC_Key_1" localSheetId="52">[2]Builder!#REF!</definedName>
    <definedName name="CWC_Key_1" localSheetId="9">Builder!#REF!</definedName>
    <definedName name="CWC_Key_1" localSheetId="6">[9]Builder!#REF!</definedName>
    <definedName name="CWC_Key_1" localSheetId="42">Builder!#REF!</definedName>
    <definedName name="CWC_Key_1" localSheetId="32">[3]Builder!#REF!</definedName>
    <definedName name="CWC_Key_1" localSheetId="53">Builder!#REF!</definedName>
    <definedName name="CWC_Key_1" localSheetId="12">[11]Builder!#REF!</definedName>
    <definedName name="CWC_Key_1" localSheetId="51">Builder!#REF!</definedName>
    <definedName name="CWC_Key_1" localSheetId="39">[4]Builder!#REF!</definedName>
    <definedName name="CWC_Key_1" localSheetId="38">[5]Builder!#REF!</definedName>
    <definedName name="CWC_Key_1" localSheetId="43">Builder!#REF!</definedName>
    <definedName name="CWC_Key_1" localSheetId="44">Builder!#REF!</definedName>
    <definedName name="CWC_Key_1" localSheetId="37">[4]Builder!#REF!</definedName>
    <definedName name="CWC_Key_1" localSheetId="29">[7]Builder!#REF!</definedName>
    <definedName name="CWC_Key_1" localSheetId="3">[6]Builder!#REF!</definedName>
    <definedName name="CWC_Key_1" localSheetId="31">[3]Builder!#REF!</definedName>
    <definedName name="CWC_Key_1" localSheetId="30">[3]Builder!#REF!</definedName>
    <definedName name="CWC_Key_1" localSheetId="27">[7]Builder!#REF!</definedName>
    <definedName name="CWC_Key_1" localSheetId="21">[10]Builder!#REF!</definedName>
    <definedName name="CWC_Key_1" localSheetId="20">Builder!#REF!</definedName>
    <definedName name="CWC_Key_1" localSheetId="36">[5]Builder!#REF!</definedName>
    <definedName name="CWC_Key_1" localSheetId="49">[8]Builder!#REF!</definedName>
    <definedName name="CWC_Key_1" localSheetId="50">[8]Builder!#REF!</definedName>
    <definedName name="CWC_Key_1">Builder!#REF!</definedName>
    <definedName name="CWC_LAT_DB_1" localSheetId="4">[1]Builder!#REF!</definedName>
    <definedName name="CWC_LAT_DB_1" localSheetId="52">[2]Builder!#REF!</definedName>
    <definedName name="CWC_LAT_DB_1" localSheetId="9">Builder!#REF!</definedName>
    <definedName name="CWC_LAT_DB_1" localSheetId="6">[9]Builder!#REF!</definedName>
    <definedName name="CWC_LAT_DB_1" localSheetId="42">Builder!#REF!</definedName>
    <definedName name="CWC_LAT_DB_1" localSheetId="32">[3]Builder!#REF!</definedName>
    <definedName name="CWC_LAT_DB_1" localSheetId="53">Builder!#REF!</definedName>
    <definedName name="CWC_LAT_DB_1" localSheetId="12">[11]Builder!#REF!</definedName>
    <definedName name="CWC_LAT_DB_1" localSheetId="51">Builder!#REF!</definedName>
    <definedName name="CWC_LAT_DB_1" localSheetId="39">[4]Builder!#REF!</definedName>
    <definedName name="CWC_LAT_DB_1" localSheetId="38">[5]Builder!#REF!</definedName>
    <definedName name="CWC_LAT_DB_1" localSheetId="43">Builder!#REF!</definedName>
    <definedName name="CWC_LAT_DB_1" localSheetId="44">Builder!#REF!</definedName>
    <definedName name="CWC_LAT_DB_1" localSheetId="37">[4]Builder!#REF!</definedName>
    <definedName name="CWC_LAT_DB_1" localSheetId="29">[7]Builder!#REF!</definedName>
    <definedName name="CWC_LAT_DB_1" localSheetId="3">[6]Builder!#REF!</definedName>
    <definedName name="CWC_LAT_DB_1" localSheetId="31">[3]Builder!#REF!</definedName>
    <definedName name="CWC_LAT_DB_1" localSheetId="30">[3]Builder!#REF!</definedName>
    <definedName name="CWC_LAT_DB_1" localSheetId="27">[7]Builder!#REF!</definedName>
    <definedName name="CWC_LAT_DB_1" localSheetId="21">[10]Builder!#REF!</definedName>
    <definedName name="CWC_LAT_DB_1" localSheetId="20">Builder!#REF!</definedName>
    <definedName name="CWC_LAT_DB_1" localSheetId="36">[5]Builder!#REF!</definedName>
    <definedName name="CWC_LAT_DB_1" localSheetId="49">[8]Builder!#REF!</definedName>
    <definedName name="CWC_LAT_DB_1" localSheetId="50">[8]Builder!#REF!</definedName>
    <definedName name="CWC_LAT_DB_1">Builder!#REF!</definedName>
    <definedName name="CWC_LAT_WB_1" localSheetId="4">[1]Builder!#REF!</definedName>
    <definedName name="CWC_LAT_WB_1" localSheetId="52">[2]Builder!#REF!</definedName>
    <definedName name="CWC_LAT_WB_1" localSheetId="9">Builder!#REF!</definedName>
    <definedName name="CWC_LAT_WB_1" localSheetId="6">[9]Builder!#REF!</definedName>
    <definedName name="CWC_LAT_WB_1" localSheetId="42">Builder!#REF!</definedName>
    <definedName name="CWC_LAT_WB_1" localSheetId="32">[3]Builder!#REF!</definedName>
    <definedName name="CWC_LAT_WB_1" localSheetId="53">Builder!#REF!</definedName>
    <definedName name="CWC_LAT_WB_1" localSheetId="12">[11]Builder!#REF!</definedName>
    <definedName name="CWC_LAT_WB_1" localSheetId="51">Builder!#REF!</definedName>
    <definedName name="CWC_LAT_WB_1" localSheetId="39">[4]Builder!#REF!</definedName>
    <definedName name="CWC_LAT_WB_1" localSheetId="38">[5]Builder!#REF!</definedName>
    <definedName name="CWC_LAT_WB_1" localSheetId="43">Builder!#REF!</definedName>
    <definedName name="CWC_LAT_WB_1" localSheetId="44">Builder!#REF!</definedName>
    <definedName name="CWC_LAT_WB_1" localSheetId="37">[4]Builder!#REF!</definedName>
    <definedName name="CWC_LAT_WB_1" localSheetId="29">[7]Builder!#REF!</definedName>
    <definedName name="CWC_LAT_WB_1" localSheetId="3">[6]Builder!#REF!</definedName>
    <definedName name="CWC_LAT_WB_1" localSheetId="31">[3]Builder!#REF!</definedName>
    <definedName name="CWC_LAT_WB_1" localSheetId="30">[3]Builder!#REF!</definedName>
    <definedName name="CWC_LAT_WB_1" localSheetId="27">[7]Builder!#REF!</definedName>
    <definedName name="CWC_LAT_WB_1" localSheetId="21">[10]Builder!#REF!</definedName>
    <definedName name="CWC_LAT_WB_1" localSheetId="20">Builder!#REF!</definedName>
    <definedName name="CWC_LAT_WB_1" localSheetId="36">[5]Builder!#REF!</definedName>
    <definedName name="CWC_LAT_WB_1" localSheetId="49">[8]Builder!#REF!</definedName>
    <definedName name="CWC_LAT_WB_1" localSheetId="50">[8]Builder!#REF!</definedName>
    <definedName name="CWC_LAT_WB_1">Builder!#REF!</definedName>
    <definedName name="CWC_LWT_1" localSheetId="4">[1]Builder!#REF!</definedName>
    <definedName name="CWC_LWT_1" localSheetId="52">[2]Builder!#REF!</definedName>
    <definedName name="CWC_LWT_1" localSheetId="9">Builder!#REF!</definedName>
    <definedName name="CWC_LWT_1" localSheetId="6">[9]Builder!#REF!</definedName>
    <definedName name="CWC_LWT_1" localSheetId="42">Builder!#REF!</definedName>
    <definedName name="CWC_LWT_1" localSheetId="32">[3]Builder!#REF!</definedName>
    <definedName name="CWC_LWT_1" localSheetId="53">Builder!#REF!</definedName>
    <definedName name="CWC_LWT_1" localSheetId="12">[11]Builder!#REF!</definedName>
    <definedName name="CWC_LWT_1" localSheetId="51">Builder!#REF!</definedName>
    <definedName name="CWC_LWT_1" localSheetId="39">[4]Builder!#REF!</definedName>
    <definedName name="CWC_LWT_1" localSheetId="38">[5]Builder!#REF!</definedName>
    <definedName name="CWC_LWT_1" localSheetId="43">Builder!#REF!</definedName>
    <definedName name="CWC_LWT_1" localSheetId="44">Builder!#REF!</definedName>
    <definedName name="CWC_LWT_1" localSheetId="37">[4]Builder!#REF!</definedName>
    <definedName name="CWC_LWT_1" localSheetId="29">[7]Builder!#REF!</definedName>
    <definedName name="CWC_LWT_1" localSheetId="3">[6]Builder!#REF!</definedName>
    <definedName name="CWC_LWT_1" localSheetId="31">[3]Builder!#REF!</definedName>
    <definedName name="CWC_LWT_1" localSheetId="30">[3]Builder!#REF!</definedName>
    <definedName name="CWC_LWT_1" localSheetId="27">[7]Builder!#REF!</definedName>
    <definedName name="CWC_LWT_1" localSheetId="21">[10]Builder!#REF!</definedName>
    <definedName name="CWC_LWT_1" localSheetId="20">Builder!#REF!</definedName>
    <definedName name="CWC_LWT_1" localSheetId="36">[5]Builder!#REF!</definedName>
    <definedName name="CWC_LWT_1" localSheetId="49">[8]Builder!#REF!</definedName>
    <definedName name="CWC_LWT_1" localSheetId="50">[8]Builder!#REF!</definedName>
    <definedName name="CWC_LWT_1">Builder!#REF!</definedName>
    <definedName name="CWC_MBH_1" localSheetId="4">[1]Builder!#REF!</definedName>
    <definedName name="CWC_MBH_1" localSheetId="52">[2]Builder!#REF!</definedName>
    <definedName name="CWC_MBH_1" localSheetId="9">Builder!#REF!</definedName>
    <definedName name="CWC_MBH_1" localSheetId="6">[9]Builder!#REF!</definedName>
    <definedName name="CWC_MBH_1" localSheetId="42">Builder!#REF!</definedName>
    <definedName name="CWC_MBH_1" localSheetId="32">[3]Builder!#REF!</definedName>
    <definedName name="CWC_MBH_1" localSheetId="53">Builder!#REF!</definedName>
    <definedName name="CWC_MBH_1" localSheetId="12">[11]Builder!#REF!</definedName>
    <definedName name="CWC_MBH_1" localSheetId="51">Builder!#REF!</definedName>
    <definedName name="CWC_MBH_1" localSheetId="39">[4]Builder!#REF!</definedName>
    <definedName name="CWC_MBH_1" localSheetId="38">[5]Builder!#REF!</definedName>
    <definedName name="CWC_MBH_1" localSheetId="43">Builder!#REF!</definedName>
    <definedName name="CWC_MBH_1" localSheetId="44">Builder!#REF!</definedName>
    <definedName name="CWC_MBH_1" localSheetId="37">[4]Builder!#REF!</definedName>
    <definedName name="CWC_MBH_1" localSheetId="29">[7]Builder!#REF!</definedName>
    <definedName name="CWC_MBH_1" localSheetId="3">[6]Builder!#REF!</definedName>
    <definedName name="CWC_MBH_1" localSheetId="31">[3]Builder!#REF!</definedName>
    <definedName name="CWC_MBH_1" localSheetId="30">[3]Builder!#REF!</definedName>
    <definedName name="CWC_MBH_1" localSheetId="27">[7]Builder!#REF!</definedName>
    <definedName name="CWC_MBH_1" localSheetId="21">[10]Builder!#REF!</definedName>
    <definedName name="CWC_MBH_1" localSheetId="20">Builder!#REF!</definedName>
    <definedName name="CWC_MBH_1" localSheetId="36">[5]Builder!#REF!</definedName>
    <definedName name="CWC_MBH_1" localSheetId="49">[8]Builder!#REF!</definedName>
    <definedName name="CWC_MBH_1" localSheetId="50">[8]Builder!#REF!</definedName>
    <definedName name="CWC_MBH_1">Builder!#REF!</definedName>
    <definedName name="CWC_PD_1" localSheetId="4">[1]Builder!#REF!</definedName>
    <definedName name="CWC_PD_1" localSheetId="52">[2]Builder!#REF!</definedName>
    <definedName name="CWC_PD_1" localSheetId="9">Builder!#REF!</definedName>
    <definedName name="CWC_PD_1" localSheetId="6">[9]Builder!#REF!</definedName>
    <definedName name="CWC_PD_1" localSheetId="42">Builder!#REF!</definedName>
    <definedName name="CWC_PD_1" localSheetId="32">[3]Builder!#REF!</definedName>
    <definedName name="CWC_PD_1" localSheetId="53">Builder!#REF!</definedName>
    <definedName name="CWC_PD_1" localSheetId="12">[11]Builder!#REF!</definedName>
    <definedName name="CWC_PD_1" localSheetId="51">Builder!#REF!</definedName>
    <definedName name="CWC_PD_1" localSheetId="39">[4]Builder!#REF!</definedName>
    <definedName name="CWC_PD_1" localSheetId="38">[5]Builder!#REF!</definedName>
    <definedName name="CWC_PD_1" localSheetId="43">Builder!#REF!</definedName>
    <definedName name="CWC_PD_1" localSheetId="44">Builder!#REF!</definedName>
    <definedName name="CWC_PD_1" localSheetId="37">[4]Builder!#REF!</definedName>
    <definedName name="CWC_PD_1" localSheetId="29">[7]Builder!#REF!</definedName>
    <definedName name="CWC_PD_1" localSheetId="3">[6]Builder!#REF!</definedName>
    <definedName name="CWC_PD_1" localSheetId="31">[3]Builder!#REF!</definedName>
    <definedName name="CWC_PD_1" localSheetId="30">[3]Builder!#REF!</definedName>
    <definedName name="CWC_PD_1" localSheetId="27">[7]Builder!#REF!</definedName>
    <definedName name="CWC_PD_1" localSheetId="21">[10]Builder!#REF!</definedName>
    <definedName name="CWC_PD_1" localSheetId="20">Builder!#REF!</definedName>
    <definedName name="CWC_PD_1" localSheetId="36">[5]Builder!#REF!</definedName>
    <definedName name="CWC_PD_1" localSheetId="49">[8]Builder!#REF!</definedName>
    <definedName name="CWC_PD_1" localSheetId="50">[8]Builder!#REF!</definedName>
    <definedName name="CWC_PD_1">Builder!#REF!</definedName>
    <definedName name="CWP_1" localSheetId="4">[1]Builder!$D$284</definedName>
    <definedName name="CWP_1" localSheetId="52">[2]Builder!$D$325</definedName>
    <definedName name="CWP_1" localSheetId="32">[3]Builder!$D$261</definedName>
    <definedName name="CWP_1" localSheetId="12">[11]Builder!$D$231</definedName>
    <definedName name="CWP_1" localSheetId="39">[4]Builder!$D$1441</definedName>
    <definedName name="CWP_1" localSheetId="38">[5]Builder!$D$1330</definedName>
    <definedName name="CWP_1" localSheetId="37">[4]Builder!$D$1441</definedName>
    <definedName name="CWP_1" localSheetId="3">[6]Builder!$D$231</definedName>
    <definedName name="CWP_1" localSheetId="31">[3]Builder!$D$261</definedName>
    <definedName name="CWP_1" localSheetId="30">[3]Builder!$D$261</definedName>
    <definedName name="CWP_1" localSheetId="36">[5]Builder!$D$1330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4">[1]Builder!$D$281</definedName>
    <definedName name="CWP_Reference" localSheetId="52">[2]Builder!$D$322</definedName>
    <definedName name="CWP_Reference" localSheetId="32">[3]Builder!$D$258</definedName>
    <definedName name="CWP_Reference" localSheetId="12">[11]Builder!$D$228</definedName>
    <definedName name="CWP_Reference" localSheetId="39">[4]Builder!$D$1438</definedName>
    <definedName name="CWP_Reference" localSheetId="38">[5]Builder!$D$1327</definedName>
    <definedName name="CWP_Reference" localSheetId="37">[4]Builder!$D$1438</definedName>
    <definedName name="CWP_Reference" localSheetId="3">[6]Builder!$D$228</definedName>
    <definedName name="CWP_Reference" localSheetId="31">[3]Builder!$D$258</definedName>
    <definedName name="CWP_Reference" localSheetId="30">[3]Builder!$D$258</definedName>
    <definedName name="CWP_Reference" localSheetId="36">[5]Builder!$D$1327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4">[1]DURATIONS!$B$13</definedName>
    <definedName name="DUR_AC" localSheetId="52">[2]DURATIONS!$B$13</definedName>
    <definedName name="DUR_AC" localSheetId="32">[3]DURATIONS!$B$13</definedName>
    <definedName name="DUR_AC" localSheetId="12">[11]DURATIONS!$B$13</definedName>
    <definedName name="DUR_AC" localSheetId="39">[4]DURATIONS!$B$13</definedName>
    <definedName name="DUR_AC" localSheetId="38">[5]DURATIONS!$B$13</definedName>
    <definedName name="DUR_AC" localSheetId="37">[4]DURATIONS!$B$13</definedName>
    <definedName name="DUR_AC" localSheetId="3">[6]DURATIONS!$B$13</definedName>
    <definedName name="DUR_AC" localSheetId="31">[3]DURATIONS!$B$13</definedName>
    <definedName name="DUR_AC" localSheetId="30">[3]DURATIONS!$B$13</definedName>
    <definedName name="DUR_AC" localSheetId="36">[5]DURATIONS!$B$13</definedName>
    <definedName name="DUR_AC">DURATIONS!$B$13</definedName>
    <definedName name="DUR_AHU" localSheetId="4">[1]DURATIONS!$B$10</definedName>
    <definedName name="DUR_AHU" localSheetId="52">[2]DURATIONS!$B$10</definedName>
    <definedName name="DUR_AHU" localSheetId="32">[3]DURATIONS!$B$10</definedName>
    <definedName name="DUR_AHU" localSheetId="12">[11]DURATIONS!$B$10</definedName>
    <definedName name="DUR_AHU" localSheetId="39">[4]DURATIONS!$B$10</definedName>
    <definedName name="DUR_AHU" localSheetId="38">[5]DURATIONS!$B$10</definedName>
    <definedName name="DUR_AHU" localSheetId="37">[4]DURATIONS!$B$10</definedName>
    <definedName name="DUR_AHU" localSheetId="3">[6]DURATIONS!$B$10</definedName>
    <definedName name="DUR_AHU" localSheetId="31">[3]DURATIONS!$B$10</definedName>
    <definedName name="DUR_AHU" localSheetId="30">[3]DURATIONS!$B$10</definedName>
    <definedName name="DUR_AHU" localSheetId="36">[5]DURATIONS!$B$10</definedName>
    <definedName name="DUR_AHU">DURATIONS!$B$10</definedName>
    <definedName name="DUR_ATU" localSheetId="4">[1]DURATIONS!$B$17</definedName>
    <definedName name="DUR_ATU" localSheetId="52">[2]DURATIONS!$B$17</definedName>
    <definedName name="DUR_ATU" localSheetId="32">[3]DURATIONS!$B$17</definedName>
    <definedName name="DUR_ATU" localSheetId="12">[11]DURATIONS!$B$17</definedName>
    <definedName name="DUR_ATU" localSheetId="39">[4]DURATIONS!$B$17</definedName>
    <definedName name="DUR_ATU" localSheetId="38">[5]DURATIONS!$B$17</definedName>
    <definedName name="DUR_ATU" localSheetId="37">[4]DURATIONS!$B$17</definedName>
    <definedName name="DUR_ATU" localSheetId="3">[6]DURATIONS!$B$17</definedName>
    <definedName name="DUR_ATU" localSheetId="31">[3]DURATIONS!$B$17</definedName>
    <definedName name="DUR_ATU" localSheetId="30">[3]DURATIONS!$B$17</definedName>
    <definedName name="DUR_ATU" localSheetId="36">[5]DURATIONS!$B$17</definedName>
    <definedName name="DUR_ATU">DURATIONS!$B$17</definedName>
    <definedName name="DUR_BOILER" localSheetId="4">[1]DURATIONS!$B$24</definedName>
    <definedName name="DUR_BOILER" localSheetId="52">[2]DURATIONS!$B$24</definedName>
    <definedName name="DUR_BOILER" localSheetId="32">[3]DURATIONS!$B$24</definedName>
    <definedName name="DUR_BOILER" localSheetId="12">[11]DURATIONS!$B$24</definedName>
    <definedName name="DUR_BOILER" localSheetId="39">[4]DURATIONS!$B$24</definedName>
    <definedName name="DUR_BOILER" localSheetId="38">[5]DURATIONS!$B$24</definedName>
    <definedName name="DUR_BOILER" localSheetId="37">[4]DURATIONS!$B$24</definedName>
    <definedName name="DUR_BOILER" localSheetId="3">[6]DURATIONS!$B$24</definedName>
    <definedName name="DUR_BOILER" localSheetId="31">[3]DURATIONS!$B$24</definedName>
    <definedName name="DUR_BOILER" localSheetId="30">[3]DURATIONS!$B$24</definedName>
    <definedName name="DUR_BOILER" localSheetId="36">[5]DURATIONS!$B$24</definedName>
    <definedName name="DUR_BOILER">DURATIONS!$B$24</definedName>
    <definedName name="DUR_CHILLER" localSheetId="4">[1]DURATIONS!$B$21</definedName>
    <definedName name="DUR_CHILLER" localSheetId="52">[2]DURATIONS!$B$21</definedName>
    <definedName name="DUR_CHILLER" localSheetId="32">[3]DURATIONS!$B$21</definedName>
    <definedName name="DUR_CHILLER" localSheetId="12">[11]DURATIONS!$B$21</definedName>
    <definedName name="DUR_CHILLER" localSheetId="39">[4]DURATIONS!$B$21</definedName>
    <definedName name="DUR_CHILLER" localSheetId="38">[5]DURATIONS!$B$21</definedName>
    <definedName name="DUR_CHILLER" localSheetId="37">[4]DURATIONS!$B$21</definedName>
    <definedName name="DUR_CHILLER" localSheetId="3">[6]DURATIONS!$B$21</definedName>
    <definedName name="DUR_CHILLER" localSheetId="31">[3]DURATIONS!$B$21</definedName>
    <definedName name="DUR_CHILLER" localSheetId="30">[3]DURATIONS!$B$21</definedName>
    <definedName name="DUR_CHILLER" localSheetId="36">[5]DURATIONS!$B$21</definedName>
    <definedName name="DUR_CHILLER">DURATIONS!$B$21</definedName>
    <definedName name="DUR_CHWCOIL" localSheetId="4">[1]DURATIONS!$B$25</definedName>
    <definedName name="DUR_CHWCOIL" localSheetId="52">[2]DURATIONS!$B$25</definedName>
    <definedName name="DUR_CHWCOIL" localSheetId="32">[3]DURATIONS!$B$25</definedName>
    <definedName name="DUR_CHWCOIL" localSheetId="12">[11]DURATIONS!$B$25</definedName>
    <definedName name="DUR_CHWCOIL" localSheetId="39">[4]DURATIONS!$B$25</definedName>
    <definedName name="DUR_CHWCOIL" localSheetId="38">[5]DURATIONS!$B$25</definedName>
    <definedName name="DUR_CHWCOIL" localSheetId="37">[4]DURATIONS!$B$25</definedName>
    <definedName name="DUR_CHWCOIL" localSheetId="3">[6]DURATIONS!$B$25</definedName>
    <definedName name="DUR_CHWCOIL" localSheetId="31">[3]DURATIONS!$B$25</definedName>
    <definedName name="DUR_CHWCOIL" localSheetId="30">[3]DURATIONS!$B$25</definedName>
    <definedName name="DUR_CHWCOIL" localSheetId="36">[5]DURATIONS!$B$25</definedName>
    <definedName name="DUR_CHWCOIL">DURATIONS!$B$25</definedName>
    <definedName name="DUR_CRAC" localSheetId="4">[1]DURATIONS!$B$14</definedName>
    <definedName name="DUR_CRAC" localSheetId="52">[2]DURATIONS!$B$14</definedName>
    <definedName name="DUR_CRAC" localSheetId="32">[3]DURATIONS!$B$14</definedName>
    <definedName name="DUR_CRAC" localSheetId="12">[11]DURATIONS!$B$14</definedName>
    <definedName name="DUR_CRAC" localSheetId="39">[4]DURATIONS!$B$14</definedName>
    <definedName name="DUR_CRAC" localSheetId="38">[5]DURATIONS!$B$14</definedName>
    <definedName name="DUR_CRAC" localSheetId="37">[4]DURATIONS!$B$14</definedName>
    <definedName name="DUR_CRAC" localSheetId="3">[6]DURATIONS!$B$14</definedName>
    <definedName name="DUR_CRAC" localSheetId="31">[3]DURATIONS!$B$14</definedName>
    <definedName name="DUR_CRAC" localSheetId="30">[3]DURATIONS!$B$14</definedName>
    <definedName name="DUR_CRAC" localSheetId="36">[5]DURATIONS!$B$14</definedName>
    <definedName name="DUR_CRAC">DURATIONS!$B$14</definedName>
    <definedName name="DUR_CT" localSheetId="4">[1]DURATIONS!$B$23</definedName>
    <definedName name="DUR_CT" localSheetId="52">[2]DURATIONS!$B$23</definedName>
    <definedName name="DUR_CT" localSheetId="32">[3]DURATIONS!$B$23</definedName>
    <definedName name="DUR_CT" localSheetId="12">[11]DURATIONS!$B$23</definedName>
    <definedName name="DUR_CT" localSheetId="39">[4]DURATIONS!$B$23</definedName>
    <definedName name="DUR_CT" localSheetId="38">[5]DURATIONS!$B$23</definedName>
    <definedName name="DUR_CT" localSheetId="37">[4]DURATIONS!$B$23</definedName>
    <definedName name="DUR_CT" localSheetId="3">[6]DURATIONS!$B$23</definedName>
    <definedName name="DUR_CT" localSheetId="31">[3]DURATIONS!$B$23</definedName>
    <definedName name="DUR_CT" localSheetId="30">[3]DURATIONS!$B$23</definedName>
    <definedName name="DUR_CT" localSheetId="36">[5]DURATIONS!$B$23</definedName>
    <definedName name="DUR_CT">DURATIONS!$B$23</definedName>
    <definedName name="DUR_DXCOIL" localSheetId="4">[1]DURATIONS!$B$27</definedName>
    <definedName name="DUR_DXCOIL" localSheetId="52">[2]DURATIONS!$B$27</definedName>
    <definedName name="DUR_DXCOIL" localSheetId="32">[3]DURATIONS!$B$27</definedName>
    <definedName name="DUR_DXCOIL" localSheetId="12">[11]DURATIONS!$B$27</definedName>
    <definedName name="DUR_DXCOIL" localSheetId="39">[4]DURATIONS!$B$27</definedName>
    <definedName name="DUR_DXCOIL" localSheetId="38">[5]DURATIONS!$B$27</definedName>
    <definedName name="DUR_DXCOIL" localSheetId="37">[4]DURATIONS!$B$27</definedName>
    <definedName name="DUR_DXCOIL" localSheetId="3">[6]DURATIONS!$B$27</definedName>
    <definedName name="DUR_DXCOIL" localSheetId="31">[3]DURATIONS!$B$27</definedName>
    <definedName name="DUR_DXCOIL" localSheetId="30">[3]DURATIONS!$B$27</definedName>
    <definedName name="DUR_DXCOIL" localSheetId="36">[5]DURATIONS!$B$27</definedName>
    <definedName name="DUR_DXCOIL">DURATIONS!$B$27</definedName>
    <definedName name="DUR_ELECHEATCOIL" localSheetId="4">[1]DURATIONS!$B$29</definedName>
    <definedName name="DUR_ELECHEATCOIL" localSheetId="52">[2]DURATIONS!$B$28</definedName>
    <definedName name="DUR_ELECHEATCOIL" localSheetId="32">[3]DURATIONS!$B$28</definedName>
    <definedName name="DUR_ELECHEATCOIL" localSheetId="12">[11]DURATIONS!$B$29</definedName>
    <definedName name="DUR_ELECHEATCOIL" localSheetId="39">[4]DURATIONS!$B$28</definedName>
    <definedName name="DUR_ELECHEATCOIL" localSheetId="38">[5]DURATIONS!$B$28</definedName>
    <definedName name="DUR_ELECHEATCOIL" localSheetId="37">[4]DURATIONS!$B$28</definedName>
    <definedName name="DUR_ELECHEATCOIL" localSheetId="3">[6]DURATIONS!$B$29</definedName>
    <definedName name="DUR_ELECHEATCOIL" localSheetId="31">[3]DURATIONS!$B$28</definedName>
    <definedName name="DUR_ELECHEATCOIL" localSheetId="30">[3]DURATIONS!$B$28</definedName>
    <definedName name="DUR_ELECHEATCOIL" localSheetId="36">[5]DURATIONS!$B$28</definedName>
    <definedName name="DUR_ELECHEATCOIL">DURATIONS!$B$29</definedName>
    <definedName name="DUR_ERV" localSheetId="4">[1]DURATIONS!$B$15</definedName>
    <definedName name="DUR_ERV" localSheetId="52">[2]DURATIONS!$B$15</definedName>
    <definedName name="DUR_ERV" localSheetId="32">[3]DURATIONS!$B$15</definedName>
    <definedName name="DUR_ERV" localSheetId="12">[11]DURATIONS!$B$15</definedName>
    <definedName name="DUR_ERV" localSheetId="39">[4]DURATIONS!$B$15</definedName>
    <definedName name="DUR_ERV" localSheetId="38">[5]DURATIONS!$B$15</definedName>
    <definedName name="DUR_ERV" localSheetId="37">[4]DURATIONS!$B$15</definedName>
    <definedName name="DUR_ERV" localSheetId="3">[6]DURATIONS!$B$15</definedName>
    <definedName name="DUR_ERV" localSheetId="31">[3]DURATIONS!$B$15</definedName>
    <definedName name="DUR_ERV" localSheetId="30">[3]DURATIONS!$B$15</definedName>
    <definedName name="DUR_ERV" localSheetId="36">[5]DURATIONS!$B$15</definedName>
    <definedName name="DUR_ERV">DURATIONS!$B$15</definedName>
    <definedName name="DUR_FAN" localSheetId="4">[1]DURATIONS!$B$16</definedName>
    <definedName name="DUR_FAN" localSheetId="52">[2]DURATIONS!$B$16</definedName>
    <definedName name="DUR_FAN" localSheetId="32">[3]DURATIONS!$B$16</definedName>
    <definedName name="DUR_FAN" localSheetId="12">[11]DURATIONS!$B$16</definedName>
    <definedName name="DUR_FAN" localSheetId="39">[4]DURATIONS!$B$16</definedName>
    <definedName name="DUR_FAN" localSheetId="38">[5]DURATIONS!$B$16</definedName>
    <definedName name="DUR_FAN" localSheetId="37">[4]DURATIONS!$B$16</definedName>
    <definedName name="DUR_FAN" localSheetId="3">[6]DURATIONS!$B$16</definedName>
    <definedName name="DUR_FAN" localSheetId="31">[3]DURATIONS!$B$16</definedName>
    <definedName name="DUR_FAN" localSheetId="30">[3]DURATIONS!$B$16</definedName>
    <definedName name="DUR_FAN" localSheetId="36">[5]DURATIONS!$B$16</definedName>
    <definedName name="DUR_FAN">DURATIONS!$B$16</definedName>
    <definedName name="DUR_FCU" localSheetId="4">[1]DURATIONS!$B$12</definedName>
    <definedName name="DUR_FCU" localSheetId="52">[2]DURATIONS!$B$12</definedName>
    <definedName name="DUR_FCU" localSheetId="32">[3]DURATIONS!$B$12</definedName>
    <definedName name="DUR_FCU" localSheetId="12">[11]DURATIONS!$B$12</definedName>
    <definedName name="DUR_FCU" localSheetId="39">[4]DURATIONS!$B$12</definedName>
    <definedName name="DUR_FCU" localSheetId="38">[5]DURATIONS!$B$12</definedName>
    <definedName name="DUR_FCU" localSheetId="37">[4]DURATIONS!$B$12</definedName>
    <definedName name="DUR_FCU" localSheetId="3">[6]DURATIONS!$B$12</definedName>
    <definedName name="DUR_FCU" localSheetId="31">[3]DURATIONS!$B$12</definedName>
    <definedName name="DUR_FCU" localSheetId="30">[3]DURATIONS!$B$12</definedName>
    <definedName name="DUR_FCU" localSheetId="36">[5]DURATIONS!$B$12</definedName>
    <definedName name="DUR_FCU">DURATIONS!$B$12</definedName>
    <definedName name="DUR_GASHEATCOIL" localSheetId="4">[1]DURATIONS!$B$30</definedName>
    <definedName name="DUR_GASHEATCOIL" localSheetId="52">[2]DURATIONS!$B$29</definedName>
    <definedName name="DUR_GASHEATCOIL" localSheetId="32">[3]DURATIONS!$B$29</definedName>
    <definedName name="DUR_GASHEATCOIL" localSheetId="12">[11]DURATIONS!$B$30</definedName>
    <definedName name="DUR_GASHEATCOIL" localSheetId="39">[4]DURATIONS!$B$29</definedName>
    <definedName name="DUR_GASHEATCOIL" localSheetId="38">[5]DURATIONS!$B$29</definedName>
    <definedName name="DUR_GASHEATCOIL" localSheetId="37">[4]DURATIONS!$B$29</definedName>
    <definedName name="DUR_GASHEATCOIL" localSheetId="3">[6]DURATIONS!$B$30</definedName>
    <definedName name="DUR_GASHEATCOIL" localSheetId="31">[3]DURATIONS!$B$29</definedName>
    <definedName name="DUR_GASHEATCOIL" localSheetId="30">[3]DURATIONS!$B$29</definedName>
    <definedName name="DUR_GASHEATCOIL" localSheetId="36">[5]DURATIONS!$B$29</definedName>
    <definedName name="DUR_GASHEATCOIL">DURATIONS!$B$30</definedName>
    <definedName name="DUR_HHWCOIL" localSheetId="4">[1]DURATIONS!$B$26</definedName>
    <definedName name="DUR_HHWCOIL" localSheetId="52">[2]DURATIONS!$B$26</definedName>
    <definedName name="DUR_HHWCOIL" localSheetId="32">[3]DURATIONS!$B$26</definedName>
    <definedName name="DUR_HHWCOIL" localSheetId="12">[11]DURATIONS!$B$26</definedName>
    <definedName name="DUR_HHWCOIL" localSheetId="39">[4]DURATIONS!$B$26</definedName>
    <definedName name="DUR_HHWCOIL" localSheetId="38">[5]DURATIONS!$B$26</definedName>
    <definedName name="DUR_HHWCOIL" localSheetId="37">[4]DURATIONS!$B$26</definedName>
    <definedName name="DUR_HHWCOIL" localSheetId="3">[6]DURATIONS!$B$26</definedName>
    <definedName name="DUR_HHWCOIL" localSheetId="31">[3]DURATIONS!$B$26</definedName>
    <definedName name="DUR_HHWCOIL" localSheetId="30">[3]DURATIONS!$B$26</definedName>
    <definedName name="DUR_HHWCOIL" localSheetId="36">[5]DURATIONS!$B$26</definedName>
    <definedName name="DUR_HHWCOIL">DURATIONS!$B$26</definedName>
    <definedName name="DUR_HPCOIL" localSheetId="4">[1]DURATIONS!$B$28</definedName>
    <definedName name="DUR_HPCOIL" localSheetId="12">[11]DURATIONS!$B$28</definedName>
    <definedName name="DUR_HPCOIL" localSheetId="3">[6]DURATIONS!$B$28</definedName>
    <definedName name="DUR_HPCOIL">DURATIONS!$B$28</definedName>
    <definedName name="DUR_INLET" localSheetId="4">[1]DURATIONS!$B$19</definedName>
    <definedName name="DUR_INLET" localSheetId="52">[2]DURATIONS!$B$19</definedName>
    <definedName name="DUR_INLET" localSheetId="32">[3]DURATIONS!$B$19</definedName>
    <definedName name="DUR_INLET" localSheetId="12">[11]DURATIONS!$B$19</definedName>
    <definedName name="DUR_INLET" localSheetId="39">[4]DURATIONS!$B$19</definedName>
    <definedName name="DUR_INLET" localSheetId="38">[5]DURATIONS!$B$19</definedName>
    <definedName name="DUR_INLET" localSheetId="37">[4]DURATIONS!$B$19</definedName>
    <definedName name="DUR_INLET" localSheetId="3">[6]DURATIONS!$B$19</definedName>
    <definedName name="DUR_INLET" localSheetId="31">[3]DURATIONS!$B$19</definedName>
    <definedName name="DUR_INLET" localSheetId="30">[3]DURATIONS!$B$19</definedName>
    <definedName name="DUR_INLET" localSheetId="36">[5]DURATIONS!$B$19</definedName>
    <definedName name="DUR_INLET">DURATIONS!$B$19</definedName>
    <definedName name="DUR_OUTLET" localSheetId="4">[1]DURATIONS!$B$18</definedName>
    <definedName name="DUR_OUTLET" localSheetId="52">[2]DURATIONS!$B$18</definedName>
    <definedName name="DUR_OUTLET" localSheetId="32">[3]DURATIONS!$B$18</definedName>
    <definedName name="DUR_OUTLET" localSheetId="12">[11]DURATIONS!$B$18</definedName>
    <definedName name="DUR_OUTLET" localSheetId="39">[4]DURATIONS!$B$18</definedName>
    <definedName name="DUR_OUTLET" localSheetId="38">[5]DURATIONS!$B$18</definedName>
    <definedName name="DUR_OUTLET" localSheetId="37">[4]DURATIONS!$B$18</definedName>
    <definedName name="DUR_OUTLET" localSheetId="3">[6]DURATIONS!$B$18</definedName>
    <definedName name="DUR_OUTLET" localSheetId="31">[3]DURATIONS!$B$18</definedName>
    <definedName name="DUR_OUTLET" localSheetId="30">[3]DURATIONS!$B$18</definedName>
    <definedName name="DUR_OUTLET" localSheetId="36">[5]DURATIONS!$B$18</definedName>
    <definedName name="DUR_OUTLET">DURATIONS!$B$18</definedName>
    <definedName name="DUR_PUMP" localSheetId="4">[1]DURATIONS!$B$22</definedName>
    <definedName name="DUR_PUMP" localSheetId="52">[2]DURATIONS!$B$22</definedName>
    <definedName name="DUR_PUMP" localSheetId="32">[3]DURATIONS!$B$22</definedName>
    <definedName name="DUR_PUMP" localSheetId="12">[11]DURATIONS!$B$22</definedName>
    <definedName name="DUR_PUMP" localSheetId="39">[4]DURATIONS!$B$22</definedName>
    <definedName name="DUR_PUMP" localSheetId="38">[5]DURATIONS!$B$22</definedName>
    <definedName name="DUR_PUMP" localSheetId="37">[4]DURATIONS!$B$22</definedName>
    <definedName name="DUR_PUMP" localSheetId="3">[6]DURATIONS!$B$22</definedName>
    <definedName name="DUR_PUMP" localSheetId="31">[3]DURATIONS!$B$22</definedName>
    <definedName name="DUR_PUMP" localSheetId="30">[3]DURATIONS!$B$22</definedName>
    <definedName name="DUR_PUMP" localSheetId="36">[5]DURATIONS!$B$22</definedName>
    <definedName name="DUR_PUMP">DURATIONS!$B$22</definedName>
    <definedName name="DUR_RTU" localSheetId="4">[1]DURATIONS!$B$11</definedName>
    <definedName name="DUR_RTU" localSheetId="52">[2]DURATIONS!$B$11</definedName>
    <definedName name="DUR_RTU" localSheetId="32">[3]DURATIONS!$B$11</definedName>
    <definedName name="DUR_RTU" localSheetId="12">[11]DURATIONS!$B$11</definedName>
    <definedName name="DUR_RTU" localSheetId="39">[4]DURATIONS!$B$11</definedName>
    <definedName name="DUR_RTU" localSheetId="38">[5]DURATIONS!$B$11</definedName>
    <definedName name="DUR_RTU" localSheetId="37">[4]DURATIONS!$B$11</definedName>
    <definedName name="DUR_RTU" localSheetId="3">[6]DURATIONS!$B$11</definedName>
    <definedName name="DUR_RTU" localSheetId="31">[3]DURATIONS!$B$11</definedName>
    <definedName name="DUR_RTU" localSheetId="30">[3]DURATIONS!$B$11</definedName>
    <definedName name="DUR_RTU" localSheetId="36">[5]DURATIONS!$B$11</definedName>
    <definedName name="DUR_RTU">DURATIONS!$B$11</definedName>
    <definedName name="DUR_TRAVERSE">DURATIONS!$B$31</definedName>
    <definedName name="DUR_UH" localSheetId="4">[1]DURATIONS!$B$20</definedName>
    <definedName name="DUR_UH" localSheetId="52">[2]DURATIONS!$B$20</definedName>
    <definedName name="DUR_UH" localSheetId="32">[3]DURATIONS!$B$20</definedName>
    <definedName name="DUR_UH" localSheetId="12">[11]DURATIONS!$B$20</definedName>
    <definedName name="DUR_UH" localSheetId="39">[4]DURATIONS!$B$20</definedName>
    <definedName name="DUR_UH" localSheetId="38">[5]DURATIONS!$B$20</definedName>
    <definedName name="DUR_UH" localSheetId="37">[4]DURATIONS!$B$20</definedName>
    <definedName name="DUR_UH" localSheetId="3">[6]DURATIONS!$B$20</definedName>
    <definedName name="DUR_UH" localSheetId="31">[3]DURATIONS!$B$20</definedName>
    <definedName name="DUR_UH" localSheetId="30">[3]DURATIONS!$B$20</definedName>
    <definedName name="DUR_UH" localSheetId="36">[5]DURATIONS!$B$20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4">[1]Builder!#REF!</definedName>
    <definedName name="EH_MANF_1" localSheetId="52">[2]Builder!#REF!</definedName>
    <definedName name="EH_MANF_1" localSheetId="9">Builder!#REF!</definedName>
    <definedName name="EH_MANF_1" localSheetId="6">[9]Builder!#REF!</definedName>
    <definedName name="EH_MANF_1" localSheetId="32">[3]Builder!#REF!</definedName>
    <definedName name="EH_MANF_1" localSheetId="12">[11]Builder!#REF!</definedName>
    <definedName name="EH_MANF_1" localSheetId="39">[4]Builder!#REF!</definedName>
    <definedName name="EH_MANF_1" localSheetId="38">[5]Builder!#REF!</definedName>
    <definedName name="EH_MANF_1" localSheetId="37">[4]Builder!#REF!</definedName>
    <definedName name="EH_MANF_1" localSheetId="3">[6]Builder!#REF!</definedName>
    <definedName name="EH_MANF_1" localSheetId="31">[3]Builder!#REF!</definedName>
    <definedName name="EH_MANF_1" localSheetId="30">[3]Builder!#REF!</definedName>
    <definedName name="EH_MANF_1" localSheetId="21">[10]Builder!#REF!</definedName>
    <definedName name="EH_MANF_1" localSheetId="20">Builder!#REF!</definedName>
    <definedName name="EH_MANF_1" localSheetId="36">[5]Builder!#REF!</definedName>
    <definedName name="EH_MANF_1">Builder!#REF!</definedName>
    <definedName name="EH_MODEL_1" localSheetId="4">[1]Builder!#REF!</definedName>
    <definedName name="EH_MODEL_1" localSheetId="52">[2]Builder!#REF!</definedName>
    <definedName name="EH_MODEL_1" localSheetId="9">Builder!#REF!</definedName>
    <definedName name="EH_MODEL_1" localSheetId="6">[9]Builder!#REF!</definedName>
    <definedName name="EH_MODEL_1" localSheetId="32">[3]Builder!#REF!</definedName>
    <definedName name="EH_MODEL_1" localSheetId="12">[11]Builder!#REF!</definedName>
    <definedName name="EH_MODEL_1" localSheetId="39">[4]Builder!#REF!</definedName>
    <definedName name="EH_MODEL_1" localSheetId="38">[5]Builder!#REF!</definedName>
    <definedName name="EH_MODEL_1" localSheetId="37">[4]Builder!#REF!</definedName>
    <definedName name="EH_MODEL_1" localSheetId="3">[6]Builder!#REF!</definedName>
    <definedName name="EH_MODEL_1" localSheetId="31">[3]Builder!#REF!</definedName>
    <definedName name="EH_MODEL_1" localSheetId="30">[3]Builder!#REF!</definedName>
    <definedName name="EH_MODEL_1" localSheetId="21">[10]Builder!#REF!</definedName>
    <definedName name="EH_MODEL_1" localSheetId="20">Builder!#REF!</definedName>
    <definedName name="EH_MODEL_1" localSheetId="36">[5]Builder!#REF!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4">[1]Builder!$D$212</definedName>
    <definedName name="ERV_1" localSheetId="52">[2]Builder!$D$254</definedName>
    <definedName name="ERV_1" localSheetId="32">[3]Builder!$D$196</definedName>
    <definedName name="ERV_1" localSheetId="12">[11]Builder!$D$166</definedName>
    <definedName name="ERV_1" localSheetId="39">[4]Builder!$D$1214</definedName>
    <definedName name="ERV_1" localSheetId="38">[5]Builder!$D$804</definedName>
    <definedName name="ERV_1" localSheetId="37">[4]Builder!$D$1214</definedName>
    <definedName name="ERV_1" localSheetId="3">[6]Builder!$D$166</definedName>
    <definedName name="ERV_1" localSheetId="31">[3]Builder!$D$196</definedName>
    <definedName name="ERV_1" localSheetId="30">[3]Builder!$D$196</definedName>
    <definedName name="ERV_1" localSheetId="36">[5]Builder!$D$804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4">[1]Builder!$O$218</definedName>
    <definedName name="ERV_ATU_CLGMAX_1" localSheetId="52">[2]Builder!$O$260</definedName>
    <definedName name="ERV_ATU_CLGMAX_1" localSheetId="32">[3]Builder!$O$202</definedName>
    <definedName name="ERV_ATU_CLGMAX_1" localSheetId="12">[11]Builder!$O$172</definedName>
    <definedName name="ERV_ATU_CLGMAX_1" localSheetId="39">[4]Builder!$O$1220</definedName>
    <definedName name="ERV_ATU_CLGMAX_1" localSheetId="38">[5]Builder!$O$813</definedName>
    <definedName name="ERV_ATU_CLGMAX_1" localSheetId="37">[4]Builder!$O$1220</definedName>
    <definedName name="ERV_ATU_CLGMAX_1" localSheetId="3">[6]Builder!$O$172</definedName>
    <definedName name="ERV_ATU_CLGMAX_1" localSheetId="31">[3]Builder!$O$202</definedName>
    <definedName name="ERV_ATU_CLGMAX_1" localSheetId="30">[3]Builder!$O$202</definedName>
    <definedName name="ERV_ATU_CLGMAX_1" localSheetId="36">[5]Builder!$O$813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4">[1]Builder!$AI$218</definedName>
    <definedName name="ERV_ATU_Num_Outlets_1" localSheetId="52">[2]Builder!$AH$260</definedName>
    <definedName name="ERV_ATU_Num_Outlets_1" localSheetId="32">[3]Builder!$AH$202</definedName>
    <definedName name="ERV_ATU_Num_Outlets_1" localSheetId="12">[11]Builder!$AI$172</definedName>
    <definedName name="ERV_ATU_Num_Outlets_1" localSheetId="39">[4]Builder!$AH$1220</definedName>
    <definedName name="ERV_ATU_Num_Outlets_1" localSheetId="38">[5]Builder!$AH$813</definedName>
    <definedName name="ERV_ATU_Num_Outlets_1" localSheetId="37">[4]Builder!$AH$1220</definedName>
    <definedName name="ERV_ATU_Num_Outlets_1" localSheetId="3">[6]Builder!$AI$172</definedName>
    <definedName name="ERV_ATU_Num_Outlets_1" localSheetId="31">[3]Builder!$AH$202</definedName>
    <definedName name="ERV_ATU_Num_Outlets_1" localSheetId="30">[3]Builder!$AH$202</definedName>
    <definedName name="ERV_ATU_Num_Outlets_1" localSheetId="36">[5]Builder!$AH$813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4">[1]Builder!$D$227</definedName>
    <definedName name="ERV_ATU_Outlet_Reference" localSheetId="52">[2]Builder!$D$269</definedName>
    <definedName name="ERV_ATU_Outlet_Reference" localSheetId="32">[3]Builder!$D$211</definedName>
    <definedName name="ERV_ATU_Outlet_Reference" localSheetId="12">[11]Builder!$D$181</definedName>
    <definedName name="ERV_ATU_Outlet_Reference" localSheetId="39">[4]Builder!$D$1229</definedName>
    <definedName name="ERV_ATU_Outlet_Reference" localSheetId="38">[5]Builder!$D$946</definedName>
    <definedName name="ERV_ATU_Outlet_Reference" localSheetId="37">[4]Builder!$D$1229</definedName>
    <definedName name="ERV_ATU_Outlet_Reference" localSheetId="3">[6]Builder!$D$181</definedName>
    <definedName name="ERV_ATU_Outlet_Reference" localSheetId="31">[3]Builder!$D$211</definedName>
    <definedName name="ERV_ATU_Outlet_Reference" localSheetId="30">[3]Builder!$D$211</definedName>
    <definedName name="ERV_ATU_Outlet_Reference" localSheetId="36">[5]Builder!$D$946</definedName>
    <definedName name="ERV_ATU_Outlet_Reference">Builder!$D$227</definedName>
    <definedName name="ERV_ATU_Reference" localSheetId="4">[1]Builder!$D$215</definedName>
    <definedName name="ERV_ATU_Reference" localSheetId="52">[2]Builder!$D$257</definedName>
    <definedName name="ERV_ATU_Reference" localSheetId="32">[3]Builder!$D$199</definedName>
    <definedName name="ERV_ATU_Reference" localSheetId="12">[11]Builder!$D$169</definedName>
    <definedName name="ERV_ATU_Reference" localSheetId="39">[4]Builder!$D$1217</definedName>
    <definedName name="ERV_ATU_Reference" localSheetId="38">[5]Builder!$D$810</definedName>
    <definedName name="ERV_ATU_Reference" localSheetId="37">[4]Builder!$D$1217</definedName>
    <definedName name="ERV_ATU_Reference" localSheetId="3">[6]Builder!$D$169</definedName>
    <definedName name="ERV_ATU_Reference" localSheetId="31">[3]Builder!$D$199</definedName>
    <definedName name="ERV_ATU_Reference" localSheetId="30">[3]Builder!$D$199</definedName>
    <definedName name="ERV_ATU_Reference" localSheetId="36">[5]Builder!$D$810</definedName>
    <definedName name="ERV_ATU_Reference">Builder!$D$215</definedName>
    <definedName name="ERV_ATU_Sys_Type_1">Builder!$F$218</definedName>
    <definedName name="ERV_ATU_Type_1">Builder!$M$218</definedName>
    <definedName name="ERV_ATUOutlet_1" localSheetId="4">[1]Builder!$D$230</definedName>
    <definedName name="ERV_ATUOutlet_1" localSheetId="52">[2]Builder!$D$272</definedName>
    <definedName name="ERV_ATUOutlet_1" localSheetId="32">[3]Builder!$D$214</definedName>
    <definedName name="ERV_ATUOutlet_1" localSheetId="12">[11]Builder!$D$184</definedName>
    <definedName name="ERV_ATUOutlet_1" localSheetId="39">[4]Builder!$D$1232</definedName>
    <definedName name="ERV_ATUOutlet_1" localSheetId="38">[5]Builder!$D$949</definedName>
    <definedName name="ERV_ATUOutlet_1" localSheetId="37">[4]Builder!$D$1232</definedName>
    <definedName name="ERV_ATUOutlet_1" localSheetId="3">[6]Builder!$D$184</definedName>
    <definedName name="ERV_ATUOutlet_1" localSheetId="31">[3]Builder!$D$214</definedName>
    <definedName name="ERV_ATUOutlet_1" localSheetId="30">[3]Builder!$D$214</definedName>
    <definedName name="ERV_ATUOutlet_1" localSheetId="36">[5]Builder!$D$949</definedName>
    <definedName name="ERV_ATUOutlet_1">Builder!$D$230</definedName>
    <definedName name="ERV_ATUOutlet_Area_1">Builder!$G$230</definedName>
    <definedName name="ERV_ATUOutlet_Box_1">Builder!$E$230</definedName>
    <definedName name="ERV_ATUOutlet_CFM_1" localSheetId="4">[1]Builder!$J$230</definedName>
    <definedName name="ERV_ATUOutlet_CFM_1" localSheetId="52">[2]Builder!$J$272</definedName>
    <definedName name="ERV_ATUOutlet_CFM_1" localSheetId="32">[3]Builder!$J$214</definedName>
    <definedName name="ERV_ATUOutlet_CFM_1" localSheetId="12">[11]Builder!$J$184</definedName>
    <definedName name="ERV_ATUOutlet_CFM_1" localSheetId="39">[4]Builder!$J$1232</definedName>
    <definedName name="ERV_ATUOutlet_CFM_1" localSheetId="38">[5]Builder!$J$949</definedName>
    <definedName name="ERV_ATUOutlet_CFM_1" localSheetId="37">[4]Builder!$J$1232</definedName>
    <definedName name="ERV_ATUOutlet_CFM_1" localSheetId="3">[6]Builder!$J$184</definedName>
    <definedName name="ERV_ATUOutlet_CFM_1" localSheetId="31">[3]Builder!$J$214</definedName>
    <definedName name="ERV_ATUOutlet_CFM_1" localSheetId="30">[3]Builder!$J$214</definedName>
    <definedName name="ERV_ATUOutlet_CFM_1" localSheetId="36">[5]Builder!$J$949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9">Builder!#REF!</definedName>
    <definedName name="ERV_DUR_Inlets" localSheetId="38">[5]Builder!#REF!</definedName>
    <definedName name="ERV_DUR_Inlets" localSheetId="21">[10]Builder!#REF!</definedName>
    <definedName name="ERV_DUR_Inlets" localSheetId="20">Builder!#REF!</definedName>
    <definedName name="ERV_DUR_Inlets" localSheetId="36">[5]Builder!#REF!</definedName>
    <definedName name="ERV_DUR_Inlets">Builder!$AT$212</definedName>
    <definedName name="ERV_DUR_Outlets">Builder!$AS$212</definedName>
    <definedName name="ERV_DUR_SUB_1" localSheetId="9">Builder!#REF!</definedName>
    <definedName name="ERV_DUR_SUB_1" localSheetId="38">[5]Builder!#REF!</definedName>
    <definedName name="ERV_DUR_SUB_1" localSheetId="21">[10]Builder!#REF!</definedName>
    <definedName name="ERV_DUR_SUB_1" localSheetId="20">Builder!#REF!</definedName>
    <definedName name="ERV_DUR_SUB_1" localSheetId="36">[5]Builder!#REF!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4">[1]Builder!$D$233</definedName>
    <definedName name="ERV_Inlet_Reference" localSheetId="52">[2]Builder!$D$275</definedName>
    <definedName name="ERV_Inlet_Reference" localSheetId="32">[3]Builder!$D$217</definedName>
    <definedName name="ERV_Inlet_Reference" localSheetId="12">[11]Builder!$D$187</definedName>
    <definedName name="ERV_Inlet_Reference" localSheetId="39">[4]Builder!$D$1235</definedName>
    <definedName name="ERV_Inlet_Reference" localSheetId="38">[5]Builder!$D$1220</definedName>
    <definedName name="ERV_Inlet_Reference" localSheetId="37">[4]Builder!$D$1235</definedName>
    <definedName name="ERV_Inlet_Reference" localSheetId="3">[6]Builder!$D$187</definedName>
    <definedName name="ERV_Inlet_Reference" localSheetId="31">[3]Builder!$D$217</definedName>
    <definedName name="ERV_Inlet_Reference" localSheetId="30">[3]Builder!$D$217</definedName>
    <definedName name="ERV_Inlet_Reference" localSheetId="36">[5]Builder!$D$1220</definedName>
    <definedName name="ERV_Inlet_Reference">Builder!$D$233</definedName>
    <definedName name="ERV_InletSum_1" localSheetId="4">[1]Builder!$D$236</definedName>
    <definedName name="ERV_InletSum_1" localSheetId="52">[2]Builder!$D$278</definedName>
    <definedName name="ERV_InletSum_1" localSheetId="32">[3]Builder!$D$220</definedName>
    <definedName name="ERV_InletSum_1" localSheetId="12">[11]Builder!$D$190</definedName>
    <definedName name="ERV_InletSum_1" localSheetId="39">[4]Builder!$D$1238</definedName>
    <definedName name="ERV_InletSum_1" localSheetId="38">[5]Builder!$D$1223</definedName>
    <definedName name="ERV_InletSum_1" localSheetId="37">[4]Builder!$D$1238</definedName>
    <definedName name="ERV_InletSum_1" localSheetId="3">[6]Builder!$D$190</definedName>
    <definedName name="ERV_InletSum_1" localSheetId="31">[3]Builder!$D$220</definedName>
    <definedName name="ERV_InletSum_1" localSheetId="30">[3]Builder!$D$220</definedName>
    <definedName name="ERV_InletSum_1" localSheetId="36">[5]Builder!$D$1223</definedName>
    <definedName name="ERV_InletSum_1">Builder!$D$236</definedName>
    <definedName name="ERV_InletSum_CFM" localSheetId="4">[1]Builder!$J$236</definedName>
    <definedName name="ERV_InletSum_CFM" localSheetId="52">[2]Builder!$J$278</definedName>
    <definedName name="ERV_InletSum_CFM" localSheetId="32">[3]Builder!$J$220</definedName>
    <definedName name="ERV_InletSum_CFM" localSheetId="12">[11]Builder!$J$190</definedName>
    <definedName name="ERV_InletSum_CFM" localSheetId="39">[4]Builder!$J$1238</definedName>
    <definedName name="ERV_InletSum_CFM" localSheetId="38">[5]Builder!$J$1223</definedName>
    <definedName name="ERV_InletSum_CFM" localSheetId="37">[4]Builder!$J$1238</definedName>
    <definedName name="ERV_InletSum_CFM" localSheetId="3">[6]Builder!$J$190</definedName>
    <definedName name="ERV_InletSum_CFM" localSheetId="31">[3]Builder!$J$220</definedName>
    <definedName name="ERV_InletSum_CFM" localSheetId="30">[3]Builder!$J$220</definedName>
    <definedName name="ERV_InletSum_CFM" localSheetId="36">[5]Builder!$J$1223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4">[1]Builder!$AP$212</definedName>
    <definedName name="ERV_Num_ATU_1" localSheetId="52">[2]Builder!$AO$254</definedName>
    <definedName name="ERV_Num_ATU_1" localSheetId="32">[3]Builder!$AO$196</definedName>
    <definedName name="ERV_Num_ATU_1" localSheetId="12">[11]Builder!$AP$166</definedName>
    <definedName name="ERV_Num_ATU_1" localSheetId="39">[4]Builder!$AO$1214</definedName>
    <definedName name="ERV_Num_ATU_1" localSheetId="38">[5]Builder!$AO$804</definedName>
    <definedName name="ERV_Num_ATU_1" localSheetId="37">[4]Builder!$AO$1214</definedName>
    <definedName name="ERV_Num_ATU_1" localSheetId="3">[6]Builder!$AP$166</definedName>
    <definedName name="ERV_Num_ATU_1" localSheetId="31">[3]Builder!$AO$196</definedName>
    <definedName name="ERV_Num_ATU_1" localSheetId="30">[3]Builder!$AO$196</definedName>
    <definedName name="ERV_Num_ATU_1" localSheetId="36">[5]Builder!$AO$804</definedName>
    <definedName name="ERV_Num_ATU_1">Builder!$AP$212</definedName>
    <definedName name="ERV_Num_Inlets_1" localSheetId="4">[1]Builder!$AO$212</definedName>
    <definedName name="ERV_Num_Inlets_1" localSheetId="52">[2]Builder!$AN$254</definedName>
    <definedName name="ERV_Num_Inlets_1" localSheetId="32">[3]Builder!$AN$196</definedName>
    <definedName name="ERV_Num_Inlets_1" localSheetId="12">[11]Builder!$AO$166</definedName>
    <definedName name="ERV_Num_Inlets_1" localSheetId="39">[4]Builder!$AN$1214</definedName>
    <definedName name="ERV_Num_Inlets_1" localSheetId="38">[5]Builder!$AN$804</definedName>
    <definedName name="ERV_Num_Inlets_1" localSheetId="37">[4]Builder!$AN$1214</definedName>
    <definedName name="ERV_Num_Inlets_1" localSheetId="3">[6]Builder!$AO$166</definedName>
    <definedName name="ERV_Num_Inlets_1" localSheetId="31">[3]Builder!$AN$196</definedName>
    <definedName name="ERV_Num_Inlets_1" localSheetId="30">[3]Builder!$AN$196</definedName>
    <definedName name="ERV_Num_Inlets_1" localSheetId="36">[5]Builder!$AN$804</definedName>
    <definedName name="ERV_Num_Inlets_1">Builder!$AO$212</definedName>
    <definedName name="ERV_Num_Outlets_1" localSheetId="4">[1]Builder!$AN$212</definedName>
    <definedName name="ERV_Num_Outlets_1" localSheetId="52">[2]Builder!$AM$254</definedName>
    <definedName name="ERV_Num_Outlets_1" localSheetId="32">[3]Builder!$AM$196</definedName>
    <definedName name="ERV_Num_Outlets_1" localSheetId="12">[11]Builder!$AN$166</definedName>
    <definedName name="ERV_Num_Outlets_1" localSheetId="39">[4]Builder!$AM$1214</definedName>
    <definedName name="ERV_Num_Outlets_1" localSheetId="38">[5]Builder!$AM$804</definedName>
    <definedName name="ERV_Num_Outlets_1" localSheetId="37">[4]Builder!$AM$1214</definedName>
    <definedName name="ERV_Num_Outlets_1" localSheetId="3">[6]Builder!$AN$166</definedName>
    <definedName name="ERV_Num_Outlets_1" localSheetId="31">[3]Builder!$AM$196</definedName>
    <definedName name="ERV_Num_Outlets_1" localSheetId="30">[3]Builder!$AM$196</definedName>
    <definedName name="ERV_Num_Outlets_1" localSheetId="36">[5]Builder!$AM$804</definedName>
    <definedName name="ERV_Num_Outlets_1">Builder!$AN$212</definedName>
    <definedName name="ERV_Outlet_1">Builder!$AM$212</definedName>
    <definedName name="ERV_Outlet_No_1">Builder!$G$224</definedName>
    <definedName name="ERV_Outlet_Reference" localSheetId="4">[1]Builder!$D$221</definedName>
    <definedName name="ERV_Outlet_Reference" localSheetId="52">[2]Builder!$D$263</definedName>
    <definedName name="ERV_Outlet_Reference" localSheetId="32">[3]Builder!$D$205</definedName>
    <definedName name="ERV_Outlet_Reference" localSheetId="12">[11]Builder!$D$175</definedName>
    <definedName name="ERV_Outlet_Reference" localSheetId="39">[4]Builder!$D$1223</definedName>
    <definedName name="ERV_Outlet_Reference" localSheetId="38">[5]Builder!$D$940</definedName>
    <definedName name="ERV_Outlet_Reference" localSheetId="37">[4]Builder!$D$1223</definedName>
    <definedName name="ERV_Outlet_Reference" localSheetId="3">[6]Builder!$D$175</definedName>
    <definedName name="ERV_Outlet_Reference" localSheetId="31">[3]Builder!$D$205</definedName>
    <definedName name="ERV_Outlet_Reference" localSheetId="30">[3]Builder!$D$205</definedName>
    <definedName name="ERV_Outlet_Reference" localSheetId="36">[5]Builder!$D$940</definedName>
    <definedName name="ERV_Outlet_Reference">Builder!$D$221</definedName>
    <definedName name="ERV_OutletSum_1" localSheetId="4">[1]Builder!$D$224</definedName>
    <definedName name="ERV_OutletSum_1" localSheetId="52">[2]Builder!$D$266</definedName>
    <definedName name="ERV_OutletSum_1" localSheetId="32">[3]Builder!$D$208</definedName>
    <definedName name="ERV_OutletSum_1" localSheetId="12">[11]Builder!$D$178</definedName>
    <definedName name="ERV_OutletSum_1" localSheetId="39">[4]Builder!$D$1226</definedName>
    <definedName name="ERV_OutletSum_1" localSheetId="38">[5]Builder!$D$943</definedName>
    <definedName name="ERV_OutletSum_1" localSheetId="37">[4]Builder!$D$1226</definedName>
    <definedName name="ERV_OutletSum_1" localSheetId="3">[6]Builder!$D$178</definedName>
    <definedName name="ERV_OutletSum_1" localSheetId="31">[3]Builder!$D$208</definedName>
    <definedName name="ERV_OutletSum_1" localSheetId="30">[3]Builder!$D$208</definedName>
    <definedName name="ERV_OutletSum_1" localSheetId="36">[5]Builder!$D$943</definedName>
    <definedName name="ERV_OutletSum_1">Builder!$D$224</definedName>
    <definedName name="ERV_OutletSum_CFM" localSheetId="4">[1]Builder!$J$224</definedName>
    <definedName name="ERV_OutletSum_CFM" localSheetId="52">[2]Builder!$J$266</definedName>
    <definedName name="ERV_OutletSum_CFM" localSheetId="32">[3]Builder!$J$208</definedName>
    <definedName name="ERV_OutletSum_CFM" localSheetId="12">[11]Builder!$J$178</definedName>
    <definedName name="ERV_OutletSum_CFM" localSheetId="39">[4]Builder!$J$1226</definedName>
    <definedName name="ERV_OutletSum_CFM" localSheetId="38">[5]Builder!$J$943</definedName>
    <definedName name="ERV_OutletSum_CFM" localSheetId="37">[4]Builder!$J$1226</definedName>
    <definedName name="ERV_OutletSum_CFM" localSheetId="3">[6]Builder!$J$178</definedName>
    <definedName name="ERV_OutletSum_CFM" localSheetId="31">[3]Builder!$J$208</definedName>
    <definedName name="ERV_OutletSum_CFM" localSheetId="30">[3]Builder!$J$208</definedName>
    <definedName name="ERV_OutletSum_CFM" localSheetId="36">[5]Builder!$J$943</definedName>
    <definedName name="ERV_OutletSum_CFM">Builder!$J$224</definedName>
    <definedName name="ERV_Reference" localSheetId="4">[1]Builder!$D$208</definedName>
    <definedName name="ERV_Reference" localSheetId="52">[2]Builder!$D$250</definedName>
    <definedName name="ERV_Reference" localSheetId="32">[3]Builder!$D$192</definedName>
    <definedName name="ERV_Reference" localSheetId="12">[11]Builder!$D$162</definedName>
    <definedName name="ERV_Reference" localSheetId="39">[4]Builder!$D$1210</definedName>
    <definedName name="ERV_Reference" localSheetId="38">[5]Builder!$D$800</definedName>
    <definedName name="ERV_Reference" localSheetId="37">[4]Builder!$D$1210</definedName>
    <definedName name="ERV_Reference" localSheetId="3">[6]Builder!$D$162</definedName>
    <definedName name="ERV_Reference" localSheetId="31">[3]Builder!$D$192</definedName>
    <definedName name="ERV_Reference" localSheetId="30">[3]Builder!$D$192</definedName>
    <definedName name="ERV_Reference" localSheetId="36">[5]Builder!$D$800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4">[1]Builder!$D$218</definedName>
    <definedName name="ERV_System_1" localSheetId="52">[2]Builder!$D$260</definedName>
    <definedName name="ERV_System_1" localSheetId="32">[3]Builder!$D$202</definedName>
    <definedName name="ERV_System_1" localSheetId="12">[11]Builder!$D$172</definedName>
    <definedName name="ERV_System_1" localSheetId="39">[4]Builder!$D$1220</definedName>
    <definedName name="ERV_System_1" localSheetId="38">[5]Builder!$D$813</definedName>
    <definedName name="ERV_System_1" localSheetId="37">[4]Builder!$D$1220</definedName>
    <definedName name="ERV_System_1" localSheetId="3">[6]Builder!$D$172</definedName>
    <definedName name="ERV_System_1" localSheetId="31">[3]Builder!$D$202</definedName>
    <definedName name="ERV_System_1" localSheetId="30">[3]Builder!$D$202</definedName>
    <definedName name="ERV_System_1" localSheetId="36">[5]Builder!$D$813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4">[1]Builder!$D$243</definedName>
    <definedName name="FAN_1" localSheetId="52">[2]Builder!$D$285</definedName>
    <definedName name="FAN_1" localSheetId="32">[3]Builder!$D$227</definedName>
    <definedName name="FAN_1" localSheetId="12">[11]Builder!$D$197</definedName>
    <definedName name="FAN_1" localSheetId="39">[4]Builder!$D$1245</definedName>
    <definedName name="FAN_1" localSheetId="38">[5]Builder!$D$1230</definedName>
    <definedName name="FAN_1" localSheetId="37">[4]Builder!$D$1245</definedName>
    <definedName name="FAN_1" localSheetId="3">[6]Builder!$D$197</definedName>
    <definedName name="FAN_1" localSheetId="31">[3]Builder!$D$227</definedName>
    <definedName name="FAN_1" localSheetId="30">[3]Builder!$D$227</definedName>
    <definedName name="FAN_1" localSheetId="36">[5]Builder!$D$1230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4">[1]Builder!$D$250</definedName>
    <definedName name="FAN_InletSum_1" localSheetId="52">[2]Builder!$D$292</definedName>
    <definedName name="FAN_InletSum_1" localSheetId="32">[3]Builder!$D$233</definedName>
    <definedName name="FAN_InletSum_1" localSheetId="12">[11]Builder!$D$203</definedName>
    <definedName name="FAN_InletSum_1" localSheetId="39">[4]Builder!$D$1260</definedName>
    <definedName name="FAN_InletSum_1" localSheetId="38">[5]Builder!$D$1252</definedName>
    <definedName name="FAN_InletSum_1" localSheetId="37">[4]Builder!$D$1260</definedName>
    <definedName name="FAN_InletSum_1" localSheetId="3">[6]Builder!$D$203</definedName>
    <definedName name="FAN_InletSum_1" localSheetId="31">[3]Builder!$D$233</definedName>
    <definedName name="FAN_InletSum_1" localSheetId="30">[3]Builder!$D$233</definedName>
    <definedName name="FAN_InletSum_1" localSheetId="36">[5]Builder!$D$1252</definedName>
    <definedName name="FAN_InletSum_1">Builder!$D$250</definedName>
    <definedName name="FAN_InletSum_CFM" localSheetId="4">[1]Builder!$J$250</definedName>
    <definedName name="FAN_InletSum_CFM" localSheetId="52">[2]Builder!$J$292</definedName>
    <definedName name="FAN_InletSum_CFM" localSheetId="32">[3]Builder!$J$233</definedName>
    <definedName name="FAN_InletSum_CFM" localSheetId="12">[11]Builder!$J$203</definedName>
    <definedName name="FAN_InletSum_CFM" localSheetId="39">[4]Builder!$J$1260</definedName>
    <definedName name="FAN_InletSum_CFM" localSheetId="38">[5]Builder!$J$1252</definedName>
    <definedName name="FAN_InletSum_CFM" localSheetId="37">[4]Builder!$J$1260</definedName>
    <definedName name="FAN_InletSum_CFM" localSheetId="3">[6]Builder!$J$203</definedName>
    <definedName name="FAN_InletSum_CFM" localSheetId="31">[3]Builder!$J$233</definedName>
    <definedName name="FAN_InletSum_CFM" localSheetId="30">[3]Builder!$J$233</definedName>
    <definedName name="FAN_InletSum_CFM" localSheetId="36">[5]Builder!$J$1252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4">[1]Builder!$T$243</definedName>
    <definedName name="FAN_Num_Inlets_1" localSheetId="52">[2]Builder!$T$285</definedName>
    <definedName name="FAN_Num_Inlets_1" localSheetId="32">[3]Builder!$T$227</definedName>
    <definedName name="FAN_Num_Inlets_1" localSheetId="12">[11]Builder!$T$197</definedName>
    <definedName name="FAN_Num_Inlets_1" localSheetId="39">[4]Builder!$T$1245</definedName>
    <definedName name="FAN_Num_Inlets_1" localSheetId="38">[5]Builder!$T$1230</definedName>
    <definedName name="FAN_Num_Inlets_1" localSheetId="37">[4]Builder!$T$1245</definedName>
    <definedName name="FAN_Num_Inlets_1" localSheetId="3">[6]Builder!$T$197</definedName>
    <definedName name="FAN_Num_Inlets_1" localSheetId="31">[3]Builder!$T$227</definedName>
    <definedName name="FAN_Num_Inlets_1" localSheetId="30">[3]Builder!$T$227</definedName>
    <definedName name="FAN_Num_Inlets_1" localSheetId="36">[5]Builder!$T$1230</definedName>
    <definedName name="FAN_Num_Inlets_1">Builder!$T$243</definedName>
    <definedName name="FAN_Outlet_Reference" localSheetId="4">[1]Builder!$D$247</definedName>
    <definedName name="FAN_Outlet_Reference" localSheetId="52">[2]Builder!$D$289</definedName>
    <definedName name="FAN_Outlet_Reference" localSheetId="32">[3]Builder!$D$230</definedName>
    <definedName name="FAN_Outlet_Reference" localSheetId="12">[11]Builder!$D$200</definedName>
    <definedName name="FAN_Outlet_Reference" localSheetId="39">[4]Builder!$D$1257</definedName>
    <definedName name="FAN_Outlet_Reference" localSheetId="38">[5]Builder!$D$1249</definedName>
    <definedName name="FAN_Outlet_Reference" localSheetId="37">[4]Builder!$D$1257</definedName>
    <definedName name="FAN_Outlet_Reference" localSheetId="3">[6]Builder!$D$200</definedName>
    <definedName name="FAN_Outlet_Reference" localSheetId="31">[3]Builder!$D$230</definedName>
    <definedName name="FAN_Outlet_Reference" localSheetId="30">[3]Builder!$D$230</definedName>
    <definedName name="FAN_Outlet_Reference" localSheetId="36">[5]Builder!$D$1249</definedName>
    <definedName name="FAN_Outlet_Reference">Builder!$D$247</definedName>
    <definedName name="FAN_Reference" localSheetId="4">[1]Builder!$D$240</definedName>
    <definedName name="FAN_Reference" localSheetId="52">[2]Builder!$D$282</definedName>
    <definedName name="FAN_Reference" localSheetId="32">[3]Builder!$D$224</definedName>
    <definedName name="FAN_Reference" localSheetId="12">[11]Builder!$D$194</definedName>
    <definedName name="FAN_Reference" localSheetId="39">[4]Builder!$D$1242</definedName>
    <definedName name="FAN_Reference" localSheetId="38">[5]Builder!$D$1227</definedName>
    <definedName name="FAN_Reference" localSheetId="37">[4]Builder!$D$1242</definedName>
    <definedName name="FAN_Reference" localSheetId="3">[6]Builder!$D$194</definedName>
    <definedName name="FAN_Reference" localSheetId="31">[3]Builder!$D$224</definedName>
    <definedName name="FAN_Reference" localSheetId="30">[3]Builder!$D$224</definedName>
    <definedName name="FAN_Reference" localSheetId="36">[5]Builder!$D$1227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4">[1]Builder!$D$146</definedName>
    <definedName name="FCU_1" localSheetId="52">[2]Builder!$D$196</definedName>
    <definedName name="FCU_1" localSheetId="32">[3]Builder!$D$138</definedName>
    <definedName name="FCU_1" localSheetId="12">[11]Builder!$D$108</definedName>
    <definedName name="FCU_1" localSheetId="39">[4]Builder!$D$1131</definedName>
    <definedName name="FCU_1" localSheetId="38">[5]Builder!$D$658</definedName>
    <definedName name="FCU_1" localSheetId="37">[4]Builder!$D$1131</definedName>
    <definedName name="FCU_1" localSheetId="3">[6]Builder!$D$108</definedName>
    <definedName name="FCU_1" localSheetId="31">[3]Builder!$D$138</definedName>
    <definedName name="FCU_1" localSheetId="30">[3]Builder!$D$138</definedName>
    <definedName name="FCU_1" localSheetId="36">[5]Builder!$D$658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4">[1]Builder!$D$159</definedName>
    <definedName name="FCU_Inlet_Reference" localSheetId="52">[2]Builder!$D$205</definedName>
    <definedName name="FCU_Inlet_Reference" localSheetId="32">[3]Builder!$D$147</definedName>
    <definedName name="FCU_Inlet_Reference" localSheetId="12">[11]Builder!$D$117</definedName>
    <definedName name="FCU_Inlet_Reference" localSheetId="39">[4]Builder!$D$1160</definedName>
    <definedName name="FCU_Inlet_Reference" localSheetId="38">[5]Builder!$D$710</definedName>
    <definedName name="FCU_Inlet_Reference" localSheetId="37">[4]Builder!$D$1160</definedName>
    <definedName name="FCU_Inlet_Reference" localSheetId="3">[6]Builder!$D$117</definedName>
    <definedName name="FCU_Inlet_Reference" localSheetId="31">[3]Builder!$D$147</definedName>
    <definedName name="FCU_Inlet_Reference" localSheetId="30">[3]Builder!$D$147</definedName>
    <definedName name="FCU_Inlet_Reference" localSheetId="36">[5]Builder!$D$710</definedName>
    <definedName name="FCU_Inlet_Reference">Builder!$D$159</definedName>
    <definedName name="FCU_InletSum_1" localSheetId="4">[1]Builder!$D$162</definedName>
    <definedName name="FCU_InletSum_1" localSheetId="52">[2]Builder!$D$208</definedName>
    <definedName name="FCU_InletSum_1" localSheetId="32">[3]Builder!$D$150</definedName>
    <definedName name="FCU_InletSum_1" localSheetId="12">[11]Builder!$D$120</definedName>
    <definedName name="FCU_InletSum_1" localSheetId="39">[4]Builder!$D$1163</definedName>
    <definedName name="FCU_InletSum_1" localSheetId="38">[5]Builder!$D$713</definedName>
    <definedName name="FCU_InletSum_1" localSheetId="37">[4]Builder!$D$1163</definedName>
    <definedName name="FCU_InletSum_1" localSheetId="3">[6]Builder!$D$120</definedName>
    <definedName name="FCU_InletSum_1" localSheetId="31">[3]Builder!$D$150</definedName>
    <definedName name="FCU_InletSum_1" localSheetId="30">[3]Builder!$D$150</definedName>
    <definedName name="FCU_InletSum_1" localSheetId="36">[5]Builder!$D$713</definedName>
    <definedName name="FCU_InletSum_1">Builder!$D$162</definedName>
    <definedName name="FCU_InletSum_CFM" localSheetId="4">[1]Builder!$J$162</definedName>
    <definedName name="FCU_InletSum_CFM" localSheetId="52">[2]Builder!$J$208</definedName>
    <definedName name="FCU_InletSum_CFM" localSheetId="32">[3]Builder!$J$150</definedName>
    <definedName name="FCU_InletSum_CFM" localSheetId="12">[11]Builder!$J$120</definedName>
    <definedName name="FCU_InletSum_CFM" localSheetId="39">[4]Builder!$J$1163</definedName>
    <definedName name="FCU_InletSum_CFM" localSheetId="38">[5]Builder!$J$713</definedName>
    <definedName name="FCU_InletSum_CFM" localSheetId="37">[4]Builder!$J$1163</definedName>
    <definedName name="FCU_InletSum_CFM" localSheetId="3">[6]Builder!$J$120</definedName>
    <definedName name="FCU_InletSum_CFM" localSheetId="31">[3]Builder!$J$150</definedName>
    <definedName name="FCU_InletSum_CFM" localSheetId="30">[3]Builder!$J$150</definedName>
    <definedName name="FCU_InletSum_CFM" localSheetId="36">[5]Builder!$J$713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4">[1]Builder!$AD$146</definedName>
    <definedName name="FCU_Num_Inlets_1" localSheetId="52">[2]Builder!$AC$196</definedName>
    <definedName name="FCU_Num_Inlets_1" localSheetId="32">[3]Builder!$AC$138</definedName>
    <definedName name="FCU_Num_Inlets_1" localSheetId="12">[11]Builder!$AD$108</definedName>
    <definedName name="FCU_Num_Inlets_1" localSheetId="39">[4]Builder!$AC$1131</definedName>
    <definedName name="FCU_Num_Inlets_1" localSheetId="38">[5]Builder!$AC$658</definedName>
    <definedName name="FCU_Num_Inlets_1" localSheetId="37">[4]Builder!$AC$1131</definedName>
    <definedName name="FCU_Num_Inlets_1" localSheetId="3">[6]Builder!$AD$108</definedName>
    <definedName name="FCU_Num_Inlets_1" localSheetId="31">[3]Builder!$AC$138</definedName>
    <definedName name="FCU_Num_Inlets_1" localSheetId="30">[3]Builder!$AC$138</definedName>
    <definedName name="FCU_Num_Inlets_1" localSheetId="36">[5]Builder!$AC$658</definedName>
    <definedName name="FCU_Num_Inlets_1">Builder!$AD$146</definedName>
    <definedName name="FCU_Num_Outlets_1" localSheetId="4">[1]Builder!$AC$146</definedName>
    <definedName name="FCU_Num_Outlets_1" localSheetId="52">[2]Builder!$AB$196</definedName>
    <definedName name="FCU_Num_Outlets_1" localSheetId="32">[3]Builder!$AB$138</definedName>
    <definedName name="FCU_Num_Outlets_1" localSheetId="12">[11]Builder!$AC$108</definedName>
    <definedName name="FCU_Num_Outlets_1" localSheetId="39">[4]Builder!$AB$1131</definedName>
    <definedName name="FCU_Num_Outlets_1" localSheetId="38">[5]Builder!$AB$658</definedName>
    <definedName name="FCU_Num_Outlets_1" localSheetId="37">[4]Builder!$AB$1131</definedName>
    <definedName name="FCU_Num_Outlets_1" localSheetId="3">[6]Builder!$AC$108</definedName>
    <definedName name="FCU_Num_Outlets_1" localSheetId="31">[3]Builder!$AB$138</definedName>
    <definedName name="FCU_Num_Outlets_1" localSheetId="30">[3]Builder!$AB$138</definedName>
    <definedName name="FCU_Num_Outlets_1" localSheetId="36">[5]Builder!$AB$658</definedName>
    <definedName name="FCU_Num_Outlets_1">Builder!$AC$146</definedName>
    <definedName name="FCU_Outlet_No_1">Builder!$G$153</definedName>
    <definedName name="FCU_Outlet_Reference" localSheetId="4">[1]Builder!$D$150</definedName>
    <definedName name="FCU_Outlet_Reference" localSheetId="52">[2]Builder!$D$199</definedName>
    <definedName name="FCU_Outlet_Reference" localSheetId="32">[3]Builder!$D$141</definedName>
    <definedName name="FCU_Outlet_Reference" localSheetId="12">[11]Builder!$D$111</definedName>
    <definedName name="FCU_Outlet_Reference" localSheetId="39">[4]Builder!$D$1144</definedName>
    <definedName name="FCU_Outlet_Reference" localSheetId="38">[5]Builder!$D$673</definedName>
    <definedName name="FCU_Outlet_Reference" localSheetId="37">[4]Builder!$D$1144</definedName>
    <definedName name="FCU_Outlet_Reference" localSheetId="3">[6]Builder!$D$111</definedName>
    <definedName name="FCU_Outlet_Reference" localSheetId="31">[3]Builder!$D$141</definedName>
    <definedName name="FCU_Outlet_Reference" localSheetId="30">[3]Builder!$D$141</definedName>
    <definedName name="FCU_Outlet_Reference" localSheetId="36">[5]Builder!$D$673</definedName>
    <definedName name="FCU_Outlet_Reference">Builder!$D$150</definedName>
    <definedName name="FCU_OutletSum_1" localSheetId="4">[1]Builder!$D$153</definedName>
    <definedName name="FCU_OutletSum_1" localSheetId="52">[2]Builder!$D$202</definedName>
    <definedName name="FCU_OutletSum_1" localSheetId="32">[3]Builder!$D$144</definedName>
    <definedName name="FCU_OutletSum_1" localSheetId="12">[11]Builder!$D$114</definedName>
    <definedName name="FCU_OutletSum_1" localSheetId="39">[4]Builder!$D$1147</definedName>
    <definedName name="FCU_OutletSum_1" localSheetId="38">[5]Builder!$D$676</definedName>
    <definedName name="FCU_OutletSum_1" localSheetId="37">[4]Builder!$D$1147</definedName>
    <definedName name="FCU_OutletSum_1" localSheetId="3">[6]Builder!$D$114</definedName>
    <definedName name="FCU_OutletSum_1" localSheetId="31">[3]Builder!$D$144</definedName>
    <definedName name="FCU_OutletSum_1" localSheetId="30">[3]Builder!$D$144</definedName>
    <definedName name="FCU_OutletSum_1" localSheetId="36">[5]Builder!$D$676</definedName>
    <definedName name="FCU_OutletSum_1">Builder!$D$153</definedName>
    <definedName name="FCU_OutletSum_CFM" localSheetId="4">[1]Builder!$J$153</definedName>
    <definedName name="FCU_OutletSum_CFM" localSheetId="52">[2]Builder!$J$202</definedName>
    <definedName name="FCU_OutletSum_CFM" localSheetId="32">[3]Builder!$J$144</definedName>
    <definedName name="FCU_OutletSum_CFM" localSheetId="12">[11]Builder!$J$114</definedName>
    <definedName name="FCU_OutletSum_CFM" localSheetId="39">[4]Builder!$J$1147</definedName>
    <definedName name="FCU_OutletSum_CFM" localSheetId="38">[5]Builder!$J$676</definedName>
    <definedName name="FCU_OutletSum_CFM" localSheetId="37">[4]Builder!$J$1147</definedName>
    <definedName name="FCU_OutletSum_CFM" localSheetId="3">[6]Builder!$J$114</definedName>
    <definedName name="FCU_OutletSum_CFM" localSheetId="31">[3]Builder!$J$144</definedName>
    <definedName name="FCU_OutletSum_CFM" localSheetId="30">[3]Builder!$J$144</definedName>
    <definedName name="FCU_OutletSum_CFM" localSheetId="36">[5]Builder!$J$676</definedName>
    <definedName name="FCU_OutletSum_CFM">Builder!$J$153</definedName>
    <definedName name="FCU_Outside_1">Builder!$U$146</definedName>
    <definedName name="FCU_Outside_CFM_1">Builder!$Q$146</definedName>
    <definedName name="FCU_Reference" localSheetId="4">[1]Builder!$D$143</definedName>
    <definedName name="FCU_Reference" localSheetId="52">[2]Builder!$D$193</definedName>
    <definedName name="FCU_Reference" localSheetId="32">[3]Builder!$D$135</definedName>
    <definedName name="FCU_Reference" localSheetId="12">[11]Builder!$D$105</definedName>
    <definedName name="FCU_Reference" localSheetId="39">[4]Builder!$D$1128</definedName>
    <definedName name="FCU_Reference" localSheetId="38">[5]Builder!$D$655</definedName>
    <definedName name="FCU_Reference" localSheetId="37">[4]Builder!$D$1128</definedName>
    <definedName name="FCU_Reference" localSheetId="3">[6]Builder!$D$105</definedName>
    <definedName name="FCU_Reference" localSheetId="31">[3]Builder!$D$135</definedName>
    <definedName name="FCU_Reference" localSheetId="30">[3]Builder!$D$135</definedName>
    <definedName name="FCU_Reference" localSheetId="36">[5]Builder!$D$655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4">[1]Builder!$D$292</definedName>
    <definedName name="HWP_1" localSheetId="52">[2]Builder!$D$332</definedName>
    <definedName name="HWP_1" localSheetId="32">[3]Builder!$D$268</definedName>
    <definedName name="HWP_1" localSheetId="12">[11]Builder!$D$238</definedName>
    <definedName name="HWP_1" localSheetId="39">[4]Builder!$D$1450</definedName>
    <definedName name="HWP_1" localSheetId="38">[5]Builder!$D$1339</definedName>
    <definedName name="HWP_1" localSheetId="37">[4]Builder!$D$1450</definedName>
    <definedName name="HWP_1" localSheetId="3">[6]Builder!$D$238</definedName>
    <definedName name="HWP_1" localSheetId="31">[3]Builder!$D$268</definedName>
    <definedName name="HWP_1" localSheetId="30">[3]Builder!$D$268</definedName>
    <definedName name="HWP_1" localSheetId="36">[5]Builder!$D$1339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4">[1]Builder!$D$289</definedName>
    <definedName name="HWP_Reference" localSheetId="52">[2]Builder!$D$329</definedName>
    <definedName name="HWP_Reference" localSheetId="32">[3]Builder!$D$265</definedName>
    <definedName name="HWP_Reference" localSheetId="12">[11]Builder!$D$235</definedName>
    <definedName name="HWP_Reference" localSheetId="39">[4]Builder!$D$1447</definedName>
    <definedName name="HWP_Reference" localSheetId="38">[5]Builder!$D$1336</definedName>
    <definedName name="HWP_Reference" localSheetId="37">[4]Builder!$D$1447</definedName>
    <definedName name="HWP_Reference" localSheetId="3">[6]Builder!$D$235</definedName>
    <definedName name="HWP_Reference" localSheetId="31">[3]Builder!$D$265</definedName>
    <definedName name="HWP_Reference" localSheetId="30">[3]Builder!$D$265</definedName>
    <definedName name="HWP_Reference" localSheetId="36">[5]Builder!$D$1336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4">[1]Builder!$D$82</definedName>
    <definedName name="Inlet_Reference" localSheetId="52">[2]Builder!$D$154</definedName>
    <definedName name="Inlet_Reference" localSheetId="32">[3]Builder!$D$97</definedName>
    <definedName name="Inlet_Reference" localSheetId="12">[11]Builder!$D$67</definedName>
    <definedName name="Inlet_Reference" localSheetId="39">[4]Builder!$D$885</definedName>
    <definedName name="Inlet_Reference" localSheetId="38">[5]Builder!$D$617</definedName>
    <definedName name="Inlet_Reference" localSheetId="37">[4]Builder!$D$885</definedName>
    <definedName name="Inlet_Reference" localSheetId="3">[6]Builder!$D$67</definedName>
    <definedName name="Inlet_Reference" localSheetId="31">[3]Builder!$D$97</definedName>
    <definedName name="Inlet_Reference" localSheetId="30">[3]Builder!$D$97</definedName>
    <definedName name="Inlet_Reference" localSheetId="36">[5]Builder!$D$617</definedName>
    <definedName name="Inlet_Reference">Builder!$D$82</definedName>
    <definedName name="Last_Reference">Builder!$D$436</definedName>
    <definedName name="MEP_Engineer">Builder!$C$23</definedName>
    <definedName name="NEBB_Supervisor">Builder!$C$25</definedName>
    <definedName name="Number_ACs" localSheetId="4">[1]Builder!$C$165</definedName>
    <definedName name="Number_ACs" localSheetId="52">[2]Builder!$C$210</definedName>
    <definedName name="Number_ACs" localSheetId="32">[3]Builder!$C$152</definedName>
    <definedName name="Number_ACs" localSheetId="12">[11]Builder!$C$122</definedName>
    <definedName name="Number_ACs" localSheetId="39">[4]Builder!$C$1168</definedName>
    <definedName name="Number_ACs" localSheetId="38">[5]Builder!$C$727</definedName>
    <definedName name="Number_ACs" localSheetId="37">[4]Builder!$C$1168</definedName>
    <definedName name="Number_ACs" localSheetId="3">[6]Builder!$C$122</definedName>
    <definedName name="Number_ACs" localSheetId="31">[3]Builder!$C$152</definedName>
    <definedName name="Number_ACs" localSheetId="30">[3]Builder!$C$152</definedName>
    <definedName name="Number_ACs" localSheetId="36">[5]Builder!$C$727</definedName>
    <definedName name="Number_ACs">Builder!$C$165</definedName>
    <definedName name="Number_AHUs" localSheetId="4">[1]Builder!$C$41</definedName>
    <definedName name="Number_AHUs" localSheetId="52">[2]Builder!$C$41</definedName>
    <definedName name="Number_AHUs" localSheetId="32">[3]Builder!$C$41</definedName>
    <definedName name="Number_AHUs" localSheetId="12">[11]Builder!$C$41</definedName>
    <definedName name="Number_AHUs" localSheetId="39">[4]Builder!$C$41</definedName>
    <definedName name="Number_AHUs" localSheetId="38">[5]Builder!$C$39</definedName>
    <definedName name="Number_AHUs" localSheetId="37">[4]Builder!$C$41</definedName>
    <definedName name="Number_AHUs" localSheetId="3">[6]Builder!$C$41</definedName>
    <definedName name="Number_AHUs" localSheetId="31">[3]Builder!$C$41</definedName>
    <definedName name="Number_AHUs" localSheetId="30">[3]Builder!$C$41</definedName>
    <definedName name="Number_AHUs" localSheetId="36">[5]Builder!$C$39</definedName>
    <definedName name="Number_AHUs">Builder!$C$41</definedName>
    <definedName name="Number_BOILERs" localSheetId="4">[1]Builder!$C$304</definedName>
    <definedName name="Number_BOILERs" localSheetId="52">[2]Builder!$C$344</definedName>
    <definedName name="Number_BOILERs" localSheetId="32">[3]Builder!$C$278</definedName>
    <definedName name="Number_BOILERs" localSheetId="12">[11]Builder!$C$248</definedName>
    <definedName name="Number_BOILERs" localSheetId="39">[4]Builder!$C$1464</definedName>
    <definedName name="Number_BOILERs" localSheetId="38">[5]Builder!$C$1349</definedName>
    <definedName name="Number_BOILERs" localSheetId="37">[4]Builder!$C$1464</definedName>
    <definedName name="Number_BOILERs" localSheetId="3">[6]Builder!$C$248</definedName>
    <definedName name="Number_BOILERs" localSheetId="31">[3]Builder!$C$278</definedName>
    <definedName name="Number_BOILERs" localSheetId="30">[3]Builder!$C$278</definedName>
    <definedName name="Number_BOILERs" localSheetId="36">[5]Builder!$C$1349</definedName>
    <definedName name="Number_BOILERs">Builder!$C$304</definedName>
    <definedName name="Number_CHILLERs" localSheetId="4">[1]Builder!$C$263</definedName>
    <definedName name="Number_CHILLERs" localSheetId="52">[2]Builder!$C$306</definedName>
    <definedName name="Number_CHILLERs" localSheetId="32">[3]Builder!$C$242</definedName>
    <definedName name="Number_CHILLERs" localSheetId="12">[11]Builder!$C$212</definedName>
    <definedName name="Number_CHILLERs" localSheetId="39">[4]Builder!$C$1418</definedName>
    <definedName name="Number_CHILLERs" localSheetId="38">[5]Builder!$C$1307</definedName>
    <definedName name="Number_CHILLERs" localSheetId="37">[4]Builder!$C$1418</definedName>
    <definedName name="Number_CHILLERs" localSheetId="3">[6]Builder!$C$212</definedName>
    <definedName name="Number_CHILLERs" localSheetId="31">[3]Builder!$C$242</definedName>
    <definedName name="Number_CHILLERs" localSheetId="30">[3]Builder!$C$242</definedName>
    <definedName name="Number_CHILLERs" localSheetId="36">[5]Builder!$C$1307</definedName>
    <definedName name="Number_CHILLERs">Builder!$C$263</definedName>
    <definedName name="Number_CHWPs" localSheetId="4">[1]Builder!$C$271</definedName>
    <definedName name="Number_CHWPs" localSheetId="52">[2]Builder!$C$313</definedName>
    <definedName name="Number_CHWPs" localSheetId="32">[3]Builder!$C$249</definedName>
    <definedName name="Number_CHWPs" localSheetId="12">[11]Builder!$C$219</definedName>
    <definedName name="Number_CHWPs" localSheetId="39">[4]Builder!$C$1427</definedName>
    <definedName name="Number_CHWPs" localSheetId="38">[5]Builder!$C$1316</definedName>
    <definedName name="Number_CHWPs" localSheetId="37">[4]Builder!$C$1427</definedName>
    <definedName name="Number_CHWPs" localSheetId="3">[6]Builder!$C$219</definedName>
    <definedName name="Number_CHWPs" localSheetId="31">[3]Builder!$C$249</definedName>
    <definedName name="Number_CHWPs" localSheetId="30">[3]Builder!$C$249</definedName>
    <definedName name="Number_CHWPs" localSheetId="36">[5]Builder!$C$1316</definedName>
    <definedName name="Number_CHWPs">Builder!$C$271</definedName>
    <definedName name="Number_CHWs">Builder!$C$312</definedName>
    <definedName name="Number_CRACs" localSheetId="4">[1]Builder!$C$187</definedName>
    <definedName name="Number_CRACs" localSheetId="52">[2]Builder!$C$229</definedName>
    <definedName name="Number_CRACs" localSheetId="32">[3]Builder!$C$171</definedName>
    <definedName name="Number_CRACs" localSheetId="12">[11]Builder!$C$141</definedName>
    <definedName name="Number_CRACs" localSheetId="39">[4]Builder!$C$1188</definedName>
    <definedName name="Number_CRACs" localSheetId="38">[5]Builder!$C$779</definedName>
    <definedName name="Number_CRACs" localSheetId="37">[4]Builder!$C$1188</definedName>
    <definedName name="Number_CRACs" localSheetId="3">[6]Builder!$C$141</definedName>
    <definedName name="Number_CRACs" localSheetId="31">[3]Builder!$C$171</definedName>
    <definedName name="Number_CRACs" localSheetId="30">[3]Builder!$C$171</definedName>
    <definedName name="Number_CRACs" localSheetId="36">[5]Builder!$C$779</definedName>
    <definedName name="Number_CRACs">Builder!$C$187</definedName>
    <definedName name="Number_CTs" localSheetId="4">[1]Builder!$C$295</definedName>
    <definedName name="Number_CTs" localSheetId="52">[2]Builder!$C$336</definedName>
    <definedName name="Number_CTs" localSheetId="32">[3]Builder!$C$270</definedName>
    <definedName name="Number_CTs" localSheetId="12">[11]Builder!$C$240</definedName>
    <definedName name="Number_CTs" localSheetId="39">[4]Builder!$C$1455</definedName>
    <definedName name="Number_CTs" localSheetId="38">[5]Builder!$C$1341</definedName>
    <definedName name="Number_CTs" localSheetId="37">[4]Builder!$C$1455</definedName>
    <definedName name="Number_CTs" localSheetId="3">[6]Builder!$C$240</definedName>
    <definedName name="Number_CTs" localSheetId="31">[3]Builder!$C$270</definedName>
    <definedName name="Number_CTs" localSheetId="30">[3]Builder!$C$270</definedName>
    <definedName name="Number_CTs" localSheetId="36">[5]Builder!$C$1341</definedName>
    <definedName name="Number_CTs">Builder!$C$295</definedName>
    <definedName name="Number_CWPs" localSheetId="4">[1]Builder!$C$279</definedName>
    <definedName name="Number_CWPs" localSheetId="52">[2]Builder!$C$320</definedName>
    <definedName name="Number_CWPs" localSheetId="32">[3]Builder!$C$256</definedName>
    <definedName name="Number_CWPs" localSheetId="12">[11]Builder!$C$226</definedName>
    <definedName name="Number_CWPs" localSheetId="39">[4]Builder!$C$1436</definedName>
    <definedName name="Number_CWPs" localSheetId="38">[5]Builder!$C$1325</definedName>
    <definedName name="Number_CWPs" localSheetId="37">[4]Builder!$C$1436</definedName>
    <definedName name="Number_CWPs" localSheetId="3">[6]Builder!$C$226</definedName>
    <definedName name="Number_CWPs" localSheetId="31">[3]Builder!$C$256</definedName>
    <definedName name="Number_CWPs" localSheetId="30">[3]Builder!$C$256</definedName>
    <definedName name="Number_CWPs" localSheetId="36">[5]Builder!$C$1325</definedName>
    <definedName name="Number_CWPs">Builder!$C$279</definedName>
    <definedName name="Number_CWs" localSheetId="4">[1]Builder!#REF!</definedName>
    <definedName name="Number_CWs" localSheetId="52">[2]Builder!#REF!</definedName>
    <definedName name="Number_CWs" localSheetId="9">Builder!#REF!</definedName>
    <definedName name="Number_CWs" localSheetId="6">[9]Builder!#REF!</definedName>
    <definedName name="Number_CWs" localSheetId="42">Builder!#REF!</definedName>
    <definedName name="Number_CWs" localSheetId="32">[3]Builder!#REF!</definedName>
    <definedName name="Number_CWs" localSheetId="53">Builder!#REF!</definedName>
    <definedName name="Number_CWs" localSheetId="12">[11]Builder!#REF!</definedName>
    <definedName name="Number_CWs" localSheetId="51">Builder!#REF!</definedName>
    <definedName name="Number_CWs" localSheetId="39">[4]Builder!#REF!</definedName>
    <definedName name="Number_CWs" localSheetId="38">[5]Builder!#REF!</definedName>
    <definedName name="Number_CWs" localSheetId="43">Builder!#REF!</definedName>
    <definedName name="Number_CWs" localSheetId="44">Builder!#REF!</definedName>
    <definedName name="Number_CWs" localSheetId="37">[4]Builder!#REF!</definedName>
    <definedName name="Number_CWs" localSheetId="29">[7]Builder!#REF!</definedName>
    <definedName name="Number_CWs" localSheetId="3">[6]Builder!#REF!</definedName>
    <definedName name="Number_CWs" localSheetId="31">[3]Builder!#REF!</definedName>
    <definedName name="Number_CWs" localSheetId="30">[3]Builder!#REF!</definedName>
    <definedName name="Number_CWs" localSheetId="27">[7]Builder!#REF!</definedName>
    <definedName name="Number_CWs" localSheetId="21">[10]Builder!#REF!</definedName>
    <definedName name="Number_CWs" localSheetId="20">Builder!#REF!</definedName>
    <definedName name="Number_CWs" localSheetId="36">[5]Builder!#REF!</definedName>
    <definedName name="Number_CWs" localSheetId="49">[8]Builder!#REF!</definedName>
    <definedName name="Number_CWs" localSheetId="50">[8]Builder!#REF!</definedName>
    <definedName name="Number_CWs">Builder!#REF!</definedName>
    <definedName name="Number_DXs">Builder!$C$355</definedName>
    <definedName name="Number_EHs">Builder!$C$391</definedName>
    <definedName name="Number_ERVs" localSheetId="4">[1]Builder!$C$206</definedName>
    <definedName name="Number_ERVs" localSheetId="52">[2]Builder!$C$248</definedName>
    <definedName name="Number_ERVs" localSheetId="32">[3]Builder!$C$190</definedName>
    <definedName name="Number_ERVs" localSheetId="12">[11]Builder!$C$160</definedName>
    <definedName name="Number_ERVs" localSheetId="39">[4]Builder!$C$1208</definedName>
    <definedName name="Number_ERVs" localSheetId="38">[5]Builder!$C$798</definedName>
    <definedName name="Number_ERVs" localSheetId="37">[4]Builder!$C$1208</definedName>
    <definedName name="Number_ERVs" localSheetId="3">[6]Builder!$C$160</definedName>
    <definedName name="Number_ERVs" localSheetId="31">[3]Builder!$C$190</definedName>
    <definedName name="Number_ERVs" localSheetId="30">[3]Builder!$C$190</definedName>
    <definedName name="Number_ERVs" localSheetId="36">[5]Builder!$C$798</definedName>
    <definedName name="Number_ERVs">Builder!$C$206</definedName>
    <definedName name="Number_FANs" localSheetId="4">[1]Builder!$C$238</definedName>
    <definedName name="Number_FANs" localSheetId="52">[2]Builder!$C$280</definedName>
    <definedName name="Number_FANs" localSheetId="32">[3]Builder!$C$222</definedName>
    <definedName name="Number_FANs" localSheetId="12">[11]Builder!$C$192</definedName>
    <definedName name="Number_FANs" localSheetId="39">[4]Builder!$C$1240</definedName>
    <definedName name="Number_FANs" localSheetId="38">[5]Builder!$C$1225</definedName>
    <definedName name="Number_FANs" localSheetId="37">[4]Builder!$C$1240</definedName>
    <definedName name="Number_FANs" localSheetId="3">[6]Builder!$C$192</definedName>
    <definedName name="Number_FANs" localSheetId="31">[3]Builder!$C$222</definedName>
    <definedName name="Number_FANs" localSheetId="30">[3]Builder!$C$222</definedName>
    <definedName name="Number_FANs" localSheetId="36">[5]Builder!$C$1225</definedName>
    <definedName name="Number_FANs">Builder!$C$238</definedName>
    <definedName name="Number_FCUs" localSheetId="4">[1]Builder!$C$141</definedName>
    <definedName name="Number_FCUs" localSheetId="52">[2]Builder!$C$191</definedName>
    <definedName name="Number_FCUs" localSheetId="32">[3]Builder!$C$133</definedName>
    <definedName name="Number_FCUs" localSheetId="12">[11]Builder!$C$103</definedName>
    <definedName name="Number_FCUs" localSheetId="39">[4]Builder!$C$1126</definedName>
    <definedName name="Number_FCUs" localSheetId="38">[5]Builder!$C$653</definedName>
    <definedName name="Number_FCUs" localSheetId="37">[4]Builder!$C$1126</definedName>
    <definedName name="Number_FCUs" localSheetId="3">[6]Builder!$C$103</definedName>
    <definedName name="Number_FCUs" localSheetId="31">[3]Builder!$C$133</definedName>
    <definedName name="Number_FCUs" localSheetId="30">[3]Builder!$C$133</definedName>
    <definedName name="Number_FCUs" localSheetId="36">[5]Builder!$C$653</definedName>
    <definedName name="Number_FCUs">Builder!$C$141</definedName>
    <definedName name="Number_GASs">Builder!$C$416</definedName>
    <definedName name="Number_HHWs">Builder!$C$330</definedName>
    <definedName name="Number_HPs">Builder!$C$373</definedName>
    <definedName name="Number_HWPs" localSheetId="4">[1]Builder!$C$287</definedName>
    <definedName name="Number_HWPs" localSheetId="52">[2]Builder!$C$327</definedName>
    <definedName name="Number_HWPs" localSheetId="32">[3]Builder!$C$263</definedName>
    <definedName name="Number_HWPs" localSheetId="12">[11]Builder!$C$233</definedName>
    <definedName name="Number_HWPs" localSheetId="39">[4]Builder!$C$1445</definedName>
    <definedName name="Number_HWPs" localSheetId="38">[5]Builder!$C$1334</definedName>
    <definedName name="Number_HWPs" localSheetId="37">[4]Builder!$C$1445</definedName>
    <definedName name="Number_HWPs" localSheetId="3">[6]Builder!$C$233</definedName>
    <definedName name="Number_HWPs" localSheetId="31">[3]Builder!$C$263</definedName>
    <definedName name="Number_HWPs" localSheetId="30">[3]Builder!$C$263</definedName>
    <definedName name="Number_HWPs" localSheetId="36">[5]Builder!$C$1334</definedName>
    <definedName name="Number_HWPs">Builder!$C$287</definedName>
    <definedName name="Number_RTUs" localSheetId="4">[1]Builder!$C$91</definedName>
    <definedName name="Number_RTUs" localSheetId="52">[2]Builder!$C$160</definedName>
    <definedName name="Number_RTUs" localSheetId="32">[3]Builder!$C$102</definedName>
    <definedName name="Number_RTUs" localSheetId="12">[11]Builder!$C$72</definedName>
    <definedName name="Number_RTUs" localSheetId="39">[4]Builder!$C$1094</definedName>
    <definedName name="Number_RTUs" localSheetId="38">[5]Builder!$C$622</definedName>
    <definedName name="Number_RTUs" localSheetId="37">[4]Builder!$C$1094</definedName>
    <definedName name="Number_RTUs" localSheetId="3">[6]Builder!$C$72</definedName>
    <definedName name="Number_RTUs" localSheetId="31">[3]Builder!$C$102</definedName>
    <definedName name="Number_RTUs" localSheetId="30">[3]Builder!$C$102</definedName>
    <definedName name="Number_RTUs" localSheetId="36">[5]Builder!$C$622</definedName>
    <definedName name="Number_RTUs">Builder!$C$91</definedName>
    <definedName name="Number_UHs" localSheetId="4">[1]Builder!$C$255</definedName>
    <definedName name="Number_UHs" localSheetId="52">[2]Builder!$C$299</definedName>
    <definedName name="Number_UHs" localSheetId="32">[3]Builder!$C$235</definedName>
    <definedName name="Number_UHs" localSheetId="12">[11]Builder!$C$205</definedName>
    <definedName name="Number_UHs" localSheetId="39">[4]Builder!$C$1410</definedName>
    <definedName name="Number_UHs" localSheetId="38">[5]Builder!$C$1299</definedName>
    <definedName name="Number_UHs" localSheetId="37">[4]Builder!$C$1410</definedName>
    <definedName name="Number_UHs" localSheetId="3">[6]Builder!$C$205</definedName>
    <definedName name="Number_UHs" localSheetId="31">[3]Builder!$C$235</definedName>
    <definedName name="Number_UHs" localSheetId="30">[3]Builder!$C$235</definedName>
    <definedName name="Number_UHs" localSheetId="36">[5]Builder!$C$1299</definedName>
    <definedName name="Number_UHs">Builder!$C$255</definedName>
    <definedName name="Outlet_Box_1">Builder!$F$62</definedName>
    <definedName name="Outlet_Reference" localSheetId="4">[1]Builder!$D$59</definedName>
    <definedName name="Outlet_Reference" localSheetId="52">[2]Builder!$D$67</definedName>
    <definedName name="Outlet_Reference" localSheetId="32">[3]Builder!$D$67</definedName>
    <definedName name="Outlet_Reference" localSheetId="12">[11]Builder!$D$55</definedName>
    <definedName name="Outlet_Reference" localSheetId="39">[4]Builder!$D$311</definedName>
    <definedName name="Outlet_Reference" localSheetId="38">[5]Builder!$D$256</definedName>
    <definedName name="Outlet_Reference" localSheetId="37">[4]Builder!$D$311</definedName>
    <definedName name="Outlet_Reference" localSheetId="3">[6]Builder!$D$55</definedName>
    <definedName name="Outlet_Reference" localSheetId="31">[3]Builder!$D$67</definedName>
    <definedName name="Outlet_Reference" localSheetId="30">[3]Builder!$D$67</definedName>
    <definedName name="Outlet_Reference" localSheetId="36">[5]Builder!$D$256</definedName>
    <definedName name="Outlet_Reference">Builder!$D$59</definedName>
    <definedName name="Owner">Builder!$C$21</definedName>
    <definedName name="_xlnm.Print_Area" localSheetId="54">ABBREVMT!$A$1:$AI$62</definedName>
    <definedName name="_xlnm.Print_Area" localSheetId="35">ACCHILLERMT!$A$1:$AI$62</definedName>
    <definedName name="_xlnm.Print_Area" localSheetId="25">ATUMT!$A$1:$AI$62</definedName>
    <definedName name="_xlnm.Print_Area" localSheetId="24">ATUSUMMT!$A$1:$AV$42</definedName>
    <definedName name="_xlnm.Print_Area" localSheetId="40">BOILERMT!$A$1:$AI$62</definedName>
    <definedName name="_xlnm.Print_Area" localSheetId="0">Builder!$A$1:$Y$53</definedName>
    <definedName name="_xlnm.Print_Area" localSheetId="55">CALIBMT!$A$1:$AI$62</definedName>
    <definedName name="_xlnm.Print_Area" localSheetId="8">CERTFLYER!$A$1:$AI$62</definedName>
    <definedName name="_xlnm.Print_Area" localSheetId="41">CHWMT!$A$1:$AV$42</definedName>
    <definedName name="_xlnm.Print_Area" localSheetId="4">CTMT!$A$1:$AI$62</definedName>
    <definedName name="_xlnm.Print_Area" localSheetId="17">CURVEMT!$A$1:$AI$62</definedName>
    <definedName name="_xlnm.Print_Area" localSheetId="26">DDATUMT!$A$1:$AI$62</definedName>
    <definedName name="_xlnm.Print_Area" localSheetId="16">DF_DOUBLE_SPMT!$A$1:$AI$62</definedName>
    <definedName name="_xlnm.Print_Area" localSheetId="15">DF_SINGLE_SPMT!$A$1:$AI$62</definedName>
    <definedName name="_xlnm.Print_Area" localSheetId="14">DFMT!$A$1:$AI$62</definedName>
    <definedName name="_xlnm.Print_Area" localSheetId="52">DHWMT!$A$1:$AV$42</definedName>
    <definedName name="_xlnm.Print_Area" localSheetId="9">DIAGCERTFLYER!$A$1:$AI$62</definedName>
    <definedName name="_xlnm.Print_Area" localSheetId="42">DXMT!$A$1:$AV$42</definedName>
    <definedName name="_xlnm.Print_Area" localSheetId="32">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3">FANMT!$A$1:$AI$62</definedName>
    <definedName name="_xlnm.Print_Area" localSheetId="12">FLYERMT!$A$1:$AI$62</definedName>
    <definedName name="_xlnm.Print_Area" localSheetId="51">GASMT!$A$1:$AV$42</definedName>
    <definedName name="_xlnm.Print_Area" localSheetId="39">HEX_STEAMMT!$A$1:$AI$62</definedName>
    <definedName name="_xlnm.Print_Area" localSheetId="38">HEXMT!$A$1:$AI$62</definedName>
    <definedName name="_xlnm.Print_Area" localSheetId="43">HHWMT!$A$1:$AV$42</definedName>
    <definedName name="_xlnm.Print_Area" localSheetId="44">HPMT!$A$1:$AV$42</definedName>
    <definedName name="_xlnm.Print_Area" localSheetId="37">HRCHMT!$A$1:$AI$62</definedName>
    <definedName name="_xlnm.Print_Area" localSheetId="5">logo!$A$1:$AI$62</definedName>
    <definedName name="_xlnm.Print_Area" localSheetId="13">MAINMT!$A$1:$AI$62</definedName>
    <definedName name="_xlnm.Print_Area" localSheetId="18">OUTLETSUMMT!$A$1:$AI$62</definedName>
    <definedName name="_xlnm.Print_Area" localSheetId="29">PFPBMT!$A$1:$AI$62</definedName>
    <definedName name="_xlnm.Print_Area" localSheetId="3">PUMPMT!$A$1:$AI$62</definedName>
    <definedName name="_xlnm.Print_Area" localSheetId="31">RAVMT!$A$1:$AI$62</definedName>
    <definedName name="_xlnm.Print_Area" localSheetId="23">RND_AF_TRAVMT!$A$1:$AV$42</definedName>
    <definedName name="_xlnm.Print_Area" localSheetId="22">RNDTRAVMT!$A$1:$AV$42</definedName>
    <definedName name="_xlnm.Print_Area" localSheetId="30">SAVMT!$A$1:$AI$62</definedName>
    <definedName name="_xlnm.Print_Area" localSheetId="27">SFPBMT!$A$1:$AI$62</definedName>
    <definedName name="_xlnm.Print_Area" localSheetId="28">SFPBOAMT!$A$1:$AI$62</definedName>
    <definedName name="_xlnm.Print_Area" localSheetId="21">STD_AF_TRAVMT!$A$1:$AV$42</definedName>
    <definedName name="_xlnm.Print_Area" localSheetId="20">STDPTORAVMT!$A$1:$AV$42</definedName>
    <definedName name="_xlnm.Print_Area" localSheetId="11">SUMFLYER!$A$1:$AI$62</definedName>
    <definedName name="_xlnm.Print_Area" localSheetId="10">TOCFLYER!$A$1:$AI$62</definedName>
    <definedName name="_xlnm.Print_Area" localSheetId="7">TPFLYER!$A$1:$AI$62</definedName>
    <definedName name="_xlnm.Print_Area" localSheetId="19">TRAVMT!$A$1:$AV$42</definedName>
    <definedName name="_xlnm.Print_Area" localSheetId="34">UHMT!$A$1:$AI$62</definedName>
    <definedName name="_xlnm.Print_Area" localSheetId="36">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8">[5]Builder!$C$10</definedName>
    <definedName name="Project_Name" localSheetId="36">[5]Builder!$C$10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4">[1]Builder!$O$104</definedName>
    <definedName name="RTU_ATU_CLGMAX_1" localSheetId="52">[2]Builder!$O$171</definedName>
    <definedName name="RTU_ATU_CLGMAX_1" localSheetId="32">[3]Builder!$O$113</definedName>
    <definedName name="RTU_ATU_CLGMAX_1" localSheetId="12">[11]Builder!$O$83</definedName>
    <definedName name="RTU_ATU_CLGMAX_1" localSheetId="39">[4]Builder!$O$1106</definedName>
    <definedName name="RTU_ATU_CLGMAX_1" localSheetId="38">[5]Builder!$O$633</definedName>
    <definedName name="RTU_ATU_CLGMAX_1" localSheetId="37">[4]Builder!$O$1106</definedName>
    <definedName name="RTU_ATU_CLGMAX_1" localSheetId="3">[6]Builder!$O$83</definedName>
    <definedName name="RTU_ATU_CLGMAX_1" localSheetId="31">[3]Builder!$O$113</definedName>
    <definedName name="RTU_ATU_CLGMAX_1" localSheetId="30">[3]Builder!$O$113</definedName>
    <definedName name="RTU_ATU_CLGMAX_1" localSheetId="36">[5]Builder!$O$633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4">[1]Builder!$AI$104</definedName>
    <definedName name="RTU_ATU_Num_Outlets_1" localSheetId="52">[2]Builder!$AH$171</definedName>
    <definedName name="RTU_ATU_Num_Outlets_1" localSheetId="32">[3]Builder!$AH$113</definedName>
    <definedName name="RTU_ATU_Num_Outlets_1" localSheetId="12">[11]Builder!$AI$83</definedName>
    <definedName name="RTU_ATU_Num_Outlets_1" localSheetId="39">[4]Builder!$AH$1106</definedName>
    <definedName name="RTU_ATU_Num_Outlets_1" localSheetId="38">[5]Builder!$AH$633</definedName>
    <definedName name="RTU_ATU_Num_Outlets_1" localSheetId="37">[4]Builder!$AH$1106</definedName>
    <definedName name="RTU_ATU_Num_Outlets_1" localSheetId="3">[6]Builder!$AI$83</definedName>
    <definedName name="RTU_ATU_Num_Outlets_1" localSheetId="31">[3]Builder!$AH$113</definedName>
    <definedName name="RTU_ATU_Num_Outlets_1" localSheetId="30">[3]Builder!$AH$113</definedName>
    <definedName name="RTU_ATU_Num_Outlets_1" localSheetId="36">[5]Builder!$AH$633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4">[1]Builder!$D$124</definedName>
    <definedName name="RTU_ATU_Outlet_Reference" localSheetId="52">[2]Builder!$D$180</definedName>
    <definedName name="RTU_ATU_Outlet_Reference" localSheetId="32">[3]Builder!$D$122</definedName>
    <definedName name="RTU_ATU_Outlet_Reference" localSheetId="12">[11]Builder!$D$92</definedName>
    <definedName name="RTU_ATU_Outlet_Reference" localSheetId="39">[4]Builder!$D$1115</definedName>
    <definedName name="RTU_ATU_Outlet_Reference" localSheetId="38">[5]Builder!$D$642</definedName>
    <definedName name="RTU_ATU_Outlet_Reference" localSheetId="37">[4]Builder!$D$1115</definedName>
    <definedName name="RTU_ATU_Outlet_Reference" localSheetId="3">[6]Builder!$D$92</definedName>
    <definedName name="RTU_ATU_Outlet_Reference" localSheetId="31">[3]Builder!$D$122</definedName>
    <definedName name="RTU_ATU_Outlet_Reference" localSheetId="30">[3]Builder!$D$122</definedName>
    <definedName name="RTU_ATU_Outlet_Reference" localSheetId="36">[5]Builder!$D$642</definedName>
    <definedName name="RTU_ATU_Outlet_Reference">Builder!$D$124</definedName>
    <definedName name="RTU_ATU_Reference" localSheetId="4">[1]Builder!$D$101</definedName>
    <definedName name="RTU_ATU_Reference" localSheetId="52">[2]Builder!$D$168</definedName>
    <definedName name="RTU_ATU_Reference" localSheetId="32">[3]Builder!$D$110</definedName>
    <definedName name="RTU_ATU_Reference" localSheetId="12">[11]Builder!$D$80</definedName>
    <definedName name="RTU_ATU_Reference" localSheetId="39">[4]Builder!$D$1103</definedName>
    <definedName name="RTU_ATU_Reference" localSheetId="38">[5]Builder!$D$630</definedName>
    <definedName name="RTU_ATU_Reference" localSheetId="37">[4]Builder!$D$1103</definedName>
    <definedName name="RTU_ATU_Reference" localSheetId="3">[6]Builder!$D$80</definedName>
    <definedName name="RTU_ATU_Reference" localSheetId="31">[3]Builder!$D$110</definedName>
    <definedName name="RTU_ATU_Reference" localSheetId="30">[3]Builder!$D$110</definedName>
    <definedName name="RTU_ATU_Reference" localSheetId="36">[5]Builder!$D$630</definedName>
    <definedName name="RTU_ATU_Reference">Builder!$D$101</definedName>
    <definedName name="RTU_ATU_Sys_Type_1">Builder!$F$104</definedName>
    <definedName name="RTU_ATU_Type_1">Builder!$M$104</definedName>
    <definedName name="RTU_ATUOutlet_1" localSheetId="4">[1]Builder!$D$127</definedName>
    <definedName name="RTU_ATUOutlet_1" localSheetId="52">[2]Builder!$D$183</definedName>
    <definedName name="RTU_ATUOutlet_1" localSheetId="32">[3]Builder!$D$125</definedName>
    <definedName name="RTU_ATUOutlet_1" localSheetId="12">[11]Builder!$D$95</definedName>
    <definedName name="RTU_ATUOutlet_1" localSheetId="39">[4]Builder!$D$1118</definedName>
    <definedName name="RTU_ATUOutlet_1" localSheetId="38">[5]Builder!$D$645</definedName>
    <definedName name="RTU_ATUOutlet_1" localSheetId="37">[4]Builder!$D$1118</definedName>
    <definedName name="RTU_ATUOutlet_1" localSheetId="3">[6]Builder!$D$95</definedName>
    <definedName name="RTU_ATUOutlet_1" localSheetId="31">[3]Builder!$D$125</definedName>
    <definedName name="RTU_ATUOutlet_1" localSheetId="30">[3]Builder!$D$125</definedName>
    <definedName name="RTU_ATUOutlet_1" localSheetId="36">[5]Builder!$D$645</definedName>
    <definedName name="RTU_ATUOutlet_1">Builder!$D$127</definedName>
    <definedName name="RTU_ATUOutlet_Area_1">Builder!$G$127</definedName>
    <definedName name="RTU_ATUOutlet_Box_1">Builder!$E$127</definedName>
    <definedName name="RTU_ATUOutlet_CFM_1" localSheetId="4">[1]Builder!$J$127</definedName>
    <definedName name="RTU_ATUOutlet_CFM_1" localSheetId="52">[2]Builder!$J$183</definedName>
    <definedName name="RTU_ATUOutlet_CFM_1" localSheetId="32">[3]Builder!$J$125</definedName>
    <definedName name="RTU_ATUOutlet_CFM_1" localSheetId="12">[11]Builder!$J$95</definedName>
    <definedName name="RTU_ATUOutlet_CFM_1" localSheetId="39">[4]Builder!$J$1118</definedName>
    <definedName name="RTU_ATUOutlet_CFM_1" localSheetId="38">[5]Builder!$J$645</definedName>
    <definedName name="RTU_ATUOutlet_CFM_1" localSheetId="37">[4]Builder!$J$1118</definedName>
    <definedName name="RTU_ATUOutlet_CFM_1" localSheetId="3">[6]Builder!$J$95</definedName>
    <definedName name="RTU_ATUOutlet_CFM_1" localSheetId="31">[3]Builder!$J$125</definedName>
    <definedName name="RTU_ATUOutlet_CFM_1" localSheetId="30">[3]Builder!$J$125</definedName>
    <definedName name="RTU_ATUOutlet_CFM_1" localSheetId="36">[5]Builder!$J$645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4">[1]Builder!$D$132</definedName>
    <definedName name="RTU_Inlet_Reference" localSheetId="52">[2]Builder!$D$186</definedName>
    <definedName name="RTU_Inlet_Reference" localSheetId="32">[3]Builder!$D$128</definedName>
    <definedName name="RTU_Inlet_Reference" localSheetId="12">[11]Builder!$D$98</definedName>
    <definedName name="RTU_Inlet_Reference" localSheetId="39">[4]Builder!$D$1121</definedName>
    <definedName name="RTU_Inlet_Reference" localSheetId="38">[5]Builder!$D$648</definedName>
    <definedName name="RTU_Inlet_Reference" localSheetId="37">[4]Builder!$D$1121</definedName>
    <definedName name="RTU_Inlet_Reference" localSheetId="3">[6]Builder!$D$98</definedName>
    <definedName name="RTU_Inlet_Reference" localSheetId="31">[3]Builder!$D$128</definedName>
    <definedName name="RTU_Inlet_Reference" localSheetId="30">[3]Builder!$D$128</definedName>
    <definedName name="RTU_Inlet_Reference" localSheetId="36">[5]Builder!$D$648</definedName>
    <definedName name="RTU_Inlet_Reference">Builder!$D$132</definedName>
    <definedName name="RTU_InletSum_1" localSheetId="4">[1]Builder!$D$135</definedName>
    <definedName name="RTU_InletSum_1" localSheetId="52">[2]Builder!$D$189</definedName>
    <definedName name="RTU_InletSum_1" localSheetId="32">[3]Builder!$D$131</definedName>
    <definedName name="RTU_InletSum_1" localSheetId="12">[11]Builder!$D$101</definedName>
    <definedName name="RTU_InletSum_1" localSheetId="39">[4]Builder!$D$1124</definedName>
    <definedName name="RTU_InletSum_1" localSheetId="38">[5]Builder!$D$651</definedName>
    <definedName name="RTU_InletSum_1" localSheetId="37">[4]Builder!$D$1124</definedName>
    <definedName name="RTU_InletSum_1" localSheetId="3">[6]Builder!$D$101</definedName>
    <definedName name="RTU_InletSum_1" localSheetId="31">[3]Builder!$D$131</definedName>
    <definedName name="RTU_InletSum_1" localSheetId="30">[3]Builder!$D$131</definedName>
    <definedName name="RTU_InletSum_1" localSheetId="36">[5]Builder!$D$651</definedName>
    <definedName name="RTU_InletSum_1">Builder!$D$135</definedName>
    <definedName name="RTU_InletSum_CFM" localSheetId="4">[1]Builder!$J$135</definedName>
    <definedName name="RTU_InletSum_CFM" localSheetId="52">[2]Builder!$J$189</definedName>
    <definedName name="RTU_InletSum_CFM" localSheetId="32">[3]Builder!$J$131</definedName>
    <definedName name="RTU_InletSum_CFM" localSheetId="12">[11]Builder!$J$101</definedName>
    <definedName name="RTU_InletSum_CFM" localSheetId="39">[4]Builder!$J$1124</definedName>
    <definedName name="RTU_InletSum_CFM" localSheetId="38">[5]Builder!$J$651</definedName>
    <definedName name="RTU_InletSum_CFM" localSheetId="37">[4]Builder!$J$1124</definedName>
    <definedName name="RTU_InletSum_CFM" localSheetId="3">[6]Builder!$J$101</definedName>
    <definedName name="RTU_InletSum_CFM" localSheetId="31">[3]Builder!$J$131</definedName>
    <definedName name="RTU_InletSum_CFM" localSheetId="30">[3]Builder!$J$131</definedName>
    <definedName name="RTU_InletSum_CFM" localSheetId="36">[5]Builder!$J$651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4">[1]Builder!$AG$96</definedName>
    <definedName name="RTU_Num_ATU_1" localSheetId="52">[2]Builder!$AF$165</definedName>
    <definedName name="RTU_Num_ATU_1" localSheetId="32">[3]Builder!$AF$107</definedName>
    <definedName name="RTU_Num_ATU_1" localSheetId="12">[11]Builder!$AG$77</definedName>
    <definedName name="RTU_Num_ATU_1" localSheetId="39">[4]Builder!$AF$1099</definedName>
    <definedName name="RTU_Num_ATU_1" localSheetId="38">[5]Builder!$AF$627</definedName>
    <definedName name="RTU_Num_ATU_1" localSheetId="37">[4]Builder!$AF$1099</definedName>
    <definedName name="RTU_Num_ATU_1" localSheetId="3">[6]Builder!$AG$77</definedName>
    <definedName name="RTU_Num_ATU_1" localSheetId="31">[3]Builder!$AF$107</definedName>
    <definedName name="RTU_Num_ATU_1" localSheetId="30">[3]Builder!$AF$107</definedName>
    <definedName name="RTU_Num_ATU_1" localSheetId="36">[5]Builder!$AF$627</definedName>
    <definedName name="RTU_Num_ATU_1">Builder!$AG$96</definedName>
    <definedName name="RTU_Num_Inlets_1" localSheetId="4">[1]Builder!$AF$96</definedName>
    <definedName name="RTU_Num_Inlets_1" localSheetId="52">[2]Builder!$AE$165</definedName>
    <definedName name="RTU_Num_Inlets_1" localSheetId="32">[3]Builder!$AE$107</definedName>
    <definedName name="RTU_Num_Inlets_1" localSheetId="12">[11]Builder!$AF$77</definedName>
    <definedName name="RTU_Num_Inlets_1" localSheetId="39">[4]Builder!$AE$1099</definedName>
    <definedName name="RTU_Num_Inlets_1" localSheetId="38">[5]Builder!$AE$627</definedName>
    <definedName name="RTU_Num_Inlets_1" localSheetId="37">[4]Builder!$AE$1099</definedName>
    <definedName name="RTU_Num_Inlets_1" localSheetId="3">[6]Builder!$AF$77</definedName>
    <definedName name="RTU_Num_Inlets_1" localSheetId="31">[3]Builder!$AE$107</definedName>
    <definedName name="RTU_Num_Inlets_1" localSheetId="30">[3]Builder!$AE$107</definedName>
    <definedName name="RTU_Num_Inlets_1" localSheetId="36">[5]Builder!$AE$627</definedName>
    <definedName name="RTU_Num_Inlets_1">Builder!$AF$96</definedName>
    <definedName name="RTU_Num_Outlets_1" localSheetId="4">[1]Builder!$AE$96</definedName>
    <definedName name="RTU_Num_Outlets_1" localSheetId="52">[2]Builder!$AD$165</definedName>
    <definedName name="RTU_Num_Outlets_1" localSheetId="32">[3]Builder!$AD$107</definedName>
    <definedName name="RTU_Num_Outlets_1" localSheetId="12">[11]Builder!$AE$77</definedName>
    <definedName name="RTU_Num_Outlets_1" localSheetId="39">[4]Builder!$AD$1099</definedName>
    <definedName name="RTU_Num_Outlets_1" localSheetId="38">[5]Builder!$AD$627</definedName>
    <definedName name="RTU_Num_Outlets_1" localSheetId="37">[4]Builder!$AD$1099</definedName>
    <definedName name="RTU_Num_Outlets_1" localSheetId="3">[6]Builder!$AE$77</definedName>
    <definedName name="RTU_Num_Outlets_1" localSheetId="31">[3]Builder!$AD$107</definedName>
    <definedName name="RTU_Num_Outlets_1" localSheetId="30">[3]Builder!$AD$107</definedName>
    <definedName name="RTU_Num_Outlets_1" localSheetId="36">[5]Builder!$AD$627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4">[1]Builder!$D$109</definedName>
    <definedName name="RTU_Outlet_Reference" localSheetId="52">[2]Builder!$D$174</definedName>
    <definedName name="RTU_Outlet_Reference" localSheetId="32">[3]Builder!$D$116</definedName>
    <definedName name="RTU_Outlet_Reference" localSheetId="12">[11]Builder!$D$86</definedName>
    <definedName name="RTU_Outlet_Reference" localSheetId="39">[4]Builder!$D$1109</definedName>
    <definedName name="RTU_Outlet_Reference" localSheetId="38">[5]Builder!$D$636</definedName>
    <definedName name="RTU_Outlet_Reference" localSheetId="37">[4]Builder!$D$1109</definedName>
    <definedName name="RTU_Outlet_Reference" localSheetId="3">[6]Builder!$D$86</definedName>
    <definedName name="RTU_Outlet_Reference" localSheetId="31">[3]Builder!$D$116</definedName>
    <definedName name="RTU_Outlet_Reference" localSheetId="30">[3]Builder!$D$116</definedName>
    <definedName name="RTU_Outlet_Reference" localSheetId="36">[5]Builder!$D$636</definedName>
    <definedName name="RTU_Outlet_Reference">Builder!$D$109</definedName>
    <definedName name="RTU_OutletSum_1" localSheetId="4">[1]Builder!$D$112</definedName>
    <definedName name="RTU_OutletSum_1" localSheetId="52">[2]Builder!$D$177</definedName>
    <definedName name="RTU_OutletSum_1" localSheetId="32">[3]Builder!$D$119</definedName>
    <definedName name="RTU_OutletSum_1" localSheetId="12">[11]Builder!$D$89</definedName>
    <definedName name="RTU_OutletSum_1" localSheetId="39">[4]Builder!$D$1112</definedName>
    <definedName name="RTU_OutletSum_1" localSheetId="38">[5]Builder!$D$639</definedName>
    <definedName name="RTU_OutletSum_1" localSheetId="37">[4]Builder!$D$1112</definedName>
    <definedName name="RTU_OutletSum_1" localSheetId="3">[6]Builder!$D$89</definedName>
    <definedName name="RTU_OutletSum_1" localSheetId="31">[3]Builder!$D$119</definedName>
    <definedName name="RTU_OutletSum_1" localSheetId="30">[3]Builder!$D$119</definedName>
    <definedName name="RTU_OutletSum_1" localSheetId="36">[5]Builder!$D$639</definedName>
    <definedName name="RTU_OutletSum_1">Builder!$D$112</definedName>
    <definedName name="RTU_OutletSum_CFM" localSheetId="4">[1]Builder!$J$112</definedName>
    <definedName name="RTU_OutletSum_CFM" localSheetId="52">[2]Builder!$J$177</definedName>
    <definedName name="RTU_OutletSum_CFM" localSheetId="32">[3]Builder!$J$119</definedName>
    <definedName name="RTU_OutletSum_CFM" localSheetId="12">[11]Builder!$J$89</definedName>
    <definedName name="RTU_OutletSum_CFM" localSheetId="39">[4]Builder!$J$1112</definedName>
    <definedName name="RTU_OutletSum_CFM" localSheetId="38">[5]Builder!$J$639</definedName>
    <definedName name="RTU_OutletSum_CFM" localSheetId="37">[4]Builder!$J$1112</definedName>
    <definedName name="RTU_OutletSum_CFM" localSheetId="3">[6]Builder!$J$89</definedName>
    <definedName name="RTU_OutletSum_CFM" localSheetId="31">[3]Builder!$J$119</definedName>
    <definedName name="RTU_OutletSum_CFM" localSheetId="30">[3]Builder!$J$119</definedName>
    <definedName name="RTU_OutletSum_CFM" localSheetId="36">[5]Builder!$J$639</definedName>
    <definedName name="RTU_OutletSum_CFM">Builder!$J$112</definedName>
    <definedName name="RTU_Outside_1">Builder!$V$96</definedName>
    <definedName name="RTU_Outside_CFM_1">Builder!$Q$96</definedName>
    <definedName name="RTU_Reference" localSheetId="4">[1]Builder!$D$93</definedName>
    <definedName name="RTU_Reference" localSheetId="52">[2]Builder!$D$162</definedName>
    <definedName name="RTU_Reference" localSheetId="32">[3]Builder!$D$104</definedName>
    <definedName name="RTU_Reference" localSheetId="12">[11]Builder!$D$74</definedName>
    <definedName name="RTU_Reference" localSheetId="39">[4]Builder!$D$1096</definedName>
    <definedName name="RTU_Reference" localSheetId="38">[5]Builder!$D$624</definedName>
    <definedName name="RTU_Reference" localSheetId="37">[4]Builder!$D$1096</definedName>
    <definedName name="RTU_Reference" localSheetId="3">[6]Builder!$D$74</definedName>
    <definedName name="RTU_Reference" localSheetId="31">[3]Builder!$D$104</definedName>
    <definedName name="RTU_Reference" localSheetId="30">[3]Builder!$D$104</definedName>
    <definedName name="RTU_Reference" localSheetId="36">[5]Builder!$D$624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4">[1]Builder!$D$104</definedName>
    <definedName name="RTU_System_1" localSheetId="52">[2]Builder!$D$171</definedName>
    <definedName name="RTU_System_1" localSheetId="32">[3]Builder!$D$113</definedName>
    <definedName name="RTU_System_1" localSheetId="12">[11]Builder!$D$83</definedName>
    <definedName name="RTU_System_1" localSheetId="39">[4]Builder!$D$1106</definedName>
    <definedName name="RTU_System_1" localSheetId="38">[5]Builder!$D$633</definedName>
    <definedName name="RTU_System_1" localSheetId="37">[4]Builder!$D$1106</definedName>
    <definedName name="RTU_System_1" localSheetId="3">[6]Builder!$D$83</definedName>
    <definedName name="RTU_System_1" localSheetId="31">[3]Builder!$D$113</definedName>
    <definedName name="RTU_System_1" localSheetId="30">[3]Builder!$D$113</definedName>
    <definedName name="RTU_System_1" localSheetId="36">[5]Builder!$D$633</definedName>
    <definedName name="RTU_System_1">Builder!$D$104</definedName>
    <definedName name="RTU_TSP_1">Builder!$L$96</definedName>
    <definedName name="RTU_Type_1">Builder!$I$96</definedName>
    <definedName name="RTU_Unit_Number" localSheetId="4">[1]Builder!$D$96</definedName>
    <definedName name="RTU_Unit_Number" localSheetId="52">[2]Builder!$D$165</definedName>
    <definedName name="RTU_Unit_Number" localSheetId="32">[3]Builder!$D$107</definedName>
    <definedName name="RTU_Unit_Number" localSheetId="12">[11]Builder!$D$77</definedName>
    <definedName name="RTU_Unit_Number" localSheetId="39">[4]Builder!$D$1099</definedName>
    <definedName name="RTU_Unit_Number" localSheetId="38">[5]Builder!$D$627</definedName>
    <definedName name="RTU_Unit_Number" localSheetId="37">[4]Builder!$D$1099</definedName>
    <definedName name="RTU_Unit_Number" localSheetId="3">[6]Builder!$D$77</definedName>
    <definedName name="RTU_Unit_Number" localSheetId="31">[3]Builder!$D$107</definedName>
    <definedName name="RTU_Unit_Number" localSheetId="30">[3]Builder!$D$107</definedName>
    <definedName name="RTU_Unit_Number" localSheetId="36">[5]Builder!$D$627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5">MAINMT!#REF!</definedName>
    <definedName name="TEST" localSheetId="17">MAINMT!#REF!</definedName>
    <definedName name="TEST" localSheetId="52">#REF!</definedName>
    <definedName name="TEST" localSheetId="32">[3]MAINMT!$AK$4</definedName>
    <definedName name="TEST" localSheetId="43">#REF!</definedName>
    <definedName name="TEST" localSheetId="18">MAINMT!#REF!</definedName>
    <definedName name="TEST" localSheetId="31">[3]MAINMT!$AK$4</definedName>
    <definedName name="TEST" localSheetId="30">[3]MAINMT!$AK$4</definedName>
    <definedName name="UH_1" localSheetId="4">[1]Builder!$D$260</definedName>
    <definedName name="UH_1" localSheetId="52">[2]Builder!$D$304</definedName>
    <definedName name="UH_1" localSheetId="32">[3]Builder!$D$240</definedName>
    <definedName name="UH_1" localSheetId="12">[11]Builder!$D$210</definedName>
    <definedName name="UH_1" localSheetId="39">[4]Builder!$D$1415</definedName>
    <definedName name="UH_1" localSheetId="38">[5]Builder!$D$1304</definedName>
    <definedName name="UH_1" localSheetId="37">[4]Builder!$D$1415</definedName>
    <definedName name="UH_1" localSheetId="3">[6]Builder!$D$210</definedName>
    <definedName name="UH_1" localSheetId="31">[3]Builder!$D$240</definedName>
    <definedName name="UH_1" localSheetId="30">[3]Builder!$D$240</definedName>
    <definedName name="UH_1" localSheetId="36">[5]Builder!$D$1304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4">[1]Builder!$D$257</definedName>
    <definedName name="UH_Reference" localSheetId="52">[2]Builder!$D$301</definedName>
    <definedName name="UH_Reference" localSheetId="32">[3]Builder!$D$237</definedName>
    <definedName name="UH_Reference" localSheetId="12">[11]Builder!$D$207</definedName>
    <definedName name="UH_Reference" localSheetId="39">[4]Builder!$D$1412</definedName>
    <definedName name="UH_Reference" localSheetId="38">[5]Builder!$D$1301</definedName>
    <definedName name="UH_Reference" localSheetId="37">[4]Builder!$D$1412</definedName>
    <definedName name="UH_Reference" localSheetId="3">[6]Builder!$D$207</definedName>
    <definedName name="UH_Reference" localSheetId="31">[3]Builder!$D$237</definedName>
    <definedName name="UH_Reference" localSheetId="30">[3]Builder!$D$237</definedName>
    <definedName name="UH_Reference" localSheetId="36">[5]Builder!$D$1301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5">#REF!</definedName>
    <definedName name="VAVReport_Box_1" localSheetId="32">#REF!</definedName>
    <definedName name="VAVReport_Box_1" localSheetId="31">#REF!</definedName>
    <definedName name="VAVReport_Box_1" localSheetId="30">#REF!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47" i="1" l="1"/>
  <c r="N408" i="1" l="1"/>
  <c r="N409" i="1"/>
  <c r="N410" i="1"/>
  <c r="N411" i="1"/>
  <c r="N412" i="1"/>
  <c r="N413" i="1"/>
  <c r="N414" i="1"/>
  <c r="N407" i="1" l="1"/>
  <c r="N406" i="1"/>
  <c r="N405" i="1"/>
  <c r="N404" i="1"/>
  <c r="N403" i="1"/>
  <c r="N402" i="1"/>
  <c r="N401" i="1"/>
  <c r="N400" i="1"/>
  <c r="N399" i="1"/>
  <c r="N398" i="1"/>
  <c r="AG29" i="88" l="1"/>
  <c r="AG31" i="88"/>
  <c r="AG30" i="88"/>
  <c r="Z31" i="88"/>
  <c r="Z30" i="88"/>
  <c r="S30" i="88"/>
  <c r="S31" i="88"/>
  <c r="L31" i="88"/>
  <c r="L30" i="88"/>
  <c r="AN54" i="88"/>
  <c r="AN44" i="88"/>
  <c r="AN34" i="88"/>
  <c r="AN24" i="88"/>
  <c r="O353" i="1"/>
  <c r="O352" i="1"/>
  <c r="O351" i="1"/>
  <c r="O350" i="1"/>
  <c r="O349" i="1"/>
  <c r="O348" i="1"/>
  <c r="O347" i="1"/>
  <c r="O346" i="1"/>
  <c r="O345" i="1"/>
  <c r="O344" i="1"/>
  <c r="O343" i="1"/>
  <c r="O342" i="1"/>
  <c r="O341" i="1"/>
  <c r="O340" i="1"/>
  <c r="O339" i="1"/>
  <c r="O338" i="1"/>
  <c r="O337" i="1"/>
  <c r="A233" i="1"/>
  <c r="A181" i="1"/>
  <c r="A159" i="1"/>
  <c r="A132" i="1"/>
  <c r="A74" i="1"/>
  <c r="A82"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C20" i="1"/>
  <c r="M432" i="1"/>
  <c r="M431" i="1"/>
  <c r="M430" i="1"/>
  <c r="M429" i="1"/>
  <c r="M428" i="1"/>
  <c r="M427" i="1"/>
  <c r="M426" i="1"/>
  <c r="M425" i="1"/>
  <c r="M424" i="1"/>
  <c r="M423"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L55" i="1" l="1"/>
  <c r="AL106" i="1"/>
  <c r="AL105" i="1"/>
  <c r="AL56"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0" i="1"/>
  <c r="A227" i="1"/>
  <c r="A221" i="1"/>
  <c r="A215" i="1"/>
  <c r="A208" i="1"/>
  <c r="A212" i="1" s="1"/>
  <c r="A201" i="1"/>
  <c r="A195" i="1"/>
  <c r="A189" i="1"/>
  <c r="A174" i="1"/>
  <c r="A167" i="1"/>
  <c r="A109" i="1"/>
  <c r="A101" i="1"/>
  <c r="A93"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<sst xmlns="http://schemas.openxmlformats.org/spreadsheetml/2006/main" count="4797" uniqueCount="1160">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</sst>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2">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0" fillId="0" borderId="0" xfId="0"/>
    <xf numFmtId="0" fontId="54" fillId="29" borderId="0" xfId="0" applyFont="1" applyFill="1"/>
    <xf numFmtId="0" fontId="54" fillId="28" borderId="0" xfId="0" applyFont="1" applyFill="1"/>
    <xf numFmtId="0" fontId="1" fillId="2" borderId="1" xfId="0" applyFont="1" applyFill="1" applyBorder="1" applyAlignment="1" applyProtection="1">
      <alignment horizontal="center" vertical="center"/>
      <protection locked="0"/>
    </xf>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1" fillId="2" borderId="0" xfId="0" applyFont="1" applyFill="1" applyAlignment="1">
      <alignment horizontal="left"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center"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2"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xf numFmtId="0" fontId="1" fillId="0" borderId="0" xfId="0" applyFont="1" applyAlignment="1">
      <alignment horizontal="center"/>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95">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3727</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3727</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3727</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3727</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3727</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3727</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3727</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3727</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3727</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3727</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3727</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3727</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3727</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3727</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4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4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4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4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4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4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4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4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4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4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4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4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4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4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4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4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4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4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4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4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4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4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4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4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4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4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4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4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4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4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4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4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4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4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4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4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4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4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4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4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4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4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7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7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7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8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9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73C58345-2722-4E9F-ACB6-E73BEB6BD5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5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5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5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5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5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5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5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5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6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6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6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6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6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6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6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6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6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6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6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6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6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9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9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9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9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9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B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B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B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B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B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B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B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B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B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B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B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B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B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B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B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B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B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B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B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B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B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B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B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B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B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B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B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B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B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B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B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B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B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B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B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B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B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B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B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B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B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B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B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0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0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0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0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0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0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0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0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0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0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0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0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0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0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0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0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0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0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0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0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0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0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0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0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0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0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0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0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0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0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0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0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0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0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0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0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0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0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0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0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0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0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0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0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6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364" zoomScale="115" zoomScaleNormal="115" workbookViewId="0">
      <pane xSplit="5" topLeftCell="F1" activePane="topRight" state="frozen"/>
      <selection pane="topRight" activeCell="C381" sqref="C381"/>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887" t="s">
        <v>680</v>
      </c>
      <c r="D1" s="887"/>
      <c r="E1" s="887"/>
      <c r="N1" s="56"/>
      <c r="O1" s="56"/>
      <c r="P1" s="56"/>
      <c r="Q1" s="56"/>
      <c r="R1" s="56"/>
      <c r="S1" s="56"/>
      <c r="T1" s="56"/>
      <c r="U1" s="56"/>
    </row>
    <row r="2" spans="1:49" ht="27.75" customHeight="1" x14ac:dyDescent="0.2">
      <c r="A2" s="64">
        <v>1</v>
      </c>
      <c r="B2" s="59"/>
      <c r="C2" s="887" t="s">
        <v>840</v>
      </c>
      <c r="D2" s="887"/>
      <c r="E2" s="887"/>
      <c r="N2" s="56"/>
      <c r="O2" s="56"/>
      <c r="P2" s="56"/>
      <c r="Q2" s="56"/>
      <c r="R2" s="56"/>
      <c r="S2" s="56"/>
      <c r="T2" s="56"/>
      <c r="U2" s="56"/>
    </row>
    <row r="3" spans="1:49" ht="16.5" customHeight="1" x14ac:dyDescent="0.2">
      <c r="A3" s="64"/>
      <c r="B3" s="59"/>
      <c r="C3" s="887" t="s">
        <v>662</v>
      </c>
      <c r="D3" s="887"/>
      <c r="E3" s="887"/>
      <c r="N3" s="56"/>
      <c r="O3" s="56"/>
      <c r="P3" s="56"/>
      <c r="Q3" s="56"/>
      <c r="R3" s="56"/>
      <c r="S3" s="56"/>
      <c r="T3" s="56"/>
      <c r="U3" s="56"/>
    </row>
    <row r="4" spans="1:49" ht="17.25" customHeight="1" x14ac:dyDescent="0.2">
      <c r="A4" s="64"/>
      <c r="B4" s="59"/>
      <c r="C4" s="887" t="s">
        <v>841</v>
      </c>
      <c r="D4" s="887"/>
      <c r="E4" s="887"/>
      <c r="N4" s="56"/>
      <c r="O4" s="56"/>
      <c r="P4" s="56"/>
      <c r="Q4" s="56"/>
      <c r="R4" s="56"/>
      <c r="S4" s="56"/>
      <c r="T4" s="56"/>
      <c r="U4" s="56"/>
    </row>
    <row r="5" spans="1:49" ht="29.25" customHeight="1" x14ac:dyDescent="0.2">
      <c r="A5" s="562" t="s">
        <v>36</v>
      </c>
      <c r="B5" s="563"/>
      <c r="C5" s="887" t="s">
        <v>842</v>
      </c>
      <c r="D5" s="887"/>
      <c r="E5" s="887"/>
      <c r="M5" s="355"/>
      <c r="N5" s="56"/>
      <c r="O5" s="56"/>
      <c r="P5" s="56"/>
      <c r="Q5" s="56"/>
      <c r="R5" s="56"/>
      <c r="S5" s="56"/>
      <c r="T5" s="56"/>
      <c r="U5" s="56"/>
    </row>
    <row r="6" spans="1:49" ht="12" x14ac:dyDescent="0.2">
      <c r="A6" s="55" t="s">
        <v>944</v>
      </c>
      <c r="B6" s="62"/>
      <c r="C6" s="888"/>
      <c r="D6" s="888"/>
      <c r="E6" s="888"/>
      <c r="N6" s="56"/>
      <c r="O6" s="56"/>
      <c r="P6" s="56"/>
      <c r="Q6" s="56"/>
      <c r="R6" s="56"/>
      <c r="S6" s="56"/>
      <c r="T6" s="56"/>
      <c r="U6" s="56"/>
    </row>
    <row r="7" spans="1:49" ht="12" x14ac:dyDescent="0.2">
      <c r="A7" s="55" t="s">
        <v>941</v>
      </c>
      <c r="B7" s="60"/>
      <c r="C7" s="888"/>
      <c r="D7" s="888"/>
      <c r="E7" s="888"/>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t="s">
        <v>1015</v>
      </c>
      <c r="N10" s="56"/>
      <c r="O10" s="56"/>
      <c r="P10" s="56"/>
    </row>
    <row r="11" spans="1:49" ht="15" customHeight="1" x14ac:dyDescent="0.2">
      <c r="A11" s="75"/>
      <c r="B11" s="66" t="s">
        <v>4</v>
      </c>
      <c r="C11" s="707" t="s">
        <v>1016</v>
      </c>
      <c r="H11" s="764" t="s">
        <v>356</v>
      </c>
      <c r="N11" s="56"/>
      <c r="O11" s="56"/>
      <c r="P11" s="56"/>
    </row>
    <row r="12" spans="1:49" ht="15" customHeight="1" x14ac:dyDescent="0.2">
      <c r="A12" s="75"/>
      <c r="B12" s="66" t="s">
        <v>774</v>
      </c>
      <c r="C12" s="464">
        <v>44707</v>
      </c>
      <c r="N12" s="56"/>
      <c r="O12" s="56"/>
      <c r="P12" s="56"/>
    </row>
    <row r="13" spans="1:49" ht="15" customHeight="1" x14ac:dyDescent="0.2">
      <c r="A13" s="75"/>
      <c r="B13" s="66" t="s">
        <v>775</v>
      </c>
      <c r="C13" s="464">
        <v>45072</v>
      </c>
      <c r="N13" s="56"/>
      <c r="O13" s="56"/>
      <c r="P13" s="56"/>
    </row>
    <row r="14" spans="1:49" ht="15" customHeight="1" x14ac:dyDescent="0.2">
      <c r="A14" s="75"/>
      <c r="B14" s="66" t="s">
        <v>773</v>
      </c>
      <c r="C14" s="707" t="s">
        <v>1017</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t="s">
        <v>1018</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t="s">
        <v>1019</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t="s">
        <v>1020</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11"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t="s">
        <v>1021</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t="s">
        <v>1022</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t="s">
        <v>1023</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t="s">
        <v>1018</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t="s">
        <v>1024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t="s">
        <v>1025</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t="s">
        <v>1017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t="s">
        <v>1026</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t="s">
        <v>1027</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t="s">
        <v>1028</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v>1</v>
      </c>
      <c r="N34" s="56"/>
      <c r="O34" s="56"/>
      <c r="P34" s="56"/>
    </row>
    <row r="35" spans="1:72" ht="15" customHeight="1" x14ac:dyDescent="0.2">
      <c r="A35" s="75"/>
      <c r="B35" s="66" t="s">
        <v>766</v>
      </c>
      <c r="C35" s="462">
        <v>1</v>
      </c>
      <c r="N35" s="56"/>
      <c r="O35" s="56"/>
      <c r="P35" s="56"/>
    </row>
    <row r="36" spans="1:72" ht="15" customHeight="1" x14ac:dyDescent="0.2">
      <c r="A36" s="75"/>
      <c r="B36" s="66" t="s">
        <v>767</v>
      </c>
      <c r="C36" s="462">
        <v>1</v>
      </c>
      <c r="N36" s="56"/>
      <c r="O36" s="56"/>
      <c r="P36" s="56"/>
    </row>
    <row r="37" spans="1:72" ht="15" customHeight="1" x14ac:dyDescent="0.2">
      <c r="A37" s="75"/>
      <c r="B37" s="66" t="s">
        <v>768</v>
      </c>
      <c r="C37" s="462">
        <v>1</v>
      </c>
      <c r="N37" s="56"/>
      <c r="O37" s="56"/>
      <c r="P37" s="56"/>
    </row>
    <row r="38" spans="1:72" ht="15" customHeight="1" x14ac:dyDescent="0.2">
      <c r="A38" s="75"/>
      <c r="B38" s="66" t="s">
        <v>769</v>
      </c>
      <c r="C38" s="462">
        <v>1</v>
      </c>
      <c r="N38" s="56"/>
      <c r="O38" s="56"/>
      <c r="P38" s="56"/>
    </row>
    <row r="39" spans="1:72" ht="15" customHeight="1" x14ac:dyDescent="0.2">
      <c r="A39" s="75"/>
      <c r="B39" s="66" t="s">
        <v>770</v>
      </c>
      <c r="C39" s="462">
        <v>1</v>
      </c>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3</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customHeight="1" thickBot="1" x14ac:dyDescent="0.25">
      <c r="A43" s="820" t="str">
        <f ca="1">IF(AHU_1&lt;&gt;"",(IF((COUNTA(OFFSET(ATU_Reference,-3,0):AHU_1)+COUNTBLANK(OFFSET(ATU_Reference,-3,0):AHU_1))&lt;&gt;Number_AHUs,"INDICATED NO. OF AHUS DOESN’T MATCH NO. OF ROWS","")),"")</f>
        <v/>
      </c>
      <c r="C43" s="76"/>
      <c r="D43" s="840" t="s">
        <v>601</v>
      </c>
      <c r="E43" s="788" t="s">
        <v>24</v>
      </c>
      <c r="F43" s="789"/>
      <c r="G43" s="790"/>
      <c r="H43" s="780" t="s">
        <v>28</v>
      </c>
      <c r="I43" s="781"/>
      <c r="J43" s="781"/>
      <c r="K43" s="780" t="s">
        <v>178</v>
      </c>
      <c r="L43" s="781"/>
      <c r="M43" s="781"/>
      <c r="N43" s="781"/>
      <c r="O43" s="782"/>
      <c r="P43" s="780" t="s">
        <v>177</v>
      </c>
      <c r="Q43" s="782"/>
      <c r="R43" s="740" t="s">
        <v>176</v>
      </c>
      <c r="S43" s="814" t="s">
        <v>34</v>
      </c>
      <c r="T43" s="814"/>
      <c r="U43" s="814"/>
      <c r="V43" s="814"/>
      <c r="W43" s="814"/>
      <c r="X43" s="814"/>
      <c r="Y43" s="814"/>
      <c r="Z43" s="814"/>
      <c r="AA43" s="814"/>
      <c r="AB43" s="814"/>
      <c r="AC43" s="814"/>
      <c r="AD43" s="814"/>
      <c r="AE43" s="814"/>
      <c r="AF43" s="814"/>
      <c r="AG43" s="814"/>
      <c r="AH43" s="805" t="s">
        <v>718</v>
      </c>
      <c r="AI43" s="805"/>
      <c r="AJ43" s="805"/>
      <c r="AK43" s="805"/>
      <c r="AL43" s="805"/>
      <c r="AM43" s="805"/>
      <c r="AN43" s="805"/>
    </row>
    <row r="44" spans="1:72" ht="15" customHeight="1" thickTop="1" x14ac:dyDescent="0.2">
      <c r="A44" s="817"/>
      <c r="C44" s="76"/>
      <c r="D44" s="841"/>
      <c r="E44" s="818" t="s">
        <v>25</v>
      </c>
      <c r="F44" s="785" t="s">
        <v>172</v>
      </c>
      <c r="G44" s="785" t="s">
        <v>173</v>
      </c>
      <c r="H44" s="785" t="s">
        <v>171</v>
      </c>
      <c r="I44" s="785" t="s">
        <v>26</v>
      </c>
      <c r="J44" s="785" t="s">
        <v>27</v>
      </c>
      <c r="K44" s="785" t="s">
        <v>29</v>
      </c>
      <c r="L44" s="785" t="s">
        <v>30</v>
      </c>
      <c r="M44" s="785" t="s">
        <v>31</v>
      </c>
      <c r="N44" s="785" t="s">
        <v>32</v>
      </c>
      <c r="O44" s="785" t="s">
        <v>33</v>
      </c>
      <c r="P44" s="785" t="s">
        <v>174</v>
      </c>
      <c r="Q44" s="785" t="s">
        <v>175</v>
      </c>
      <c r="R44" s="851" t="s">
        <v>661</v>
      </c>
      <c r="S44" s="784" t="s">
        <v>247</v>
      </c>
      <c r="T44" s="784" t="s">
        <v>645</v>
      </c>
      <c r="U44" s="786" t="s">
        <v>610</v>
      </c>
      <c r="V44" s="786"/>
      <c r="W44" s="786"/>
      <c r="X44" s="786" t="s">
        <v>387</v>
      </c>
      <c r="Y44" s="786" t="s">
        <v>388</v>
      </c>
      <c r="Z44" s="786" t="s">
        <v>642</v>
      </c>
      <c r="AA44" s="786" t="s">
        <v>839</v>
      </c>
      <c r="AB44" s="786" t="s">
        <v>647</v>
      </c>
      <c r="AC44" s="784" t="s">
        <v>682</v>
      </c>
      <c r="AD44" s="784" t="s">
        <v>22</v>
      </c>
      <c r="AE44" s="784" t="s">
        <v>691</v>
      </c>
      <c r="AF44" s="867" t="s">
        <v>697</v>
      </c>
      <c r="AG44" s="784" t="s">
        <v>23</v>
      </c>
      <c r="AH44" s="552" t="s">
        <v>727</v>
      </c>
      <c r="AI44" s="554" t="s">
        <v>728</v>
      </c>
      <c r="AJ44" s="811" t="s">
        <v>720</v>
      </c>
      <c r="AK44" s="811" t="s">
        <v>755</v>
      </c>
      <c r="AL44" s="811" t="s">
        <v>719</v>
      </c>
      <c r="AM44" s="550" t="s">
        <v>729</v>
      </c>
      <c r="AN44" s="550" t="s">
        <v>730</v>
      </c>
    </row>
    <row r="45" spans="1:72" ht="15" customHeight="1" x14ac:dyDescent="0.2">
      <c r="A45" s="817"/>
      <c r="C45" s="76"/>
      <c r="D45" s="842"/>
      <c r="E45" s="819"/>
      <c r="F45" s="786"/>
      <c r="G45" s="786"/>
      <c r="H45" s="786"/>
      <c r="I45" s="786"/>
      <c r="J45" s="786"/>
      <c r="K45" s="786"/>
      <c r="L45" s="786"/>
      <c r="M45" s="786"/>
      <c r="N45" s="786"/>
      <c r="O45" s="786"/>
      <c r="P45" s="786"/>
      <c r="Q45" s="786"/>
      <c r="R45" s="852"/>
      <c r="S45" s="809"/>
      <c r="T45" s="809"/>
      <c r="U45" s="547" t="s">
        <v>20</v>
      </c>
      <c r="V45" s="547" t="s">
        <v>21</v>
      </c>
      <c r="W45" s="547" t="s">
        <v>609</v>
      </c>
      <c r="X45" s="799"/>
      <c r="Y45" s="799"/>
      <c r="Z45" s="799"/>
      <c r="AA45" s="799"/>
      <c r="AB45" s="799"/>
      <c r="AC45" s="809"/>
      <c r="AD45" s="809"/>
      <c r="AE45" s="809"/>
      <c r="AF45" s="868"/>
      <c r="AG45" s="809"/>
      <c r="AH45" s="553"/>
      <c r="AI45" s="555"/>
      <c r="AJ45" s="797"/>
      <c r="AK45" s="797"/>
      <c r="AL45" s="797"/>
      <c r="AM45" s="551"/>
      <c r="AN45" s="551"/>
    </row>
    <row r="46" spans="1:72" s="67" customFormat="1" ht="15"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v>1</v>
      </c>
      <c r="E46" s="716" t="s">
        <v>1029</v>
      </c>
      <c r="F46" s="711" t="s">
        <v>1030</v>
      </c>
      <c r="G46" s="711" t="s">
        <v>1031</v>
      </c>
      <c r="H46" s="711" t="s">
        <v>1032</v>
      </c>
      <c r="I46" s="711" t="s">
        <v>596</v>
      </c>
      <c r="J46" s="711" t="s">
        <v>1033</v>
      </c>
      <c r="K46" s="711">
        <v>10000</v>
      </c>
      <c r="L46" s="718">
        <v>3</v>
      </c>
      <c r="M46" s="718">
        <v>3</v>
      </c>
      <c r="N46" s="717">
        <v>1765</v>
      </c>
      <c r="O46" s="717">
        <v>12.65</v>
      </c>
      <c r="P46" s="711">
        <v>9000</v>
      </c>
      <c r="Q46" s="711">
        <v>1000</v>
      </c>
      <c r="R46" s="741"/>
      <c r="S46" s="707" t="s">
        <v>1034</v>
      </c>
      <c r="T46" s="707" t="s">
        <v>1034</v>
      </c>
      <c r="U46" s="707" t="s">
        <v>1035</v>
      </c>
      <c r="V46" s="707" t="s">
        <v>1035</v>
      </c>
      <c r="W46" s="707" t="s">
        <v>1035</v>
      </c>
      <c r="X46" s="267" t="s">
        <v>1034</v>
      </c>
      <c r="Y46" s="267" t="s">
        <v>1034</v>
      </c>
      <c r="Z46" s="267" t="s">
        <v>1034</v>
      </c>
      <c r="AA46" s="267" t="s">
        <v>1034</v>
      </c>
      <c r="AB46" s="267" t="s">
        <v>1034</v>
      </c>
      <c r="AC46" s="267" t="s">
        <v>1034</v>
      </c>
      <c r="AD46" s="78" t="s">
        <v>1036</v>
      </c>
      <c r="AE46" s="78"/>
      <c r="AF46" s="78"/>
      <c r="AG46" s="78">
        <v>3</v>
      </c>
      <c r="AH46" s="404"/>
      <c r="AI46" s="556"/>
      <c r="AJ46" s="549" t="str">
        <f>IF(AE46&lt;&gt;"",AE46*DUR_OUTLET,"")</f>
        <v/>
      </c>
      <c r="AK46" s="549" t="str">
        <f>IF(AF46&lt;&gt;"",AF46*DUR_INLET,"")</f>
        <v/>
      </c>
      <c r="AL46" s="401">
        <f>IF(E46&lt;&gt;"",DUR_AHU,"")</f>
        <v>8</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s="67" customFormat="1" ht="15" customHeight="1" x14ac:dyDescent="0.2">
      <c r="A47" s="454"/>
      <c r="B47" s="447"/>
      <c r="C47" s="447"/>
      <c r="D47" s="707">
        <v>2</v>
      </c>
      <c r="E47" s="716" t="s">
        <v>1037</v>
      </c>
      <c r="F47" s="711" t="s">
        <v>1038</v>
      </c>
      <c r="G47" s="711" t="s">
        <v>1031</v>
      </c>
      <c r="H47" s="711" t="s">
        <v>1032</v>
      </c>
      <c r="I47" s="711" t="s">
        <v>599</v>
      </c>
      <c r="J47" s="711" t="s">
        <v>1033</v>
      </c>
      <c r="K47" s="711">
        <v>1000</v>
      </c>
      <c r="L47" s="718">
        <v>2</v>
      </c>
      <c r="M47" s="718">
        <v>3</v>
      </c>
      <c r="N47" s="717">
        <v>1765</v>
      </c>
      <c r="O47" s="717">
        <v>12.65</v>
      </c>
      <c r="P47" s="711">
        <v>500</v>
      </c>
      <c r="Q47" s="711">
        <v>500</v>
      </c>
      <c r="R47" s="741"/>
      <c r="S47" s="707" t="s">
        <v>1034</v>
      </c>
      <c r="T47" s="707" t="s">
        <v>1039</v>
      </c>
      <c r="U47" s="707" t="s">
        <v>1035</v>
      </c>
      <c r="V47" s="707" t="s">
        <v>1035</v>
      </c>
      <c r="W47" s="707" t="s">
        <v>1035</v>
      </c>
      <c r="X47" s="267" t="s">
        <v>1034</v>
      </c>
      <c r="Y47" s="267" t="s">
        <v>1034</v>
      </c>
      <c r="Z47" s="267" t="s">
        <v>1034</v>
      </c>
      <c r="AA47" s="267" t="s">
        <v>1034</v>
      </c>
      <c r="AB47" s="267" t="s">
        <v>1034</v>
      </c>
      <c r="AC47" s="267" t="s">
        <v>1034</v>
      </c>
      <c r="AD47" s="78" t="s">
        <v>1040</v>
      </c>
      <c r="AE47" s="78">
        <v>5</v>
      </c>
      <c r="AF47" s="78">
        <v>1</v>
      </c>
      <c r="AG47" s="78"/>
      <c r="AH47" s="404"/>
      <c r="AI47" s="708"/>
      <c r="AJ47" s="709">
        <f>IF(AE47&lt;&gt;"",AE47*DUR_OUTLET,"")</f>
        <v>0.7</v>
      </c>
      <c r="AK47" s="709">
        <f>IF(AF47&lt;&gt;"",AF47*DUR_INLET,"")</f>
        <v>0.14000000000000001</v>
      </c>
      <c r="AL47" s="401">
        <f>IF(E47&lt;&gt;"",DUR_AHU,"")</f>
        <v>8</v>
      </c>
      <c r="AM47" s="404"/>
      <c r="AN47" s="404"/>
      <c r="AP47" s="403"/>
      <c r="AQ47" s="403"/>
      <c r="AR47" s="403"/>
      <c r="AS47" s="403"/>
      <c r="AT47" s="403"/>
      <c r="AU47" s="403"/>
      <c r="AV47" s="403"/>
      <c r="AW47" s="403"/>
      <c r="AX47" s="403"/>
      <c r="AY47" s="403"/>
      <c r="AZ47" s="403"/>
      <c r="BA47" s="403"/>
      <c r="BB47" s="403"/>
      <c r="BC47" s="403"/>
      <c r="BD47" s="403"/>
      <c r="BE47" s="403"/>
      <c r="BF47" s="403"/>
      <c r="BG47" s="403"/>
      <c r="BH47" s="403"/>
      <c r="BI47" s="403"/>
      <c r="BJ47" s="403"/>
      <c r="BK47" s="403"/>
      <c r="BL47" s="403"/>
      <c r="BM47" s="403"/>
      <c r="BN47" s="403"/>
      <c r="BO47" s="403"/>
      <c r="BP47" s="403"/>
      <c r="BQ47" s="403"/>
      <c r="BR47" s="403"/>
      <c r="BS47" s="403"/>
      <c r="BT47" s="403"/>
    </row>
    <row r="48" spans="1:72" s="67" customFormat="1" ht="15" customHeight="1" x14ac:dyDescent="0.2">
      <c r="A48" s="454"/>
      <c r="B48" s="447"/>
      <c r="C48" s="447"/>
      <c r="D48" s="707">
        <v>3</v>
      </c>
      <c r="E48" s="716" t="s">
        <v>1041</v>
      </c>
      <c r="F48" s="711" t="s">
        <v>1042</v>
      </c>
      <c r="G48" s="711" t="s">
        <v>1043</v>
      </c>
      <c r="H48" s="711" t="s">
        <v>1044</v>
      </c>
      <c r="I48" s="711" t="s">
        <v>464</v>
      </c>
      <c r="J48" s="711" t="s">
        <v>1033</v>
      </c>
      <c r="K48" s="711">
        <v>5000</v>
      </c>
      <c r="L48" s="718">
        <v>2.5</v>
      </c>
      <c r="M48" s="718">
        <v>3</v>
      </c>
      <c r="N48" s="717">
        <v>1765</v>
      </c>
      <c r="O48" s="717">
        <v>11.99</v>
      </c>
      <c r="P48" s="711">
        <v>3000</v>
      </c>
      <c r="Q48" s="711">
        <v>2000</v>
      </c>
      <c r="R48" s="741"/>
      <c r="S48" s="707" t="s">
        <v>1039</v>
      </c>
      <c r="T48" s="707" t="s">
        <v>1034</v>
      </c>
      <c r="U48" s="707" t="s">
        <v>1035</v>
      </c>
      <c r="V48" s="707" t="s">
        <v>1035</v>
      </c>
      <c r="W48" s="707" t="s">
        <v>1035</v>
      </c>
      <c r="X48" s="267" t="s">
        <v>1034</v>
      </c>
      <c r="Y48" s="267" t="s">
        <v>1034</v>
      </c>
      <c r="Z48" s="267" t="s">
        <v>1034</v>
      </c>
      <c r="AA48" s="267" t="s">
        <v>1034</v>
      </c>
      <c r="AB48" s="267" t="s">
        <v>1034</v>
      </c>
      <c r="AC48" s="267" t="s">
        <v>1034</v>
      </c>
      <c r="AD48" s="78" t="s">
        <v>1040</v>
      </c>
      <c r="AE48" s="78">
        <v>5</v>
      </c>
      <c r="AF48" s="78">
        <v>5</v>
      </c>
      <c r="AG48" s="78"/>
      <c r="AH48" s="404"/>
      <c r="AI48" s="708"/>
      <c r="AJ48" s="709">
        <f>IF(AE48&lt;&gt;"",AE48*DUR_OUTLET,"")</f>
        <v>0.7</v>
      </c>
      <c r="AK48" s="709">
        <f>IF(AF48&lt;&gt;"",AF48*DUR_INLET,"")</f>
        <v>0.7</v>
      </c>
      <c r="AL48" s="401">
        <f>IF(E48&lt;&gt;"",DUR_AHU,"")</f>
        <v>8</v>
      </c>
      <c r="AM48" s="404"/>
      <c r="AN48" s="404"/>
      <c r="AP48" s="403"/>
      <c r="AQ48" s="403"/>
      <c r="AR48" s="403"/>
      <c r="AS48" s="403"/>
      <c r="AT48" s="403"/>
      <c r="AU48" s="403"/>
      <c r="AV48" s="403"/>
      <c r="AW48" s="403"/>
      <c r="AX48" s="403"/>
      <c r="AY48" s="403"/>
      <c r="AZ48" s="403"/>
      <c r="BA48" s="403"/>
      <c r="BB48" s="403"/>
      <c r="BC48" s="403"/>
      <c r="BD48" s="403"/>
      <c r="BE48" s="403"/>
      <c r="BF48" s="403"/>
      <c r="BG48" s="403"/>
      <c r="BH48" s="403"/>
      <c r="BI48" s="403"/>
      <c r="BJ48" s="403"/>
      <c r="BK48" s="403"/>
      <c r="BL48" s="403"/>
      <c r="BM48" s="403"/>
      <c r="BN48" s="403"/>
      <c r="BO48" s="403"/>
      <c r="BP48" s="403"/>
      <c r="BQ48" s="403"/>
      <c r="BR48" s="403"/>
      <c r="BS48" s="403"/>
      <c r="BT48" s="403"/>
    </row>
    <row r="49" spans="1:72" ht="15" customHeight="1" x14ac:dyDescent="0.2">
      <c r="C49" s="76"/>
      <c r="D49" s="56"/>
      <c r="E49" s="59"/>
      <c r="F49" s="59"/>
      <c r="G49" s="59"/>
      <c r="H49" s="68"/>
      <c r="I49" s="59"/>
      <c r="J49" s="59"/>
      <c r="K49" s="59"/>
      <c r="L49" s="69"/>
      <c r="M49" s="70"/>
      <c r="N49" s="70"/>
      <c r="O49" s="69"/>
      <c r="P49" s="62"/>
      <c r="Q49" s="67"/>
      <c r="R49" s="67"/>
      <c r="S49" s="67"/>
      <c r="T49" s="67"/>
      <c r="U49" s="67"/>
      <c r="AF49" s="331"/>
      <c r="AG49" s="94"/>
      <c r="AH49" s="94"/>
      <c r="AP49" s="418"/>
      <c r="AQ49" s="418"/>
      <c r="AR49" s="418"/>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31"/>
      <c r="AE50" s="331"/>
      <c r="AF50" s="331"/>
      <c r="AG50" s="331"/>
      <c r="AH50" s="331"/>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17" t="str">
        <f ca="1">IF(AHU_System_1&lt;&gt;"",IF((COUNTA(OFFSET(Outlet_Reference,-3,0):AHU_System_1)+COUNTBLANK(OFFSET(Outlet_Reference,-3,0):AHU_System_1))&lt;&gt;SUM(AHU_Num_ATU_1:OFFSET(AHU_Num_ATU_1,Number_AHUs-1,0)),"INDICATED NO. OF AHU-ATUS DOESN’T MATCH NO. OF ROWS",""),"")</f>
        <v/>
      </c>
      <c r="C51" s="76"/>
      <c r="D51" s="840" t="s">
        <v>612</v>
      </c>
      <c r="E51" s="780" t="s">
        <v>24</v>
      </c>
      <c r="F51" s="781"/>
      <c r="G51" s="781"/>
      <c r="H51" s="781"/>
      <c r="I51" s="782"/>
      <c r="J51" s="89" t="s">
        <v>28</v>
      </c>
      <c r="K51" s="90"/>
      <c r="L51" s="90"/>
      <c r="M51" s="90"/>
      <c r="N51" s="90"/>
      <c r="O51" s="780" t="s">
        <v>181</v>
      </c>
      <c r="P51" s="781"/>
      <c r="Q51" s="781"/>
      <c r="R51" s="781"/>
      <c r="S51" s="781"/>
      <c r="T51" s="781"/>
      <c r="U51" s="850" t="s">
        <v>656</v>
      </c>
      <c r="V51" s="850"/>
      <c r="W51" s="850"/>
      <c r="X51" s="850"/>
      <c r="Y51" s="850" t="s">
        <v>657</v>
      </c>
      <c r="Z51" s="850"/>
      <c r="AA51" s="850"/>
      <c r="AB51" s="850"/>
      <c r="AC51" s="806" t="s">
        <v>182</v>
      </c>
      <c r="AD51" s="806"/>
      <c r="AE51" s="806"/>
      <c r="AF51" s="806"/>
      <c r="AG51" s="806"/>
      <c r="AH51" s="806"/>
      <c r="AI51" s="806"/>
      <c r="AJ51" s="800" t="s">
        <v>722</v>
      </c>
      <c r="AK51" s="800"/>
      <c r="AL51" s="800"/>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17"/>
      <c r="C52" s="76"/>
      <c r="D52" s="841"/>
      <c r="E52" s="818" t="s">
        <v>25</v>
      </c>
      <c r="F52" s="783" t="s">
        <v>389</v>
      </c>
      <c r="G52" s="818" t="s">
        <v>169</v>
      </c>
      <c r="H52" s="785" t="s">
        <v>172</v>
      </c>
      <c r="I52" s="818" t="s">
        <v>173</v>
      </c>
      <c r="J52" s="783" t="s">
        <v>644</v>
      </c>
      <c r="K52" s="785" t="s">
        <v>170</v>
      </c>
      <c r="L52" s="785" t="s">
        <v>171</v>
      </c>
      <c r="M52" s="785" t="s">
        <v>26</v>
      </c>
      <c r="N52" s="785" t="s">
        <v>27</v>
      </c>
      <c r="O52" s="785" t="s">
        <v>161</v>
      </c>
      <c r="P52" s="785" t="s">
        <v>160</v>
      </c>
      <c r="Q52" s="848" t="s">
        <v>382</v>
      </c>
      <c r="R52" s="785" t="s">
        <v>179</v>
      </c>
      <c r="S52" s="785" t="s">
        <v>180</v>
      </c>
      <c r="T52" s="848" t="s">
        <v>383</v>
      </c>
      <c r="U52" s="810" t="s">
        <v>384</v>
      </c>
      <c r="V52" s="810" t="s">
        <v>385</v>
      </c>
      <c r="W52" s="810" t="s">
        <v>415</v>
      </c>
      <c r="X52" s="810" t="s">
        <v>386</v>
      </c>
      <c r="Y52" s="785" t="s">
        <v>652</v>
      </c>
      <c r="Z52" s="785" t="s">
        <v>651</v>
      </c>
      <c r="AA52" s="783" t="s">
        <v>658</v>
      </c>
      <c r="AB52" s="785" t="s">
        <v>659</v>
      </c>
      <c r="AC52" s="815" t="s">
        <v>387</v>
      </c>
      <c r="AD52" s="786" t="s">
        <v>388</v>
      </c>
      <c r="AE52" s="815" t="s">
        <v>642</v>
      </c>
      <c r="AF52" s="815" t="s">
        <v>839</v>
      </c>
      <c r="AG52" s="786" t="s">
        <v>647</v>
      </c>
      <c r="AH52" s="815" t="s">
        <v>682</v>
      </c>
      <c r="AI52" s="786" t="s">
        <v>35</v>
      </c>
      <c r="AJ52" s="797" t="s">
        <v>708</v>
      </c>
      <c r="AK52" s="801" t="s">
        <v>720</v>
      </c>
      <c r="AL52" s="803" t="s">
        <v>721</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17"/>
      <c r="B53" s="61"/>
      <c r="C53" s="91"/>
      <c r="D53" s="842"/>
      <c r="E53" s="819"/>
      <c r="F53" s="784"/>
      <c r="G53" s="819"/>
      <c r="H53" s="786"/>
      <c r="I53" s="819"/>
      <c r="J53" s="784"/>
      <c r="K53" s="786"/>
      <c r="L53" s="786"/>
      <c r="M53" s="786"/>
      <c r="N53" s="786"/>
      <c r="O53" s="786"/>
      <c r="P53" s="786"/>
      <c r="Q53" s="815"/>
      <c r="R53" s="786"/>
      <c r="S53" s="786"/>
      <c r="T53" s="815"/>
      <c r="U53" s="786"/>
      <c r="V53" s="786"/>
      <c r="W53" s="786"/>
      <c r="X53" s="786"/>
      <c r="Y53" s="786"/>
      <c r="Z53" s="786"/>
      <c r="AA53" s="784"/>
      <c r="AB53" s="786"/>
      <c r="AC53" s="816"/>
      <c r="AD53" s="799"/>
      <c r="AE53" s="816"/>
      <c r="AF53" s="816"/>
      <c r="AG53" s="799"/>
      <c r="AH53" s="816"/>
      <c r="AI53" s="799"/>
      <c r="AJ53" s="798"/>
      <c r="AK53" s="802"/>
      <c r="AL53" s="804"/>
      <c r="AM53" s="94"/>
      <c r="AN53" s="94"/>
      <c r="AO53" s="94"/>
      <c r="AP53" s="418"/>
      <c r="AQ53" s="418"/>
      <c r="AR53" s="418"/>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54"/>
      <c r="B54" s="447"/>
      <c r="C54" s="447"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AHU-ATU-OUTLET CFM CHECK COMPLETE</v>
      </c>
      <c r="D54" s="328">
        <v>1</v>
      </c>
      <c r="E54" s="776" t="s">
        <v>1029</v>
      </c>
      <c r="F54" s="720" t="s">
        <v>1045</v>
      </c>
      <c r="G54" s="720" t="s">
        <v>1046</v>
      </c>
      <c r="H54" s="721" t="s">
        <v>1047</v>
      </c>
      <c r="I54" s="721" t="s">
        <v>1047</v>
      </c>
      <c r="J54" s="721">
        <v>8</v>
      </c>
      <c r="K54" s="721" t="s">
        <v>1048</v>
      </c>
      <c r="L54" s="721" t="s">
        <v>1049</v>
      </c>
      <c r="M54" s="721" t="s">
        <v>470</v>
      </c>
      <c r="N54" s="721" t="s">
        <v>1050</v>
      </c>
      <c r="O54" s="720">
        <v>3000</v>
      </c>
      <c r="P54" s="721">
        <v>300</v>
      </c>
      <c r="Q54" s="721"/>
      <c r="R54" s="721">
        <v>1500</v>
      </c>
      <c r="S54" s="723" t="s">
        <v>99</v>
      </c>
      <c r="T54" s="721"/>
      <c r="U54" s="721"/>
      <c r="V54" s="722"/>
      <c r="W54" s="721"/>
      <c r="X54" s="721"/>
      <c r="Y54" s="721"/>
      <c r="Z54" s="721"/>
      <c r="AA54" s="721"/>
      <c r="AB54" s="723"/>
      <c r="AC54" s="723"/>
      <c r="AD54" s="720" t="s">
        <v>1034</v>
      </c>
      <c r="AE54" s="721"/>
      <c r="AF54" s="721"/>
      <c r="AG54" s="720" t="s">
        <v>1034</v>
      </c>
      <c r="AH54" s="721"/>
      <c r="AI54" s="724">
        <v>1</v>
      </c>
      <c r="AJ54" s="456">
        <f>IF(G54&lt;&gt;"",DUR_ATU,"")</f>
        <v>1.25</v>
      </c>
      <c r="AK54" s="456">
        <f>IF(AI54&lt;&gt;"",AI54*DUR_OUTLET,"")</f>
        <v>0.14000000000000001</v>
      </c>
      <c r="AL54" s="456">
        <f>IF(OR(AJ54&lt;&gt;"",AK54&lt;&gt;""),SUM(AJ54:AK54),"")</f>
        <v>1.39</v>
      </c>
      <c r="AM54" s="331"/>
      <c r="AN54" s="331"/>
      <c r="AO54" s="331"/>
      <c r="AX54" s="54"/>
      <c r="AY54" s="54"/>
      <c r="AZ54" s="54"/>
    </row>
    <row r="55" spans="1:72" ht="15" customHeight="1" x14ac:dyDescent="0.2">
      <c r="A55" s="454"/>
      <c r="B55" s="447"/>
      <c r="C55" s="447"/>
      <c r="D55" s="328">
        <v>2</v>
      </c>
      <c r="E55" s="778"/>
      <c r="F55" s="720" t="s">
        <v>1051</v>
      </c>
      <c r="G55" s="720" t="s">
        <v>1052</v>
      </c>
      <c r="H55" s="721" t="s">
        <v>1053</v>
      </c>
      <c r="I55" s="721" t="s">
        <v>1053</v>
      </c>
      <c r="J55" s="721">
        <v>10</v>
      </c>
      <c r="K55" s="721" t="s">
        <v>1054</v>
      </c>
      <c r="L55" s="721" t="s">
        <v>1049</v>
      </c>
      <c r="M55" s="721" t="s">
        <v>483</v>
      </c>
      <c r="N55" s="721" t="s">
        <v>1055</v>
      </c>
      <c r="O55" s="720">
        <v>4000</v>
      </c>
      <c r="P55" s="721">
        <v>400</v>
      </c>
      <c r="Q55" s="721"/>
      <c r="R55" s="721">
        <v>2000</v>
      </c>
      <c r="S55" s="721"/>
      <c r="T55" s="721"/>
      <c r="U55" s="721">
        <v>1500</v>
      </c>
      <c r="V55" s="722">
        <v>0.5</v>
      </c>
      <c r="W55" s="721">
        <v>2.2999999999999998</v>
      </c>
      <c r="X55" s="721">
        <v>277</v>
      </c>
      <c r="Y55" s="721"/>
      <c r="Z55" s="721"/>
      <c r="AA55" s="721"/>
      <c r="AB55" s="723"/>
      <c r="AC55" s="723"/>
      <c r="AD55" s="720" t="s">
        <v>1034</v>
      </c>
      <c r="AE55" s="721"/>
      <c r="AF55" s="721"/>
      <c r="AG55" s="720" t="s">
        <v>1034</v>
      </c>
      <c r="AH55" s="721"/>
      <c r="AI55" s="724">
        <v>1</v>
      </c>
      <c r="AJ55" s="709">
        <f>IF(G55&lt;&gt;"",DUR_ATU,"")</f>
        <v>1.25</v>
      </c>
      <c r="AK55" s="709">
        <f>IF(AI55&lt;&gt;"",AI55*DUR_OUTLET,"")</f>
        <v>0.14000000000000001</v>
      </c>
      <c r="AL55" s="709">
        <f>IF(OR(AJ55&lt;&gt;"",AK55&lt;&gt;""),SUM(AJ55:AK55),"")</f>
        <v>1.39</v>
      </c>
      <c r="AM55" s="331"/>
      <c r="AN55" s="331"/>
      <c r="AO55" s="331"/>
      <c r="AX55" s="54"/>
      <c r="AY55" s="54"/>
      <c r="AZ55" s="54"/>
    </row>
    <row r="56" spans="1:72" ht="15" customHeight="1" x14ac:dyDescent="0.2">
      <c r="A56" s="454"/>
      <c r="B56" s="447"/>
      <c r="C56" s="447"/>
      <c r="D56" s="328">
        <v>3</v>
      </c>
      <c r="E56" s="777"/>
      <c r="F56" s="720" t="s">
        <v>1056</v>
      </c>
      <c r="G56" s="720" t="s">
        <v>1057</v>
      </c>
      <c r="H56" s="721" t="s">
        <v>1058</v>
      </c>
      <c r="I56" s="721" t="s">
        <v>1058</v>
      </c>
      <c r="J56" s="721" t="s">
        <v>1059</v>
      </c>
      <c r="K56" s="721" t="s">
        <v>1060</v>
      </c>
      <c r="L56" s="721" t="s">
        <v>1049</v>
      </c>
      <c r="M56" s="721" t="s">
        <v>1061</v>
      </c>
      <c r="N56" s="721" t="s">
        <v>1062</v>
      </c>
      <c r="O56" s="720">
        <v>3000</v>
      </c>
      <c r="P56" s="721">
        <v>300</v>
      </c>
      <c r="Q56" s="721"/>
      <c r="R56" s="721">
        <v>1500</v>
      </c>
      <c r="S56" s="723" t="s">
        <v>99</v>
      </c>
      <c r="T56" s="721"/>
      <c r="U56" s="721"/>
      <c r="V56" s="722"/>
      <c r="W56" s="721"/>
      <c r="X56" s="721"/>
      <c r="Y56" s="721"/>
      <c r="Z56" s="721"/>
      <c r="AA56" s="721"/>
      <c r="AB56" s="723"/>
      <c r="AC56" s="723"/>
      <c r="AD56" s="720" t="s">
        <v>1034</v>
      </c>
      <c r="AE56" s="721"/>
      <c r="AF56" s="721"/>
      <c r="AG56" s="720" t="s">
        <v>1034</v>
      </c>
      <c r="AH56" s="721"/>
      <c r="AI56" s="724">
        <v>1</v>
      </c>
      <c r="AJ56" s="709">
        <f>IF(G56&lt;&gt;"",DUR_ATU,"")</f>
        <v>1.25</v>
      </c>
      <c r="AK56" s="709">
        <f>IF(AI56&lt;&gt;"",AI56*DUR_OUTLET,"")</f>
        <v>0.14000000000000001</v>
      </c>
      <c r="AL56" s="709">
        <f>IF(OR(AJ56&lt;&gt;"",AK56&lt;&gt;""),SUM(AJ56:AK56),"")</f>
        <v>1.39</v>
      </c>
      <c r="AM56" s="331"/>
      <c r="AN56" s="331"/>
      <c r="AO56" s="331"/>
      <c r="AX56" s="54"/>
      <c r="AY56" s="54"/>
      <c r="AZ56" s="54"/>
    </row>
    <row r="57" spans="1:72" ht="15" customHeight="1" x14ac:dyDescent="0.2">
      <c r="C57" s="91"/>
      <c r="E57" s="57"/>
      <c r="F57" s="84"/>
      <c r="AB57" s="696"/>
      <c r="AC57" s="696"/>
      <c r="AF57" s="94"/>
      <c r="AG57" s="94"/>
      <c r="AH57" s="94"/>
      <c r="AX57" s="54"/>
      <c r="AY57" s="54"/>
      <c r="AZ57" s="54"/>
    </row>
    <row r="58" spans="1:72" ht="15" customHeight="1" x14ac:dyDescent="0.2">
      <c r="C58" s="91"/>
      <c r="E58" s="83"/>
      <c r="F58" s="71"/>
      <c r="AX58" s="54"/>
      <c r="AY58" s="54"/>
      <c r="AZ58" s="54"/>
    </row>
    <row r="59" spans="1:72" ht="15" customHeight="1" thickBot="1" x14ac:dyDescent="0.25">
      <c r="A59" s="817" t="str">
        <f ca="1">IF(AHU_OutletSum_1&lt;&gt;"",IF((COUNTA(OFFSET(ATU_Outlet_Reference,-3,0):AHU_OutletSum_1)+COUNTBLANK(OFFSET(ATU_Outlet_Reference,-3,0):AHU_OutletSum_1))&lt;&gt;SUM(AHU_Num_Outlets_1:OFFSET(AHU_Num_Outlets_1,Number_AHUs-1,0)),"INDICATED NO. OF AHU-OUTLETS DOESN’T MATCH NO. OF ROWS",""),"")</f>
        <v/>
      </c>
      <c r="C59" s="91"/>
      <c r="D59" s="840" t="s">
        <v>614</v>
      </c>
      <c r="E59" s="780" t="s">
        <v>189</v>
      </c>
      <c r="F59" s="781"/>
      <c r="G59" s="781"/>
      <c r="H59" s="781"/>
      <c r="I59" s="781"/>
      <c r="J59" s="782"/>
      <c r="W59" s="331"/>
      <c r="X59" s="331"/>
      <c r="Y59" s="331"/>
      <c r="Z59" s="331"/>
      <c r="AA59" s="331"/>
      <c r="AB59" s="697"/>
      <c r="AC59" s="697"/>
      <c r="AD59" s="331"/>
      <c r="AE59" s="331"/>
      <c r="AX59" s="54"/>
      <c r="AY59" s="54"/>
      <c r="AZ59" s="54"/>
    </row>
    <row r="60" spans="1:72" ht="15" customHeight="1" thickTop="1" x14ac:dyDescent="0.2">
      <c r="A60" s="817"/>
      <c r="C60" s="319"/>
      <c r="D60" s="841"/>
      <c r="E60" s="818" t="s">
        <v>25</v>
      </c>
      <c r="F60" s="783" t="s">
        <v>183</v>
      </c>
      <c r="G60" s="785" t="s">
        <v>192</v>
      </c>
      <c r="H60" s="785" t="s">
        <v>190</v>
      </c>
      <c r="I60" s="787" t="s">
        <v>194</v>
      </c>
      <c r="J60" s="785" t="s">
        <v>184</v>
      </c>
      <c r="U60" s="93"/>
      <c r="V60" s="94"/>
      <c r="AL60" s="94"/>
      <c r="AM60" s="94"/>
      <c r="AN60" s="94"/>
      <c r="AO60" s="94"/>
      <c r="AX60" s="54"/>
      <c r="AY60" s="54"/>
      <c r="AZ60" s="54"/>
    </row>
    <row r="61" spans="1:72" ht="15" customHeight="1" x14ac:dyDescent="0.2">
      <c r="A61" s="817"/>
      <c r="C61" s="91"/>
      <c r="D61" s="842"/>
      <c r="E61" s="819"/>
      <c r="F61" s="784"/>
      <c r="G61" s="786"/>
      <c r="H61" s="786"/>
      <c r="I61" s="784"/>
      <c r="J61" s="786"/>
      <c r="AB61" s="696"/>
      <c r="AC61" s="696"/>
      <c r="AF61" s="94"/>
      <c r="AG61" s="94"/>
      <c r="AH61" s="94"/>
      <c r="AI61" s="94"/>
      <c r="AJ61" s="94"/>
      <c r="AK61" s="94"/>
      <c r="AL61" s="94"/>
      <c r="AM61" s="94"/>
      <c r="AN61" s="94"/>
      <c r="AO61" s="94"/>
      <c r="AX61" s="54"/>
      <c r="AY61" s="54"/>
      <c r="AZ61" s="54"/>
    </row>
    <row r="62" spans="1:72" ht="15" customHeight="1" x14ac:dyDescent="0.2">
      <c r="A62" s="325"/>
      <c r="B62" s="326"/>
      <c r="C62" s="327"/>
      <c r="D62" s="323">
        <v>1</v>
      </c>
      <c r="E62" s="776" t="s">
        <v>1037</v>
      </c>
      <c r="F62" s="724" t="s">
        <v>1063</v>
      </c>
      <c r="G62" s="724">
        <v>1</v>
      </c>
      <c r="H62" s="721" t="s">
        <v>1064</v>
      </c>
      <c r="I62" s="724">
        <v>8</v>
      </c>
      <c r="J62" s="725">
        <v>200</v>
      </c>
      <c r="K62" s="325"/>
      <c r="L62" s="325"/>
      <c r="M62" s="325"/>
      <c r="N62" s="325"/>
      <c r="O62" s="325"/>
      <c r="P62" s="325"/>
      <c r="Q62" s="325"/>
      <c r="R62" s="331"/>
      <c r="S62" s="331"/>
      <c r="T62" s="331"/>
      <c r="U62" s="325"/>
      <c r="V62" s="331"/>
      <c r="W62" s="331"/>
      <c r="X62" s="331"/>
      <c r="Y62" s="331"/>
      <c r="Z62" s="331"/>
      <c r="AA62" s="331"/>
      <c r="AB62" s="331"/>
      <c r="AC62" s="331"/>
      <c r="AD62" s="331"/>
      <c r="AE62" s="331"/>
      <c r="AF62" s="331"/>
      <c r="AG62" s="331"/>
      <c r="AH62" s="331"/>
      <c r="AI62" s="331"/>
      <c r="AJ62" s="331"/>
      <c r="AK62" s="331"/>
      <c r="AL62" s="331"/>
      <c r="AM62" s="331"/>
      <c r="AN62" s="331"/>
      <c r="AO62" s="331"/>
      <c r="AX62" s="54"/>
      <c r="AY62" s="54"/>
      <c r="AZ62" s="54"/>
    </row>
    <row r="63" spans="1:72" ht="15" customHeight="1" x14ac:dyDescent="0.2">
      <c r="A63" s="325"/>
      <c r="B63" s="326"/>
      <c r="C63" s="327"/>
      <c r="D63" s="323">
        <v>2</v>
      </c>
      <c r="E63" s="778"/>
      <c r="F63" s="724" t="s">
        <v>133</v>
      </c>
      <c r="G63" s="724">
        <v>2</v>
      </c>
      <c r="H63" s="721" t="s">
        <v>133</v>
      </c>
      <c r="I63" s="724" t="s">
        <v>133</v>
      </c>
      <c r="J63" s="725">
        <v>200</v>
      </c>
      <c r="K63" s="325"/>
      <c r="L63" s="325"/>
      <c r="M63" s="325"/>
      <c r="N63" s="325"/>
      <c r="O63" s="325"/>
      <c r="P63" s="325"/>
      <c r="Q63" s="325"/>
      <c r="R63" s="331"/>
      <c r="S63" s="331"/>
      <c r="T63" s="331"/>
      <c r="U63" s="325"/>
      <c r="V63" s="331"/>
      <c r="W63" s="331"/>
      <c r="X63" s="331"/>
      <c r="Y63" s="331"/>
      <c r="Z63" s="331"/>
      <c r="AA63" s="331"/>
      <c r="AB63" s="331"/>
      <c r="AC63" s="331"/>
      <c r="AD63" s="331"/>
      <c r="AE63" s="331"/>
      <c r="AF63" s="331"/>
      <c r="AG63" s="331"/>
      <c r="AH63" s="331"/>
      <c r="AI63" s="331"/>
      <c r="AJ63" s="331"/>
      <c r="AK63" s="331"/>
      <c r="AL63" s="331"/>
      <c r="AM63" s="331"/>
      <c r="AN63" s="331"/>
      <c r="AO63" s="331"/>
      <c r="AX63" s="54"/>
      <c r="AY63" s="54"/>
      <c r="AZ63" s="54"/>
    </row>
    <row r="64" spans="1:72" ht="15" customHeight="1" x14ac:dyDescent="0.2">
      <c r="A64" s="325"/>
      <c r="B64" s="326"/>
      <c r="C64" s="327"/>
      <c r="D64" s="323">
        <v>3</v>
      </c>
      <c r="E64" s="778"/>
      <c r="F64" s="724" t="s">
        <v>133</v>
      </c>
      <c r="G64" s="724">
        <v>3</v>
      </c>
      <c r="H64" s="721" t="s">
        <v>133</v>
      </c>
      <c r="I64" s="724" t="s">
        <v>133</v>
      </c>
      <c r="J64" s="725">
        <v>200</v>
      </c>
      <c r="K64" s="325"/>
      <c r="L64" s="325"/>
      <c r="M64" s="325"/>
      <c r="N64" s="325"/>
      <c r="O64" s="325"/>
      <c r="P64" s="325"/>
      <c r="Q64" s="325"/>
      <c r="R64" s="331"/>
      <c r="S64" s="331"/>
      <c r="T64" s="331"/>
      <c r="U64" s="325"/>
      <c r="V64" s="331"/>
      <c r="W64" s="331"/>
      <c r="X64" s="331"/>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customHeight="1" x14ac:dyDescent="0.2">
      <c r="A65" s="325"/>
      <c r="B65" s="326"/>
      <c r="C65" s="327"/>
      <c r="D65" s="323">
        <v>4</v>
      </c>
      <c r="E65" s="778"/>
      <c r="F65" s="724" t="s">
        <v>133</v>
      </c>
      <c r="G65" s="724">
        <v>4</v>
      </c>
      <c r="H65" s="721" t="s">
        <v>133</v>
      </c>
      <c r="I65" s="724" t="s">
        <v>133</v>
      </c>
      <c r="J65" s="725">
        <v>200</v>
      </c>
      <c r="K65" s="325"/>
      <c r="L65" s="325"/>
      <c r="M65" s="325"/>
      <c r="N65" s="325"/>
      <c r="O65" s="325"/>
      <c r="P65" s="325"/>
      <c r="Q65" s="325"/>
      <c r="R65" s="331"/>
      <c r="S65" s="331"/>
      <c r="T65" s="331"/>
      <c r="U65" s="325"/>
      <c r="V65" s="331"/>
      <c r="W65" s="331"/>
      <c r="X65" s="331"/>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customHeight="1" x14ac:dyDescent="0.2">
      <c r="A66" s="325"/>
      <c r="B66" s="326"/>
      <c r="C66" s="327"/>
      <c r="D66" s="323">
        <v>5</v>
      </c>
      <c r="E66" s="777"/>
      <c r="F66" s="724" t="s">
        <v>133</v>
      </c>
      <c r="G66" s="724">
        <v>5</v>
      </c>
      <c r="H66" s="721" t="s">
        <v>133</v>
      </c>
      <c r="I66" s="724" t="s">
        <v>133</v>
      </c>
      <c r="J66" s="725">
        <v>200</v>
      </c>
      <c r="K66" s="325"/>
      <c r="L66" s="325"/>
      <c r="M66" s="325"/>
      <c r="N66" s="325"/>
      <c r="O66" s="325"/>
      <c r="P66" s="325"/>
      <c r="Q66" s="325"/>
      <c r="R66" s="331"/>
      <c r="S66" s="331"/>
      <c r="T66" s="331"/>
      <c r="U66" s="325"/>
      <c r="V66" s="331"/>
      <c r="W66" s="331"/>
      <c r="X66" s="331"/>
      <c r="Y66" s="331"/>
      <c r="Z66" s="331"/>
      <c r="AA66" s="331"/>
      <c r="AB66" s="331"/>
      <c r="AC66" s="331"/>
      <c r="AD66" s="331"/>
      <c r="AE66" s="331"/>
      <c r="AF66" s="331"/>
      <c r="AG66" s="331"/>
      <c r="AH66" s="331"/>
      <c r="AI66" s="331"/>
      <c r="AJ66" s="331"/>
      <c r="AK66" s="331"/>
      <c r="AL66" s="331"/>
      <c r="AM66" s="331"/>
      <c r="AN66" s="331"/>
      <c r="AO66" s="331"/>
      <c r="AX66" s="54"/>
      <c r="AY66" s="54"/>
      <c r="AZ66" s="54"/>
    </row>
    <row r="67" spans="1:52" ht="15" customHeight="1" x14ac:dyDescent="0.2">
      <c r="A67" s="325"/>
      <c r="B67" s="326"/>
      <c r="C67" s="327"/>
      <c r="D67" s="323">
        <v>6</v>
      </c>
      <c r="E67" s="774" t="s">
        <v>1041</v>
      </c>
      <c r="F67" s="329" t="s">
        <v>1065</v>
      </c>
      <c r="G67" s="329">
        <v>1</v>
      </c>
      <c r="H67" s="330" t="s">
        <v>1064</v>
      </c>
      <c r="I67" s="329">
        <v>16</v>
      </c>
      <c r="J67" s="384">
        <v>1000</v>
      </c>
      <c r="K67" s="325"/>
      <c r="L67" s="325"/>
      <c r="M67" s="325"/>
      <c r="N67" s="325"/>
      <c r="O67" s="325"/>
      <c r="P67" s="325"/>
      <c r="Q67" s="325"/>
      <c r="R67" s="331"/>
      <c r="S67" s="331"/>
      <c r="T67" s="331"/>
      <c r="U67" s="325"/>
      <c r="V67" s="331"/>
      <c r="W67" s="331"/>
      <c r="X67" s="331"/>
      <c r="Y67" s="331"/>
      <c r="Z67" s="331"/>
      <c r="AA67" s="331"/>
      <c r="AB67" s="331"/>
      <c r="AC67" s="331"/>
      <c r="AD67" s="331"/>
      <c r="AE67" s="331"/>
      <c r="AF67" s="331"/>
      <c r="AG67" s="331"/>
      <c r="AH67" s="331"/>
      <c r="AI67" s="331"/>
      <c r="AJ67" s="331"/>
      <c r="AK67" s="331"/>
      <c r="AL67" s="331"/>
      <c r="AM67" s="331"/>
      <c r="AN67" s="331"/>
      <c r="AO67" s="331"/>
      <c r="AX67" s="54"/>
      <c r="AY67" s="54"/>
      <c r="AZ67" s="54"/>
    </row>
    <row r="68" spans="1:52" ht="15" customHeight="1" x14ac:dyDescent="0.2">
      <c r="A68" s="325"/>
      <c r="B68" s="326"/>
      <c r="C68" s="327"/>
      <c r="D68" s="323">
        <v>7</v>
      </c>
      <c r="E68" s="779"/>
      <c r="F68" s="329" t="s">
        <v>133</v>
      </c>
      <c r="G68" s="329">
        <v>2</v>
      </c>
      <c r="H68" s="330" t="s">
        <v>133</v>
      </c>
      <c r="I68" s="329" t="s">
        <v>133</v>
      </c>
      <c r="J68" s="384">
        <v>1000</v>
      </c>
      <c r="K68" s="325"/>
      <c r="L68" s="325"/>
      <c r="M68" s="325"/>
      <c r="N68" s="325"/>
      <c r="O68" s="325"/>
      <c r="P68" s="325"/>
      <c r="Q68" s="325"/>
      <c r="R68" s="331"/>
      <c r="S68" s="331"/>
      <c r="T68" s="331"/>
      <c r="U68" s="325"/>
      <c r="V68" s="331"/>
      <c r="W68" s="331"/>
      <c r="X68" s="331"/>
      <c r="Y68" s="331"/>
      <c r="Z68" s="331"/>
      <c r="AA68" s="331"/>
      <c r="AB68" s="331"/>
      <c r="AC68" s="331"/>
      <c r="AD68" s="331"/>
      <c r="AE68" s="331"/>
      <c r="AF68" s="331"/>
      <c r="AG68" s="331"/>
      <c r="AH68" s="331"/>
      <c r="AI68" s="331"/>
      <c r="AJ68" s="331"/>
      <c r="AK68" s="331"/>
      <c r="AL68" s="331"/>
      <c r="AM68" s="331"/>
      <c r="AN68" s="331"/>
      <c r="AO68" s="331"/>
      <c r="AX68" s="54"/>
      <c r="AY68" s="54"/>
      <c r="AZ68" s="54"/>
    </row>
    <row r="69" spans="1:52" ht="15" customHeight="1" x14ac:dyDescent="0.2">
      <c r="A69" s="325"/>
      <c r="B69" s="326"/>
      <c r="C69" s="327"/>
      <c r="D69" s="323">
        <v>8</v>
      </c>
      <c r="E69" s="779"/>
      <c r="F69" s="329" t="s">
        <v>133</v>
      </c>
      <c r="G69" s="329">
        <v>3</v>
      </c>
      <c r="H69" s="330" t="s">
        <v>133</v>
      </c>
      <c r="I69" s="329" t="s">
        <v>133</v>
      </c>
      <c r="J69" s="384">
        <v>1000</v>
      </c>
      <c r="K69" s="325"/>
      <c r="L69" s="325"/>
      <c r="M69" s="325"/>
      <c r="N69" s="325"/>
      <c r="O69" s="325"/>
      <c r="P69" s="325"/>
      <c r="Q69" s="325"/>
      <c r="R69" s="331"/>
      <c r="S69" s="331"/>
      <c r="T69" s="331"/>
      <c r="U69" s="325"/>
      <c r="V69" s="331"/>
      <c r="W69" s="331"/>
      <c r="X69" s="331"/>
      <c r="Y69" s="331"/>
      <c r="Z69" s="331"/>
      <c r="AA69" s="331"/>
      <c r="AB69" s="331"/>
      <c r="AC69" s="331"/>
      <c r="AD69" s="331"/>
      <c r="AE69" s="331"/>
      <c r="AF69" s="331"/>
      <c r="AG69" s="331"/>
      <c r="AH69" s="331"/>
      <c r="AI69" s="331"/>
      <c r="AJ69" s="331"/>
      <c r="AK69" s="331"/>
      <c r="AL69" s="331"/>
      <c r="AM69" s="331"/>
      <c r="AN69" s="331"/>
      <c r="AO69" s="331"/>
      <c r="AX69" s="54"/>
      <c r="AY69" s="54"/>
      <c r="AZ69" s="54"/>
    </row>
    <row r="70" spans="1:52" ht="15" customHeight="1" x14ac:dyDescent="0.2">
      <c r="A70" s="325"/>
      <c r="B70" s="326"/>
      <c r="C70" s="327"/>
      <c r="D70" s="323">
        <v>9</v>
      </c>
      <c r="E70" s="779"/>
      <c r="F70" s="352" t="s">
        <v>133</v>
      </c>
      <c r="G70" s="329">
        <v>4</v>
      </c>
      <c r="H70" s="330" t="s">
        <v>133</v>
      </c>
      <c r="I70" s="329" t="s">
        <v>133</v>
      </c>
      <c r="J70" s="384">
        <v>1000</v>
      </c>
      <c r="K70" s="325"/>
      <c r="L70" s="325"/>
      <c r="M70" s="325"/>
      <c r="N70" s="325"/>
      <c r="O70" s="325"/>
      <c r="P70" s="325"/>
      <c r="Q70" s="325"/>
      <c r="R70" s="331"/>
      <c r="S70" s="331"/>
      <c r="T70" s="331"/>
      <c r="U70" s="325"/>
      <c r="V70" s="331"/>
      <c r="W70" s="331"/>
      <c r="X70" s="331"/>
      <c r="Y70" s="331"/>
      <c r="Z70" s="331"/>
      <c r="AA70" s="331"/>
      <c r="AB70" s="331"/>
      <c r="AC70" s="331"/>
      <c r="AD70" s="331"/>
      <c r="AE70" s="331"/>
      <c r="AF70" s="331"/>
      <c r="AG70" s="331"/>
      <c r="AH70" s="331"/>
      <c r="AI70" s="331"/>
      <c r="AJ70" s="331"/>
      <c r="AK70" s="331"/>
      <c r="AL70" s="331"/>
      <c r="AM70" s="331"/>
      <c r="AN70" s="331"/>
      <c r="AO70" s="331"/>
      <c r="AX70" s="54"/>
      <c r="AY70" s="54"/>
      <c r="AZ70" s="54"/>
    </row>
    <row r="71" spans="1:52" ht="15" customHeight="1" x14ac:dyDescent="0.2">
      <c r="A71" s="325"/>
      <c r="B71" s="326"/>
      <c r="C71" s="327"/>
      <c r="D71" s="323">
        <v>10</v>
      </c>
      <c r="E71" s="775"/>
      <c r="F71" s="329" t="s">
        <v>133</v>
      </c>
      <c r="G71" s="329">
        <v>5</v>
      </c>
      <c r="H71" s="330" t="s">
        <v>133</v>
      </c>
      <c r="I71" s="329" t="s">
        <v>133</v>
      </c>
      <c r="J71" s="384">
        <v>1000</v>
      </c>
      <c r="K71" s="325"/>
      <c r="L71" s="325"/>
      <c r="M71" s="325"/>
      <c r="N71" s="325"/>
      <c r="O71" s="325"/>
      <c r="P71" s="325"/>
      <c r="Q71" s="325"/>
      <c r="R71" s="331"/>
      <c r="S71" s="331"/>
      <c r="T71" s="331"/>
      <c r="U71" s="325"/>
      <c r="V71" s="331"/>
      <c r="W71" s="331"/>
      <c r="X71" s="331"/>
      <c r="Y71" s="331"/>
      <c r="Z71" s="331"/>
      <c r="AA71" s="331"/>
      <c r="AB71" s="331"/>
      <c r="AC71" s="331"/>
      <c r="AD71" s="331"/>
      <c r="AE71" s="331"/>
      <c r="AF71" s="331"/>
      <c r="AG71" s="331"/>
      <c r="AH71" s="331"/>
      <c r="AI71" s="331"/>
      <c r="AJ71" s="331"/>
      <c r="AK71" s="331"/>
      <c r="AL71" s="331"/>
      <c r="AM71" s="331"/>
      <c r="AN71" s="331"/>
      <c r="AO71" s="331"/>
      <c r="AX71" s="54"/>
      <c r="AY71" s="54"/>
      <c r="AZ71" s="54"/>
    </row>
    <row r="72" spans="1:52" ht="15" customHeight="1" x14ac:dyDescent="0.2">
      <c r="C72" s="91"/>
      <c r="D72" s="56"/>
      <c r="E72" s="59"/>
      <c r="F72" s="59"/>
      <c r="G72" s="59"/>
      <c r="H72" s="68"/>
      <c r="I72" s="59"/>
      <c r="J72" s="59"/>
      <c r="AB72" s="696"/>
      <c r="AC72" s="696"/>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17" t="str">
        <f ca="1">IF(ATUOutlet_1&lt;&gt;"",IF((COUNTA(OFFSET(Inlet_Reference,-3,0):ATUOutlet_1)+COUNTBLANK(OFFSET(Inlet_Reference,-3,0):ATUOutlet_1))&lt;&gt;SUM(ATU_Num_Outlets_1:OFFSET(ATU_Num_Outlets_1,(SUM(AHU_Num_ATU_1:(OFFSET(AHU_Num_ATU_1,Number_AHUs-1,0)))-1),0)),"INDICATED NO. OF AHU-ATU-OUTLETS DOESN’T MATCH NO. OF ROWS",""),"")</f>
        <v/>
      </c>
      <c r="C74" s="91"/>
      <c r="D74" s="840" t="s">
        <v>613</v>
      </c>
      <c r="E74" s="780" t="s">
        <v>189</v>
      </c>
      <c r="F74" s="781"/>
      <c r="G74" s="781"/>
      <c r="H74" s="781"/>
      <c r="I74" s="781"/>
      <c r="J74" s="782"/>
      <c r="S74" s="67"/>
      <c r="T74" s="67"/>
      <c r="U74" s="67"/>
      <c r="Y74" s="94"/>
      <c r="Z74" s="94"/>
      <c r="AA74" s="94"/>
      <c r="AB74" s="696"/>
      <c r="AC74" s="696"/>
      <c r="AF74" s="94"/>
      <c r="AG74" s="94"/>
      <c r="AH74" s="94"/>
      <c r="AI74" s="94"/>
      <c r="AJ74" s="94"/>
      <c r="AK74" s="94"/>
      <c r="AL74" s="94"/>
      <c r="AM74" s="94"/>
      <c r="AN74" s="94"/>
      <c r="AO74" s="94"/>
      <c r="AP74" s="418"/>
      <c r="AQ74" s="418"/>
      <c r="AR74" s="418"/>
      <c r="AX74" s="54"/>
      <c r="AY74" s="54"/>
      <c r="AZ74" s="54"/>
    </row>
    <row r="75" spans="1:52" ht="15" customHeight="1" thickTop="1" x14ac:dyDescent="0.2">
      <c r="A75" s="817"/>
      <c r="C75" s="91"/>
      <c r="D75" s="841"/>
      <c r="E75" s="818" t="s">
        <v>169</v>
      </c>
      <c r="F75" s="785" t="s">
        <v>192</v>
      </c>
      <c r="G75" s="785" t="s">
        <v>183</v>
      </c>
      <c r="H75" s="785" t="s">
        <v>190</v>
      </c>
      <c r="I75" s="787" t="s">
        <v>194</v>
      </c>
      <c r="J75" s="785" t="s">
        <v>184</v>
      </c>
      <c r="AF75" s="94"/>
      <c r="AG75" s="94"/>
      <c r="AH75" s="94"/>
      <c r="AI75" s="94"/>
      <c r="AJ75" s="94"/>
      <c r="AK75" s="94"/>
      <c r="AL75" s="94"/>
      <c r="AM75" s="94"/>
      <c r="AN75" s="94"/>
      <c r="AO75" s="94"/>
      <c r="AP75" s="418"/>
      <c r="AQ75" s="418"/>
      <c r="AR75" s="418"/>
      <c r="AX75" s="54"/>
      <c r="AY75" s="54"/>
      <c r="AZ75" s="54"/>
    </row>
    <row r="76" spans="1:52" ht="15" customHeight="1" x14ac:dyDescent="0.2">
      <c r="A76" s="817"/>
      <c r="C76" s="91"/>
      <c r="D76" s="842"/>
      <c r="E76" s="819"/>
      <c r="F76" s="786"/>
      <c r="G76" s="786"/>
      <c r="H76" s="786"/>
      <c r="I76" s="784"/>
      <c r="J76" s="786"/>
      <c r="AB76" s="696"/>
      <c r="AC76" s="696"/>
      <c r="AF76" s="94"/>
      <c r="AG76" s="94"/>
      <c r="AH76" s="94"/>
      <c r="AI76" s="94"/>
      <c r="AJ76" s="94"/>
      <c r="AK76" s="94"/>
      <c r="AL76" s="94"/>
      <c r="AM76" s="94"/>
      <c r="AN76" s="94"/>
      <c r="AO76" s="94"/>
      <c r="AX76" s="54"/>
      <c r="AY76" s="54"/>
      <c r="AZ76" s="54"/>
    </row>
    <row r="77" spans="1:52" ht="15" customHeight="1" x14ac:dyDescent="0.2">
      <c r="A77" s="325"/>
      <c r="B77" s="326"/>
      <c r="C77" s="327"/>
      <c r="D77" s="337">
        <v>1</v>
      </c>
      <c r="E77" s="719" t="s">
        <v>1046</v>
      </c>
      <c r="F77" s="724">
        <v>1</v>
      </c>
      <c r="G77" s="724" t="s">
        <v>1065</v>
      </c>
      <c r="H77" s="724" t="s">
        <v>1064</v>
      </c>
      <c r="I77" s="724">
        <v>10</v>
      </c>
      <c r="J77" s="724">
        <v>3000</v>
      </c>
      <c r="P77" s="325"/>
      <c r="Q77" s="325"/>
      <c r="R77" s="325"/>
      <c r="S77" s="331"/>
      <c r="T77" s="331"/>
      <c r="U77" s="331"/>
      <c r="V77" s="333"/>
      <c r="W77" s="333"/>
      <c r="X77" s="333"/>
      <c r="Y77" s="331"/>
      <c r="Z77" s="331"/>
      <c r="AA77" s="331"/>
      <c r="AB77" s="331"/>
      <c r="AC77" s="331"/>
      <c r="AD77" s="331"/>
      <c r="AE77" s="331"/>
      <c r="AF77" s="331"/>
      <c r="AG77" s="331"/>
      <c r="AH77" s="331"/>
      <c r="AI77" s="331"/>
      <c r="AJ77" s="331"/>
      <c r="AK77" s="331"/>
      <c r="AL77" s="331"/>
      <c r="AM77" s="331"/>
      <c r="AN77" s="331"/>
      <c r="AO77" s="331"/>
      <c r="AX77" s="54"/>
      <c r="AY77" s="54"/>
      <c r="AZ77" s="54"/>
    </row>
    <row r="78" spans="1:52" ht="15" customHeight="1" x14ac:dyDescent="0.2">
      <c r="A78" s="325"/>
      <c r="B78" s="326"/>
      <c r="C78" s="327"/>
      <c r="D78" s="337">
        <v>2</v>
      </c>
      <c r="E78" s="324" t="s">
        <v>1052</v>
      </c>
      <c r="F78" s="329">
        <v>1</v>
      </c>
      <c r="G78" s="329" t="s">
        <v>1065</v>
      </c>
      <c r="H78" s="329" t="s">
        <v>1064</v>
      </c>
      <c r="I78" s="329">
        <v>10</v>
      </c>
      <c r="J78" s="329">
        <v>4000</v>
      </c>
      <c r="P78" s="325"/>
      <c r="Q78" s="325"/>
      <c r="R78" s="325"/>
      <c r="S78" s="331"/>
      <c r="T78" s="331"/>
      <c r="U78" s="331"/>
      <c r="V78" s="333"/>
      <c r="W78" s="333"/>
      <c r="X78" s="333"/>
      <c r="Y78" s="331"/>
      <c r="Z78" s="331"/>
      <c r="AA78" s="331"/>
      <c r="AB78" s="331"/>
      <c r="AC78" s="331"/>
      <c r="AD78" s="331"/>
      <c r="AE78" s="331"/>
      <c r="AF78" s="331"/>
      <c r="AG78" s="331"/>
      <c r="AH78" s="331"/>
      <c r="AI78" s="331"/>
      <c r="AJ78" s="331"/>
      <c r="AK78" s="331"/>
      <c r="AL78" s="331"/>
      <c r="AM78" s="331"/>
      <c r="AN78" s="331"/>
      <c r="AO78" s="331"/>
      <c r="AX78" s="54"/>
      <c r="AY78" s="54"/>
      <c r="AZ78" s="54"/>
    </row>
    <row r="79" spans="1:52" ht="15" customHeight="1" x14ac:dyDescent="0.2">
      <c r="A79" s="325"/>
      <c r="B79" s="326"/>
      <c r="C79" s="327"/>
      <c r="D79" s="337">
        <v>3</v>
      </c>
      <c r="E79" s="719" t="s">
        <v>1057</v>
      </c>
      <c r="F79" s="724">
        <v>1</v>
      </c>
      <c r="G79" s="724" t="s">
        <v>1065</v>
      </c>
      <c r="H79" s="724" t="s">
        <v>1064</v>
      </c>
      <c r="I79" s="724">
        <v>10</v>
      </c>
      <c r="J79" s="724">
        <v>3000</v>
      </c>
      <c r="P79" s="325"/>
      <c r="Q79" s="325"/>
      <c r="R79" s="325"/>
      <c r="S79" s="331"/>
      <c r="T79" s="331"/>
      <c r="U79" s="331"/>
      <c r="V79" s="333"/>
      <c r="W79" s="333"/>
      <c r="X79" s="333"/>
      <c r="Y79" s="331"/>
      <c r="Z79" s="331"/>
      <c r="AA79" s="331"/>
      <c r="AB79" s="331"/>
      <c r="AC79" s="331"/>
      <c r="AD79" s="331"/>
      <c r="AE79" s="331"/>
      <c r="AF79" s="331"/>
      <c r="AG79" s="331"/>
      <c r="AH79" s="331"/>
      <c r="AI79" s="331"/>
      <c r="AJ79" s="331"/>
      <c r="AK79" s="331"/>
      <c r="AL79" s="331"/>
      <c r="AM79" s="331"/>
      <c r="AN79" s="331"/>
      <c r="AO79" s="331"/>
      <c r="AX79" s="54"/>
      <c r="AY79" s="54"/>
      <c r="AZ79" s="54"/>
    </row>
    <row r="80" spans="1:52" ht="15" customHeight="1" x14ac:dyDescent="0.2">
      <c r="A80" s="325"/>
      <c r="B80" s="326"/>
      <c r="C80" s="327"/>
      <c r="D80" s="334"/>
      <c r="E80" s="559"/>
      <c r="F80" s="56"/>
      <c r="G80" s="56"/>
      <c r="H80" s="56"/>
      <c r="I80" s="56"/>
      <c r="J80" s="56"/>
      <c r="P80" s="325"/>
      <c r="Q80" s="325"/>
      <c r="R80" s="325"/>
      <c r="S80" s="331"/>
      <c r="T80" s="331"/>
      <c r="U80" s="331"/>
      <c r="V80" s="333"/>
      <c r="W80" s="333"/>
      <c r="X80" s="333"/>
      <c r="Y80" s="331"/>
      <c r="Z80" s="331"/>
      <c r="AA80" s="331"/>
      <c r="AB80" s="331"/>
      <c r="AC80" s="331"/>
      <c r="AD80" s="331"/>
      <c r="AE80" s="331"/>
      <c r="AF80" s="331"/>
      <c r="AG80" s="331"/>
      <c r="AH80" s="331"/>
      <c r="AI80" s="331"/>
      <c r="AJ80" s="331"/>
      <c r="AK80" s="331"/>
      <c r="AL80" s="331"/>
      <c r="AM80" s="331"/>
      <c r="AN80" s="331"/>
      <c r="AO80" s="331"/>
      <c r="AX80" s="54"/>
      <c r="AY80" s="54"/>
      <c r="AZ80" s="54"/>
    </row>
    <row r="81" spans="1:52" ht="15" customHeight="1" x14ac:dyDescent="0.2">
      <c r="A81" s="325"/>
      <c r="B81" s="326"/>
      <c r="C81" s="327"/>
      <c r="D81" s="334"/>
      <c r="E81" s="559"/>
      <c r="F81" s="56"/>
      <c r="G81" s="56"/>
      <c r="H81" s="56"/>
      <c r="I81" s="56"/>
      <c r="J81" s="56"/>
      <c r="P81" s="325"/>
      <c r="Q81" s="325"/>
      <c r="R81" s="325"/>
      <c r="S81" s="331"/>
      <c r="T81" s="331"/>
      <c r="U81" s="331"/>
      <c r="V81" s="333"/>
      <c r="W81" s="333"/>
      <c r="X81" s="333"/>
      <c r="Y81" s="331"/>
      <c r="Z81" s="331"/>
      <c r="AA81" s="331"/>
      <c r="AB81" s="331"/>
      <c r="AC81" s="331"/>
      <c r="AD81" s="331"/>
      <c r="AE81" s="331"/>
      <c r="AL81" s="331"/>
      <c r="AM81" s="331"/>
      <c r="AN81" s="331"/>
      <c r="AO81" s="331"/>
      <c r="AX81" s="54"/>
      <c r="AY81" s="54"/>
      <c r="AZ81" s="54"/>
    </row>
    <row r="82" spans="1:52" ht="15" customHeight="1" thickBot="1" x14ac:dyDescent="0.25">
      <c r="A82" s="817" t="str">
        <f ca="1">IF(AHU_InletSum_1&lt;&gt;"",IF((COUNTA(OFFSET(RTU_Reference,-4,0):AHU_InletSum_1)+COUNTBLANK(OFFSET(RTU_Reference,-4,0):AHU_InletSum_1))&lt;&gt;SUMIF(AHU_Num_Inlets_1:OFFSET(AHU_Num_Inlets_1,Number_AHUs-1,0),"&lt;&gt;1"),"INDICATED NO. OF AHU-INLETS DOESN’T MATCH NO. OF ROWS",""),"")</f>
        <v/>
      </c>
      <c r="C82" s="91"/>
      <c r="D82" s="840" t="s">
        <v>693</v>
      </c>
      <c r="E82" s="780" t="s">
        <v>252</v>
      </c>
      <c r="F82" s="781"/>
      <c r="G82" s="781"/>
      <c r="H82" s="781"/>
      <c r="I82" s="781"/>
      <c r="J82" s="782"/>
      <c r="S82" s="67"/>
      <c r="T82" s="67"/>
      <c r="U82" s="67"/>
      <c r="Y82" s="331"/>
      <c r="Z82" s="331"/>
      <c r="AA82" s="331"/>
      <c r="AL82" s="331"/>
      <c r="AM82" s="331"/>
      <c r="AN82" s="331"/>
      <c r="AO82" s="331"/>
      <c r="AP82" s="418"/>
      <c r="AQ82" s="418"/>
      <c r="AR82" s="418"/>
      <c r="AX82" s="54"/>
      <c r="AY82" s="54"/>
      <c r="AZ82" s="54"/>
    </row>
    <row r="83" spans="1:52" ht="15" customHeight="1" thickTop="1" x14ac:dyDescent="0.2">
      <c r="A83" s="817"/>
      <c r="C83" s="91"/>
      <c r="D83" s="841"/>
      <c r="E83" s="818" t="s">
        <v>25</v>
      </c>
      <c r="F83" s="783" t="s">
        <v>183</v>
      </c>
      <c r="G83" s="785" t="s">
        <v>253</v>
      </c>
      <c r="H83" s="785" t="s">
        <v>254</v>
      </c>
      <c r="I83" s="787" t="s">
        <v>193</v>
      </c>
      <c r="J83" s="785" t="s">
        <v>184</v>
      </c>
      <c r="AX83" s="54"/>
      <c r="AY83" s="54"/>
      <c r="AZ83" s="54"/>
    </row>
    <row r="84" spans="1:52" ht="15" customHeight="1" x14ac:dyDescent="0.2">
      <c r="A84" s="817"/>
      <c r="C84" s="91"/>
      <c r="D84" s="842"/>
      <c r="E84" s="819"/>
      <c r="F84" s="784"/>
      <c r="G84" s="786"/>
      <c r="H84" s="786"/>
      <c r="I84" s="784"/>
      <c r="J84" s="786"/>
      <c r="AF84" s="331"/>
      <c r="AG84" s="331"/>
      <c r="AH84" s="331"/>
      <c r="AX84" s="54"/>
      <c r="AY84" s="54"/>
      <c r="AZ84" s="54"/>
    </row>
    <row r="85" spans="1:52" ht="15" customHeight="1" x14ac:dyDescent="0.2">
      <c r="A85" s="325"/>
      <c r="B85" s="326"/>
      <c r="C85" s="327"/>
      <c r="D85" s="323">
        <v>1</v>
      </c>
      <c r="E85" s="776" t="s">
        <v>1041</v>
      </c>
      <c r="F85" s="724" t="s">
        <v>1065</v>
      </c>
      <c r="G85" s="724">
        <v>1</v>
      </c>
      <c r="H85" s="721" t="s">
        <v>1066</v>
      </c>
      <c r="I85" s="724">
        <v>14</v>
      </c>
      <c r="J85" s="725">
        <v>500</v>
      </c>
      <c r="K85" s="325"/>
      <c r="L85" s="325"/>
      <c r="M85" s="325"/>
      <c r="N85" s="325"/>
      <c r="O85" s="325"/>
      <c r="P85" s="325"/>
      <c r="Q85" s="325"/>
      <c r="R85" s="325"/>
      <c r="S85" s="331"/>
      <c r="T85" s="331"/>
      <c r="U85" s="331"/>
      <c r="V85" s="333"/>
      <c r="W85" s="333"/>
      <c r="X85" s="333"/>
      <c r="Y85" s="331"/>
      <c r="Z85" s="331"/>
      <c r="AA85" s="331"/>
      <c r="AB85" s="331"/>
      <c r="AC85" s="331"/>
      <c r="AD85" s="331"/>
      <c r="AE85" s="331"/>
      <c r="AF85" s="331"/>
      <c r="AG85" s="331"/>
      <c r="AH85" s="331"/>
      <c r="AX85" s="54"/>
      <c r="AY85" s="54"/>
      <c r="AZ85" s="54"/>
    </row>
    <row r="86" spans="1:52" ht="15" customHeight="1" x14ac:dyDescent="0.2">
      <c r="A86" s="325"/>
      <c r="B86" s="326"/>
      <c r="C86" s="327"/>
      <c r="D86" s="323">
        <v>2</v>
      </c>
      <c r="E86" s="778"/>
      <c r="F86" s="724" t="s">
        <v>133</v>
      </c>
      <c r="G86" s="724">
        <v>2</v>
      </c>
      <c r="H86" s="721" t="s">
        <v>133</v>
      </c>
      <c r="I86" s="724" t="s">
        <v>133</v>
      </c>
      <c r="J86" s="725">
        <v>500</v>
      </c>
      <c r="K86" s="325"/>
      <c r="L86" s="325"/>
      <c r="M86" s="325"/>
      <c r="N86" s="325"/>
      <c r="O86" s="325"/>
      <c r="P86" s="325"/>
      <c r="Q86" s="325"/>
      <c r="R86" s="325"/>
      <c r="S86" s="331"/>
      <c r="T86" s="331"/>
      <c r="U86" s="331"/>
      <c r="V86" s="333"/>
      <c r="W86" s="333"/>
      <c r="X86" s="333"/>
      <c r="Y86" s="331"/>
      <c r="Z86" s="331"/>
      <c r="AA86" s="331"/>
      <c r="AB86" s="331"/>
      <c r="AC86" s="331"/>
      <c r="AD86" s="331"/>
      <c r="AE86" s="331"/>
      <c r="AF86" s="331"/>
      <c r="AG86" s="331"/>
      <c r="AH86" s="331"/>
      <c r="AX86" s="54"/>
      <c r="AY86" s="54"/>
      <c r="AZ86" s="54"/>
    </row>
    <row r="87" spans="1:52" ht="15" customHeight="1" x14ac:dyDescent="0.2">
      <c r="A87" s="325"/>
      <c r="B87" s="326"/>
      <c r="C87" s="327"/>
      <c r="D87" s="323">
        <v>3</v>
      </c>
      <c r="E87" s="778"/>
      <c r="F87" s="724" t="s">
        <v>133</v>
      </c>
      <c r="G87" s="724">
        <v>3</v>
      </c>
      <c r="H87" s="721" t="s">
        <v>133</v>
      </c>
      <c r="I87" s="724" t="s">
        <v>133</v>
      </c>
      <c r="J87" s="725">
        <v>500</v>
      </c>
      <c r="K87" s="325"/>
      <c r="L87" s="325"/>
      <c r="M87" s="325"/>
      <c r="N87" s="325"/>
      <c r="O87" s="325"/>
      <c r="P87" s="325"/>
      <c r="Q87" s="325"/>
      <c r="R87" s="325"/>
      <c r="S87" s="331"/>
      <c r="T87" s="331"/>
      <c r="U87" s="331"/>
      <c r="V87" s="333"/>
      <c r="W87" s="333"/>
      <c r="X87" s="333"/>
      <c r="Y87" s="331"/>
      <c r="Z87" s="331"/>
      <c r="AA87" s="331"/>
      <c r="AB87" s="331"/>
      <c r="AC87" s="331"/>
      <c r="AD87" s="331"/>
      <c r="AE87" s="331"/>
      <c r="AF87" s="331"/>
      <c r="AG87" s="331"/>
      <c r="AH87" s="331"/>
      <c r="AX87" s="54"/>
      <c r="AY87" s="54"/>
      <c r="AZ87" s="54"/>
    </row>
    <row r="88" spans="1:52" ht="15" customHeight="1" x14ac:dyDescent="0.2">
      <c r="A88" s="325"/>
      <c r="B88" s="326"/>
      <c r="C88" s="327"/>
      <c r="D88" s="323">
        <v>4</v>
      </c>
      <c r="E88" s="778"/>
      <c r="F88" s="724" t="s">
        <v>133</v>
      </c>
      <c r="G88" s="724">
        <v>4</v>
      </c>
      <c r="H88" s="721" t="s">
        <v>133</v>
      </c>
      <c r="I88" s="724" t="s">
        <v>133</v>
      </c>
      <c r="J88" s="725">
        <v>500</v>
      </c>
      <c r="K88" s="325"/>
      <c r="L88" s="325"/>
      <c r="M88" s="325"/>
      <c r="N88" s="325"/>
      <c r="O88" s="325"/>
      <c r="P88" s="325"/>
      <c r="Q88" s="325"/>
      <c r="R88" s="325"/>
      <c r="S88" s="331"/>
      <c r="T88" s="331"/>
      <c r="U88" s="331"/>
      <c r="V88" s="333"/>
      <c r="W88" s="333"/>
      <c r="X88" s="333"/>
      <c r="Y88" s="331"/>
      <c r="Z88" s="331"/>
      <c r="AA88" s="331"/>
      <c r="AB88" s="331"/>
      <c r="AC88" s="331"/>
      <c r="AD88" s="331"/>
      <c r="AE88" s="331"/>
      <c r="AF88" s="331"/>
      <c r="AG88" s="331"/>
      <c r="AH88" s="331"/>
      <c r="AX88" s="54"/>
      <c r="AY88" s="54"/>
      <c r="AZ88" s="54"/>
    </row>
    <row r="89" spans="1:52" ht="15" customHeight="1" x14ac:dyDescent="0.2">
      <c r="A89" s="325"/>
      <c r="B89" s="326"/>
      <c r="C89" s="327"/>
      <c r="D89" s="323">
        <v>5</v>
      </c>
      <c r="E89" s="777"/>
      <c r="F89" s="724" t="s">
        <v>133</v>
      </c>
      <c r="G89" s="724">
        <v>5</v>
      </c>
      <c r="H89" s="721" t="s">
        <v>133</v>
      </c>
      <c r="I89" s="724" t="s">
        <v>133</v>
      </c>
      <c r="J89" s="725">
        <v>1000</v>
      </c>
      <c r="K89" s="325"/>
      <c r="L89" s="325"/>
      <c r="M89" s="325"/>
      <c r="N89" s="325"/>
      <c r="O89" s="325"/>
      <c r="P89" s="325"/>
      <c r="Q89" s="325"/>
      <c r="R89" s="325"/>
      <c r="S89" s="331"/>
      <c r="T89" s="331"/>
      <c r="U89" s="331"/>
      <c r="V89" s="333"/>
      <c r="W89" s="333"/>
      <c r="X89" s="333"/>
      <c r="Y89" s="331"/>
      <c r="Z89" s="331"/>
      <c r="AA89" s="331"/>
      <c r="AB89" s="331"/>
      <c r="AC89" s="331"/>
      <c r="AD89" s="331"/>
      <c r="AE89" s="331"/>
      <c r="AF89" s="331"/>
      <c r="AG89" s="331"/>
      <c r="AH89" s="331"/>
      <c r="AX89" s="54"/>
      <c r="AY89" s="54"/>
      <c r="AZ89" s="54"/>
    </row>
    <row r="90" spans="1:52" ht="15" customHeight="1" x14ac:dyDescent="0.2">
      <c r="C90" s="91"/>
      <c r="E90" s="59"/>
      <c r="S90" s="67"/>
      <c r="T90" s="67"/>
      <c r="AX90" s="54"/>
      <c r="AY90" s="54"/>
      <c r="AZ90" s="54"/>
    </row>
    <row r="91" spans="1:52" ht="15" customHeight="1" x14ac:dyDescent="0.2">
      <c r="A91" s="267" t="s">
        <v>188</v>
      </c>
      <c r="B91" s="266" t="s">
        <v>185</v>
      </c>
      <c r="C91" s="266">
        <v>3</v>
      </c>
      <c r="E91" s="59"/>
      <c r="AX91" s="54"/>
      <c r="AY91" s="54"/>
      <c r="AZ91" s="54"/>
    </row>
    <row r="92" spans="1:52" ht="15" customHeight="1" x14ac:dyDescent="0.2">
      <c r="A92" s="459"/>
      <c r="B92" s="459"/>
      <c r="C92" s="459"/>
      <c r="E92" s="59"/>
      <c r="AP92" s="418"/>
      <c r="AQ92" s="418"/>
      <c r="AR92" s="418"/>
      <c r="AX92" s="54"/>
      <c r="AY92" s="54"/>
      <c r="AZ92" s="54"/>
    </row>
    <row r="93" spans="1:52" ht="15" customHeight="1" thickBot="1" x14ac:dyDescent="0.25">
      <c r="A93" s="820" t="str">
        <f ca="1">IF(RTU_Unit_Number&lt;&gt;"",(IF((COUNTA(OFFSET(RTU_ATU_Reference,-3,0):RTU_Unit_Number)+COUNTBLANK(OFFSET(RTU_ATU_Reference,-3,0):RTU_Unit_Number))&lt;&gt;Number_RTUs,"INDICATED NO. OF RTUS DOESN’T MATCH NO. OF ROWS","")),"")</f>
        <v/>
      </c>
      <c r="B93" s="65"/>
      <c r="C93" s="65"/>
      <c r="D93" s="843" t="s">
        <v>615</v>
      </c>
      <c r="E93" s="788" t="s">
        <v>24</v>
      </c>
      <c r="F93" s="789"/>
      <c r="G93" s="790"/>
      <c r="H93" s="780" t="s">
        <v>28</v>
      </c>
      <c r="I93" s="781"/>
      <c r="J93" s="781"/>
      <c r="K93" s="782"/>
      <c r="L93" s="780" t="s">
        <v>178</v>
      </c>
      <c r="M93" s="781"/>
      <c r="N93" s="781"/>
      <c r="O93" s="782"/>
      <c r="P93" s="780" t="s">
        <v>177</v>
      </c>
      <c r="Q93" s="782"/>
      <c r="R93" s="363" t="s">
        <v>176</v>
      </c>
      <c r="S93" s="814" t="s">
        <v>634</v>
      </c>
      <c r="T93" s="814"/>
      <c r="U93" s="814"/>
      <c r="V93" s="814"/>
      <c r="W93" s="814"/>
      <c r="X93" s="814"/>
      <c r="Y93" s="814"/>
      <c r="Z93" s="814"/>
      <c r="AA93" s="814"/>
      <c r="AB93" s="814"/>
      <c r="AC93" s="814"/>
      <c r="AD93" s="814"/>
      <c r="AE93" s="814"/>
      <c r="AF93" s="814"/>
      <c r="AG93" s="814"/>
      <c r="AH93" s="805" t="s">
        <v>718</v>
      </c>
      <c r="AI93" s="805"/>
      <c r="AJ93" s="805"/>
      <c r="AK93" s="805"/>
      <c r="AL93" s="805"/>
      <c r="AM93" s="805"/>
      <c r="AN93" s="805"/>
      <c r="AX93" s="54"/>
      <c r="AY93" s="54"/>
      <c r="AZ93" s="54"/>
    </row>
    <row r="94" spans="1:52" ht="15" customHeight="1" thickTop="1" x14ac:dyDescent="0.2">
      <c r="A94" s="817"/>
      <c r="B94" s="65"/>
      <c r="C94" s="157"/>
      <c r="D94" s="844"/>
      <c r="E94" s="785" t="s">
        <v>25</v>
      </c>
      <c r="F94" s="785" t="s">
        <v>172</v>
      </c>
      <c r="G94" s="785" t="s">
        <v>173</v>
      </c>
      <c r="H94" s="785" t="s">
        <v>171</v>
      </c>
      <c r="I94" s="785" t="s">
        <v>26</v>
      </c>
      <c r="J94" s="785" t="s">
        <v>27</v>
      </c>
      <c r="K94" s="785" t="s">
        <v>29</v>
      </c>
      <c r="L94" s="785" t="s">
        <v>30</v>
      </c>
      <c r="M94" s="785" t="s">
        <v>31</v>
      </c>
      <c r="N94" s="785" t="s">
        <v>32</v>
      </c>
      <c r="O94" s="785" t="s">
        <v>33</v>
      </c>
      <c r="P94" s="785" t="s">
        <v>174</v>
      </c>
      <c r="Q94" s="785" t="s">
        <v>175</v>
      </c>
      <c r="R94" s="866" t="s">
        <v>660</v>
      </c>
      <c r="S94" s="784" t="s">
        <v>247</v>
      </c>
      <c r="T94" s="784" t="s">
        <v>645</v>
      </c>
      <c r="U94" s="786" t="s">
        <v>610</v>
      </c>
      <c r="V94" s="786"/>
      <c r="W94" s="786"/>
      <c r="X94" s="786" t="s">
        <v>387</v>
      </c>
      <c r="Y94" s="786" t="s">
        <v>388</v>
      </c>
      <c r="Z94" s="786" t="s">
        <v>642</v>
      </c>
      <c r="AA94" s="786" t="s">
        <v>839</v>
      </c>
      <c r="AB94" s="786" t="s">
        <v>647</v>
      </c>
      <c r="AC94" s="786" t="s">
        <v>682</v>
      </c>
      <c r="AD94" s="784" t="s">
        <v>22</v>
      </c>
      <c r="AE94" s="784" t="s">
        <v>691</v>
      </c>
      <c r="AF94" s="807" t="s">
        <v>697</v>
      </c>
      <c r="AG94" s="784" t="s">
        <v>23</v>
      </c>
      <c r="AH94" s="793" t="s">
        <v>727</v>
      </c>
      <c r="AI94" s="812" t="s">
        <v>728</v>
      </c>
      <c r="AJ94" s="811" t="s">
        <v>720</v>
      </c>
      <c r="AK94" s="811" t="s">
        <v>755</v>
      </c>
      <c r="AL94" s="811" t="s">
        <v>719</v>
      </c>
      <c r="AM94" s="813" t="s">
        <v>729</v>
      </c>
      <c r="AN94" s="813" t="s">
        <v>730</v>
      </c>
      <c r="AX94" s="54"/>
      <c r="AY94" s="54"/>
      <c r="AZ94" s="54"/>
    </row>
    <row r="95" spans="1:52" ht="15" customHeight="1" x14ac:dyDescent="0.2">
      <c r="A95" s="817"/>
      <c r="B95" s="65"/>
      <c r="C95" s="157"/>
      <c r="D95" s="845"/>
      <c r="E95" s="786"/>
      <c r="F95" s="786"/>
      <c r="G95" s="786"/>
      <c r="H95" s="786"/>
      <c r="I95" s="786"/>
      <c r="J95" s="786"/>
      <c r="K95" s="786"/>
      <c r="L95" s="786"/>
      <c r="M95" s="786"/>
      <c r="N95" s="786"/>
      <c r="O95" s="786"/>
      <c r="P95" s="786"/>
      <c r="Q95" s="786"/>
      <c r="R95" s="807"/>
      <c r="S95" s="809"/>
      <c r="T95" s="809"/>
      <c r="U95" s="547" t="s">
        <v>20</v>
      </c>
      <c r="V95" s="547" t="s">
        <v>21</v>
      </c>
      <c r="W95" s="547" t="s">
        <v>609</v>
      </c>
      <c r="X95" s="799"/>
      <c r="Y95" s="799"/>
      <c r="Z95" s="799"/>
      <c r="AA95" s="799"/>
      <c r="AB95" s="799"/>
      <c r="AC95" s="799"/>
      <c r="AD95" s="809"/>
      <c r="AE95" s="809"/>
      <c r="AF95" s="808"/>
      <c r="AG95" s="809"/>
      <c r="AH95" s="794"/>
      <c r="AI95" s="795"/>
      <c r="AJ95" s="797"/>
      <c r="AK95" s="797"/>
      <c r="AL95" s="797"/>
      <c r="AM95" s="791"/>
      <c r="AN95" s="791"/>
      <c r="AX95" s="54"/>
      <c r="AY95" s="54"/>
      <c r="AZ95" s="54"/>
    </row>
    <row r="96" spans="1:52" ht="15" customHeight="1" x14ac:dyDescent="0.2">
      <c r="A96" s="454"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47"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47"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67">
        <v>1</v>
      </c>
      <c r="E96" s="716" t="s">
        <v>1029</v>
      </c>
      <c r="F96" s="711" t="s">
        <v>1030</v>
      </c>
      <c r="G96" s="711" t="s">
        <v>1031</v>
      </c>
      <c r="H96" s="711" t="s">
        <v>1032</v>
      </c>
      <c r="I96" s="711" t="s">
        <v>596</v>
      </c>
      <c r="J96" s="711" t="s">
        <v>1033</v>
      </c>
      <c r="K96" s="711">
        <v>10000</v>
      </c>
      <c r="L96" s="718">
        <v>3</v>
      </c>
      <c r="M96" s="718">
        <v>3</v>
      </c>
      <c r="N96" s="717">
        <v>1765</v>
      </c>
      <c r="O96" s="717">
        <v>12.65</v>
      </c>
      <c r="P96" s="711">
        <v>9000</v>
      </c>
      <c r="Q96" s="711">
        <v>1000</v>
      </c>
      <c r="R96" s="718"/>
      <c r="S96" s="707" t="s">
        <v>1034</v>
      </c>
      <c r="T96" s="707" t="s">
        <v>1034</v>
      </c>
      <c r="U96" s="707" t="s">
        <v>1035</v>
      </c>
      <c r="V96" s="707" t="s">
        <v>1035</v>
      </c>
      <c r="W96" s="707" t="s">
        <v>1035</v>
      </c>
      <c r="X96" s="267" t="s">
        <v>1034</v>
      </c>
      <c r="Y96" s="267" t="s">
        <v>1034</v>
      </c>
      <c r="Z96" s="267" t="s">
        <v>1034</v>
      </c>
      <c r="AA96" s="267" t="s">
        <v>1034</v>
      </c>
      <c r="AB96" s="267" t="s">
        <v>1034</v>
      </c>
      <c r="AC96" s="267" t="s">
        <v>1034</v>
      </c>
      <c r="AD96" s="78" t="s">
        <v>1036</v>
      </c>
      <c r="AE96" s="78"/>
      <c r="AF96" s="78"/>
      <c r="AG96" s="78">
        <v>3</v>
      </c>
      <c r="AH96" s="404"/>
      <c r="AI96" s="695"/>
      <c r="AJ96" s="694" t="str">
        <f>IF(AE96&lt;&gt;"",AE96*DUR_OUTLET,"")</f>
        <v/>
      </c>
      <c r="AK96" s="694" t="str">
        <f>IF(AF96&lt;&gt;"",AF96*DUR_INLET,"")</f>
        <v/>
      </c>
      <c r="AL96" s="401">
        <f>IF(E96&lt;&gt;"",DUR_RTU,"")</f>
        <v>6</v>
      </c>
      <c r="AM96" s="404"/>
      <c r="AN96" s="404"/>
    </row>
    <row r="97" spans="1:44" ht="15" customHeight="1" x14ac:dyDescent="0.2">
      <c r="A97" s="454"/>
      <c r="B97" s="447"/>
      <c r="C97" s="447"/>
      <c r="D97" s="267">
        <v>2</v>
      </c>
      <c r="E97" s="716" t="s">
        <v>1037</v>
      </c>
      <c r="F97" s="711" t="s">
        <v>1038</v>
      </c>
      <c r="G97" s="711" t="s">
        <v>1031</v>
      </c>
      <c r="H97" s="711" t="s">
        <v>1032</v>
      </c>
      <c r="I97" s="711" t="s">
        <v>599</v>
      </c>
      <c r="J97" s="711" t="s">
        <v>1033</v>
      </c>
      <c r="K97" s="711">
        <v>1000</v>
      </c>
      <c r="L97" s="718">
        <v>2</v>
      </c>
      <c r="M97" s="718">
        <v>3</v>
      </c>
      <c r="N97" s="717">
        <v>1765</v>
      </c>
      <c r="O97" s="717">
        <v>12.65</v>
      </c>
      <c r="P97" s="711">
        <v>500</v>
      </c>
      <c r="Q97" s="711">
        <v>500</v>
      </c>
      <c r="R97" s="718"/>
      <c r="S97" s="707" t="s">
        <v>1034</v>
      </c>
      <c r="T97" s="707" t="s">
        <v>1039</v>
      </c>
      <c r="U97" s="707" t="s">
        <v>1035</v>
      </c>
      <c r="V97" s="707" t="s">
        <v>1035</v>
      </c>
      <c r="W97" s="707" t="s">
        <v>1035</v>
      </c>
      <c r="X97" s="267" t="s">
        <v>1034</v>
      </c>
      <c r="Y97" s="267" t="s">
        <v>1034</v>
      </c>
      <c r="Z97" s="267" t="s">
        <v>1034</v>
      </c>
      <c r="AA97" s="267" t="s">
        <v>1034</v>
      </c>
      <c r="AB97" s="267" t="s">
        <v>1034</v>
      </c>
      <c r="AC97" s="267" t="s">
        <v>1034</v>
      </c>
      <c r="AD97" s="78" t="s">
        <v>1040</v>
      </c>
      <c r="AE97" s="78">
        <v>5</v>
      </c>
      <c r="AF97" s="78">
        <v>0</v>
      </c>
      <c r="AG97" s="78"/>
      <c r="AH97" s="404"/>
      <c r="AI97" s="708"/>
      <c r="AJ97" s="709">
        <f>IF(AE97&lt;&gt;"",AE97*DUR_OUTLET,"")</f>
        <v>0.7</v>
      </c>
      <c r="AK97" s="709">
        <f>IF(AF97&lt;&gt;"",AF97*DUR_INLET,"")</f>
        <v>0</v>
      </c>
      <c r="AL97" s="401">
        <f>IF(E97&lt;&gt;"",DUR_RTU,"")</f>
        <v>6</v>
      </c>
      <c r="AM97" s="404"/>
      <c r="AN97" s="404"/>
    </row>
    <row r="98" spans="1:44" ht="15" customHeight="1" x14ac:dyDescent="0.2">
      <c r="A98" s="454"/>
      <c r="B98" s="447"/>
      <c r="C98" s="447"/>
      <c r="D98" s="267">
        <v>3</v>
      </c>
      <c r="E98" s="716" t="s">
        <v>1041</v>
      </c>
      <c r="F98" s="711" t="s">
        <v>1042</v>
      </c>
      <c r="G98" s="711" t="s">
        <v>1043</v>
      </c>
      <c r="H98" s="711" t="s">
        <v>1044</v>
      </c>
      <c r="I98" s="711" t="s">
        <v>464</v>
      </c>
      <c r="J98" s="711" t="s">
        <v>1033</v>
      </c>
      <c r="K98" s="711">
        <v>5000</v>
      </c>
      <c r="L98" s="718">
        <v>2.5</v>
      </c>
      <c r="M98" s="718">
        <v>3</v>
      </c>
      <c r="N98" s="717">
        <v>1765</v>
      </c>
      <c r="O98" s="717">
        <v>11.99</v>
      </c>
      <c r="P98" s="711">
        <v>3000</v>
      </c>
      <c r="Q98" s="711">
        <v>2000</v>
      </c>
      <c r="R98" s="718"/>
      <c r="S98" s="707" t="s">
        <v>1039</v>
      </c>
      <c r="T98" s="707" t="s">
        <v>1034</v>
      </c>
      <c r="U98" s="707" t="s">
        <v>1035</v>
      </c>
      <c r="V98" s="707" t="s">
        <v>1035</v>
      </c>
      <c r="W98" s="707" t="s">
        <v>1035</v>
      </c>
      <c r="X98" s="267" t="s">
        <v>1034</v>
      </c>
      <c r="Y98" s="267" t="s">
        <v>1034</v>
      </c>
      <c r="Z98" s="267" t="s">
        <v>1034</v>
      </c>
      <c r="AA98" s="267" t="s">
        <v>1034</v>
      </c>
      <c r="AB98" s="267" t="s">
        <v>1034</v>
      </c>
      <c r="AC98" s="267" t="s">
        <v>1034</v>
      </c>
      <c r="AD98" s="78" t="s">
        <v>1040</v>
      </c>
      <c r="AE98" s="78">
        <v>5</v>
      </c>
      <c r="AF98" s="78">
        <v>5</v>
      </c>
      <c r="AG98" s="78"/>
      <c r="AH98" s="404"/>
      <c r="AI98" s="708"/>
      <c r="AJ98" s="709">
        <f>IF(AE98&lt;&gt;"",AE98*DUR_OUTLET,"")</f>
        <v>0.7</v>
      </c>
      <c r="AK98" s="709">
        <f>IF(AF98&lt;&gt;"",AF98*DUR_INLET,"")</f>
        <v>0.7</v>
      </c>
      <c r="AL98" s="401">
        <f>IF(E98&lt;&gt;"",DUR_RTU,"")</f>
        <v>6</v>
      </c>
      <c r="AM98" s="404"/>
      <c r="AN98" s="404"/>
    </row>
    <row r="99" spans="1:44" ht="15" customHeight="1" x14ac:dyDescent="0.2">
      <c r="B99" s="65"/>
      <c r="C99" s="65"/>
      <c r="D99" s="150"/>
      <c r="E99" s="68"/>
      <c r="F99" s="68"/>
      <c r="G99" s="68"/>
      <c r="H99" s="68"/>
      <c r="I99" s="68"/>
      <c r="J99" s="68"/>
      <c r="K99" s="151"/>
      <c r="L99" s="152"/>
      <c r="M99" s="152"/>
      <c r="N99" s="68"/>
      <c r="O99" s="152"/>
      <c r="P99" s="68"/>
      <c r="Q99" s="68"/>
      <c r="R99" s="59"/>
      <c r="AG99" s="331"/>
      <c r="AH99" s="331"/>
      <c r="AI99" s="331"/>
      <c r="AJ99" s="331"/>
      <c r="AK99" s="331"/>
      <c r="AL99" s="331"/>
      <c r="AM99" s="331"/>
      <c r="AN99" s="331"/>
    </row>
    <row r="100" spans="1:44" ht="15" customHeight="1" x14ac:dyDescent="0.2">
      <c r="A100" s="56"/>
      <c r="B100" s="59"/>
      <c r="C100" s="59"/>
      <c r="D100" s="149"/>
      <c r="E100" s="68"/>
      <c r="F100" s="59"/>
      <c r="G100" s="59"/>
      <c r="H100" s="59"/>
      <c r="I100" s="69"/>
      <c r="J100" s="70"/>
      <c r="K100" s="70"/>
      <c r="L100" s="69"/>
      <c r="M100" s="62"/>
      <c r="N100" s="67"/>
      <c r="O100" s="67"/>
      <c r="AP100" s="418"/>
      <c r="AQ100" s="418"/>
      <c r="AR100" s="418"/>
    </row>
    <row r="101" spans="1:44" ht="15" customHeight="1" thickBot="1" x14ac:dyDescent="0.25">
      <c r="A101" s="817" t="str">
        <f ca="1">IF(RTU_System_1&lt;&gt;"",IF((COUNTA(OFFSET(RTU_Outlet_Reference,-3,0):RTU_System_1)+COUNTBLANK(OFFSET(RTU_Outlet_Reference,-3,0):RTU_System_1))&lt;&gt;SUM(RTU_Num_ATU_1:OFFSET(RTU_Num_ATU_1,Number_RTUs-1,0)),"INDICATED NO. OF RTU-ATUS DOESN’T MATCH NO. OF ROWS",""),"")</f>
        <v/>
      </c>
      <c r="D101" s="843" t="s">
        <v>616</v>
      </c>
      <c r="E101" s="780" t="s">
        <v>24</v>
      </c>
      <c r="F101" s="781"/>
      <c r="G101" s="781"/>
      <c r="H101" s="781"/>
      <c r="I101" s="782"/>
      <c r="J101" s="780" t="s">
        <v>28</v>
      </c>
      <c r="K101" s="781"/>
      <c r="L101" s="781"/>
      <c r="M101" s="781"/>
      <c r="N101" s="782"/>
      <c r="O101" s="780" t="s">
        <v>181</v>
      </c>
      <c r="P101" s="781"/>
      <c r="Q101" s="781"/>
      <c r="R101" s="781"/>
      <c r="S101" s="781"/>
      <c r="T101" s="781"/>
      <c r="U101" s="850" t="s">
        <v>656</v>
      </c>
      <c r="V101" s="850"/>
      <c r="W101" s="850"/>
      <c r="X101" s="850"/>
      <c r="Y101" s="850" t="s">
        <v>657</v>
      </c>
      <c r="Z101" s="850"/>
      <c r="AA101" s="850"/>
      <c r="AB101" s="850"/>
      <c r="AC101" s="806" t="s">
        <v>182</v>
      </c>
      <c r="AD101" s="806"/>
      <c r="AE101" s="806"/>
      <c r="AF101" s="806"/>
      <c r="AG101" s="806"/>
      <c r="AH101" s="806"/>
      <c r="AI101" s="806"/>
      <c r="AJ101" s="800" t="s">
        <v>722</v>
      </c>
      <c r="AK101" s="800"/>
      <c r="AL101" s="800"/>
    </row>
    <row r="102" spans="1:44" ht="15" customHeight="1" thickTop="1" x14ac:dyDescent="0.2">
      <c r="A102" s="817"/>
      <c r="D102" s="844"/>
      <c r="E102" s="785" t="s">
        <v>25</v>
      </c>
      <c r="F102" s="783" t="s">
        <v>389</v>
      </c>
      <c r="G102" s="785" t="s">
        <v>169</v>
      </c>
      <c r="H102" s="785" t="s">
        <v>172</v>
      </c>
      <c r="I102" s="785" t="s">
        <v>173</v>
      </c>
      <c r="J102" s="783" t="s">
        <v>193</v>
      </c>
      <c r="K102" s="785" t="s">
        <v>170</v>
      </c>
      <c r="L102" s="785" t="s">
        <v>171</v>
      </c>
      <c r="M102" s="785" t="s">
        <v>26</v>
      </c>
      <c r="N102" s="785" t="s">
        <v>27</v>
      </c>
      <c r="O102" s="785" t="s">
        <v>161</v>
      </c>
      <c r="P102" s="785" t="s">
        <v>160</v>
      </c>
      <c r="Q102" s="848" t="s">
        <v>382</v>
      </c>
      <c r="R102" s="785" t="s">
        <v>179</v>
      </c>
      <c r="S102" s="785" t="s">
        <v>180</v>
      </c>
      <c r="T102" s="848" t="s">
        <v>383</v>
      </c>
      <c r="U102" s="785" t="s">
        <v>384</v>
      </c>
      <c r="V102" s="785" t="s">
        <v>385</v>
      </c>
      <c r="W102" s="785" t="s">
        <v>415</v>
      </c>
      <c r="X102" s="785" t="s">
        <v>386</v>
      </c>
      <c r="Y102" s="785" t="s">
        <v>652</v>
      </c>
      <c r="Z102" s="785" t="s">
        <v>651</v>
      </c>
      <c r="AA102" s="783" t="s">
        <v>658</v>
      </c>
      <c r="AB102" s="785" t="s">
        <v>659</v>
      </c>
      <c r="AC102" s="786" t="s">
        <v>387</v>
      </c>
      <c r="AD102" s="786" t="s">
        <v>388</v>
      </c>
      <c r="AE102" s="786" t="s">
        <v>642</v>
      </c>
      <c r="AF102" s="786" t="s">
        <v>839</v>
      </c>
      <c r="AG102" s="786" t="s">
        <v>647</v>
      </c>
      <c r="AH102" s="786" t="s">
        <v>682</v>
      </c>
      <c r="AI102" s="786" t="s">
        <v>35</v>
      </c>
      <c r="AJ102" s="797" t="s">
        <v>708</v>
      </c>
      <c r="AK102" s="801" t="s">
        <v>720</v>
      </c>
      <c r="AL102" s="803" t="s">
        <v>721</v>
      </c>
      <c r="AM102" s="94"/>
      <c r="AN102" s="94"/>
      <c r="AO102" s="94"/>
    </row>
    <row r="103" spans="1:44" ht="15" customHeight="1" x14ac:dyDescent="0.2">
      <c r="A103" s="817"/>
      <c r="B103" s="61"/>
      <c r="D103" s="845"/>
      <c r="E103" s="786"/>
      <c r="F103" s="784"/>
      <c r="G103" s="786"/>
      <c r="H103" s="786"/>
      <c r="I103" s="786"/>
      <c r="J103" s="784"/>
      <c r="K103" s="786"/>
      <c r="L103" s="786"/>
      <c r="M103" s="786"/>
      <c r="N103" s="786"/>
      <c r="O103" s="786"/>
      <c r="P103" s="786"/>
      <c r="Q103" s="815"/>
      <c r="R103" s="786"/>
      <c r="S103" s="786"/>
      <c r="T103" s="815"/>
      <c r="U103" s="786"/>
      <c r="V103" s="786"/>
      <c r="W103" s="786"/>
      <c r="X103" s="786"/>
      <c r="Y103" s="786"/>
      <c r="Z103" s="786"/>
      <c r="AA103" s="784"/>
      <c r="AB103" s="786"/>
      <c r="AC103" s="799"/>
      <c r="AD103" s="799"/>
      <c r="AE103" s="799"/>
      <c r="AF103" s="799"/>
      <c r="AG103" s="799"/>
      <c r="AH103" s="799"/>
      <c r="AI103" s="799"/>
      <c r="AJ103" s="798"/>
      <c r="AK103" s="802"/>
      <c r="AL103" s="804"/>
    </row>
    <row r="104" spans="1:44" ht="15" customHeight="1" x14ac:dyDescent="0.2">
      <c r="A104" s="454"/>
      <c r="B104" s="447"/>
      <c r="C104" s="447"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28">
        <v>1</v>
      </c>
      <c r="E104" s="776" t="s">
        <v>1029</v>
      </c>
      <c r="F104" s="720" t="s">
        <v>1045</v>
      </c>
      <c r="G104" s="720" t="s">
        <v>1046</v>
      </c>
      <c r="H104" s="721" t="s">
        <v>1047</v>
      </c>
      <c r="I104" s="721" t="s">
        <v>1047</v>
      </c>
      <c r="J104" s="721">
        <v>8</v>
      </c>
      <c r="K104" s="721" t="s">
        <v>1048</v>
      </c>
      <c r="L104" s="721" t="s">
        <v>1049</v>
      </c>
      <c r="M104" s="721" t="s">
        <v>470</v>
      </c>
      <c r="N104" s="721" t="s">
        <v>1050</v>
      </c>
      <c r="O104" s="720">
        <v>3000</v>
      </c>
      <c r="P104" s="721">
        <v>300</v>
      </c>
      <c r="Q104" s="721"/>
      <c r="R104" s="721">
        <v>1500</v>
      </c>
      <c r="S104" s="723" t="s">
        <v>99</v>
      </c>
      <c r="T104" s="721"/>
      <c r="U104" s="721"/>
      <c r="V104" s="722"/>
      <c r="W104" s="721"/>
      <c r="X104" s="721"/>
      <c r="Y104" s="721"/>
      <c r="Z104" s="721"/>
      <c r="AA104" s="721"/>
      <c r="AB104" s="723"/>
      <c r="AC104" s="723"/>
      <c r="AD104" s="720" t="s">
        <v>1034</v>
      </c>
      <c r="AE104" s="721"/>
      <c r="AF104" s="721"/>
      <c r="AG104" s="720" t="s">
        <v>1034</v>
      </c>
      <c r="AH104" s="721"/>
      <c r="AI104" s="724">
        <v>1</v>
      </c>
      <c r="AJ104" s="560">
        <f>IF(G104&lt;&gt;"",DUR_ATU,"")</f>
        <v>1.25</v>
      </c>
      <c r="AK104" s="560">
        <f>IF(AI104&lt;&gt;"",AI104*DUR_OUTLET,"")</f>
        <v>0.14000000000000001</v>
      </c>
      <c r="AL104" s="560">
        <f>IF(OR(AJ104&lt;&gt;"",AK104&lt;&gt;""),SUM(AJ104:AK104),"")</f>
        <v>1.39</v>
      </c>
      <c r="AO104" s="331"/>
    </row>
    <row r="105" spans="1:44" ht="15" customHeight="1" x14ac:dyDescent="0.2">
      <c r="A105" s="454"/>
      <c r="B105" s="447"/>
      <c r="C105" s="447"/>
      <c r="D105" s="328">
        <v>2</v>
      </c>
      <c r="E105" s="778"/>
      <c r="F105" s="720" t="s">
        <v>1051</v>
      </c>
      <c r="G105" s="720" t="s">
        <v>1052</v>
      </c>
      <c r="H105" s="721" t="s">
        <v>1053</v>
      </c>
      <c r="I105" s="721" t="s">
        <v>1053</v>
      </c>
      <c r="J105" s="721">
        <v>10</v>
      </c>
      <c r="K105" s="721" t="s">
        <v>1054</v>
      </c>
      <c r="L105" s="721" t="s">
        <v>1049</v>
      </c>
      <c r="M105" s="721" t="s">
        <v>483</v>
      </c>
      <c r="N105" s="721" t="s">
        <v>1055</v>
      </c>
      <c r="O105" s="720">
        <v>4000</v>
      </c>
      <c r="P105" s="721">
        <v>400</v>
      </c>
      <c r="Q105" s="721"/>
      <c r="R105" s="721">
        <v>2000</v>
      </c>
      <c r="S105" s="721"/>
      <c r="T105" s="721"/>
      <c r="U105" s="721">
        <v>1500</v>
      </c>
      <c r="V105" s="722">
        <v>0.5</v>
      </c>
      <c r="W105" s="721">
        <v>2.2999999999999998</v>
      </c>
      <c r="X105" s="721">
        <v>277</v>
      </c>
      <c r="Y105" s="721"/>
      <c r="Z105" s="721"/>
      <c r="AA105" s="721"/>
      <c r="AB105" s="723"/>
      <c r="AC105" s="723"/>
      <c r="AD105" s="720" t="s">
        <v>1034</v>
      </c>
      <c r="AE105" s="721"/>
      <c r="AF105" s="721"/>
      <c r="AG105" s="720" t="s">
        <v>1034</v>
      </c>
      <c r="AH105" s="721"/>
      <c r="AI105" s="724">
        <v>1</v>
      </c>
      <c r="AJ105" s="710">
        <f>IF(G105&lt;&gt;"",DUR_ATU,"")</f>
        <v>1.25</v>
      </c>
      <c r="AK105" s="710">
        <f>IF(AI105&lt;&gt;"",AI105*DUR_OUTLET,"")</f>
        <v>0.14000000000000001</v>
      </c>
      <c r="AL105" s="710">
        <f>IF(OR(AJ105&lt;&gt;"",AK105&lt;&gt;""),SUM(AJ105:AK105),"")</f>
        <v>1.39</v>
      </c>
      <c r="AO105" s="331"/>
    </row>
    <row r="106" spans="1:44" ht="15" customHeight="1" x14ac:dyDescent="0.2">
      <c r="A106" s="454"/>
      <c r="B106" s="447"/>
      <c r="C106" s="447"/>
      <c r="D106" s="328">
        <v>3</v>
      </c>
      <c r="E106" s="777"/>
      <c r="F106" s="720" t="s">
        <v>1056</v>
      </c>
      <c r="G106" s="720" t="s">
        <v>1057</v>
      </c>
      <c r="H106" s="721" t="s">
        <v>1058</v>
      </c>
      <c r="I106" s="721" t="s">
        <v>1058</v>
      </c>
      <c r="J106" s="721" t="s">
        <v>1059</v>
      </c>
      <c r="K106" s="721" t="s">
        <v>1060</v>
      </c>
      <c r="L106" s="721" t="s">
        <v>1049</v>
      </c>
      <c r="M106" s="721" t="s">
        <v>1061</v>
      </c>
      <c r="N106" s="721" t="s">
        <v>1062</v>
      </c>
      <c r="O106" s="720">
        <v>3000</v>
      </c>
      <c r="P106" s="721">
        <v>300</v>
      </c>
      <c r="Q106" s="721"/>
      <c r="R106" s="721">
        <v>1500</v>
      </c>
      <c r="S106" s="723" t="s">
        <v>99</v>
      </c>
      <c r="T106" s="721"/>
      <c r="U106" s="721"/>
      <c r="V106" s="722"/>
      <c r="W106" s="721"/>
      <c r="X106" s="721"/>
      <c r="Y106" s="721"/>
      <c r="Z106" s="721"/>
      <c r="AA106" s="721"/>
      <c r="AB106" s="723"/>
      <c r="AC106" s="723"/>
      <c r="AD106" s="720" t="s">
        <v>1034</v>
      </c>
      <c r="AE106" s="721"/>
      <c r="AF106" s="721"/>
      <c r="AG106" s="720" t="s">
        <v>1034</v>
      </c>
      <c r="AH106" s="721"/>
      <c r="AI106" s="724">
        <v>1</v>
      </c>
      <c r="AJ106" s="710">
        <f>IF(G106&lt;&gt;"",DUR_ATU,"")</f>
        <v>1.25</v>
      </c>
      <c r="AK106" s="710">
        <f>IF(AI106&lt;&gt;"",AI106*DUR_OUTLET,"")</f>
        <v>0.14000000000000001</v>
      </c>
      <c r="AL106" s="710">
        <f>IF(OR(AJ106&lt;&gt;"",AK106&lt;&gt;""),SUM(AJ106:AK106),"")</f>
        <v>1.39</v>
      </c>
      <c r="AO106" s="331"/>
    </row>
    <row r="107" spans="1:44" ht="15" customHeight="1" x14ac:dyDescent="0.2">
      <c r="D107" s="64"/>
      <c r="F107" s="84"/>
      <c r="AP107" s="418"/>
      <c r="AQ107" s="418"/>
      <c r="AR107" s="418"/>
    </row>
    <row r="108" spans="1:44" ht="15" customHeight="1" x14ac:dyDescent="0.2">
      <c r="D108" s="64"/>
      <c r="E108" s="83"/>
      <c r="F108" s="71"/>
      <c r="AP108" s="418"/>
      <c r="AQ108" s="418"/>
      <c r="AR108" s="418"/>
    </row>
    <row r="109" spans="1:44" ht="15" customHeight="1" thickBot="1" x14ac:dyDescent="0.25">
      <c r="A109" s="817" t="str">
        <f ca="1">IF(RTU_OutletSum_1&lt;&gt;"",IF((COUNTA(OFFSET(RTU_ATU_Outlet_Reference,-3,0):RTU_OutletSum_1)+COUNTBLANK(OFFSET(RTU_ATU_Outlet_Reference,-3,0):RTU_OutletSum_1))&lt;&gt;SUM(RTU_Num_Outlets_1:OFFSET(RTU_Num_Outlets_1,Number_RTUs-1,0)),"INDICATED NO. OF RTU-OUTLETS DOESN’T MATCH NO. OF ROWS",""),"")</f>
        <v/>
      </c>
      <c r="D109" s="843" t="s">
        <v>617</v>
      </c>
      <c r="E109" s="780" t="s">
        <v>189</v>
      </c>
      <c r="F109" s="781"/>
      <c r="G109" s="781"/>
      <c r="H109" s="781"/>
      <c r="I109" s="781"/>
      <c r="J109" s="782"/>
    </row>
    <row r="110" spans="1:44" ht="15" customHeight="1" thickTop="1" x14ac:dyDescent="0.2">
      <c r="A110" s="817"/>
      <c r="D110" s="844"/>
      <c r="E110" s="785" t="s">
        <v>25</v>
      </c>
      <c r="F110" s="783" t="s">
        <v>183</v>
      </c>
      <c r="G110" s="785" t="s">
        <v>192</v>
      </c>
      <c r="H110" s="785" t="s">
        <v>190</v>
      </c>
      <c r="I110" s="787" t="s">
        <v>194</v>
      </c>
      <c r="J110" s="785" t="s">
        <v>184</v>
      </c>
      <c r="AO110" s="94"/>
    </row>
    <row r="111" spans="1:44" ht="15" customHeight="1" x14ac:dyDescent="0.2">
      <c r="A111" s="817"/>
      <c r="D111" s="845"/>
      <c r="E111" s="786"/>
      <c r="F111" s="784"/>
      <c r="G111" s="786"/>
      <c r="H111" s="786"/>
      <c r="I111" s="784"/>
      <c r="J111" s="786"/>
    </row>
    <row r="112" spans="1:44" ht="15" customHeight="1" x14ac:dyDescent="0.2">
      <c r="A112" s="325"/>
      <c r="B112" s="326"/>
      <c r="C112" s="326"/>
      <c r="D112" s="329">
        <v>1</v>
      </c>
      <c r="E112" s="776" t="s">
        <v>1037</v>
      </c>
      <c r="F112" s="724" t="s">
        <v>1063</v>
      </c>
      <c r="G112" s="724">
        <v>1</v>
      </c>
      <c r="H112" s="721" t="s">
        <v>1064</v>
      </c>
      <c r="I112" s="724">
        <v>8</v>
      </c>
      <c r="J112" s="725">
        <v>200</v>
      </c>
      <c r="Q112" s="325"/>
      <c r="R112" s="325"/>
      <c r="S112" s="331"/>
      <c r="T112" s="325"/>
      <c r="U112" s="325"/>
      <c r="V112" s="331"/>
      <c r="W112" s="331"/>
      <c r="X112" s="331"/>
      <c r="Y112" s="331"/>
      <c r="Z112" s="331"/>
      <c r="AA112" s="331"/>
      <c r="AB112" s="331"/>
      <c r="AC112" s="331"/>
      <c r="AD112" s="331"/>
      <c r="AE112" s="331"/>
      <c r="AF112" s="331"/>
      <c r="AG112" s="331"/>
      <c r="AH112" s="331"/>
      <c r="AI112" s="331"/>
      <c r="AJ112" s="331"/>
      <c r="AK112" s="331"/>
      <c r="AL112" s="331"/>
      <c r="AM112" s="331"/>
      <c r="AN112" s="331"/>
      <c r="AO112" s="331"/>
    </row>
    <row r="113" spans="1:44" ht="15" customHeight="1" x14ac:dyDescent="0.2">
      <c r="A113" s="325"/>
      <c r="B113" s="326"/>
      <c r="C113" s="326"/>
      <c r="D113" s="329">
        <v>2</v>
      </c>
      <c r="E113" s="778"/>
      <c r="F113" s="724" t="s">
        <v>133</v>
      </c>
      <c r="G113" s="724">
        <v>2</v>
      </c>
      <c r="H113" s="721" t="s">
        <v>133</v>
      </c>
      <c r="I113" s="724" t="s">
        <v>133</v>
      </c>
      <c r="J113" s="725">
        <v>200</v>
      </c>
      <c r="Q113" s="325"/>
      <c r="R113" s="325"/>
      <c r="S113" s="331"/>
      <c r="T113" s="325"/>
      <c r="U113" s="325"/>
      <c r="V113" s="331"/>
      <c r="W113" s="331"/>
      <c r="X113" s="331"/>
      <c r="Y113" s="331"/>
      <c r="Z113" s="331"/>
      <c r="AA113" s="331"/>
      <c r="AB113" s="331"/>
      <c r="AC113" s="331"/>
      <c r="AD113" s="331"/>
      <c r="AE113" s="331"/>
      <c r="AF113" s="331"/>
      <c r="AG113" s="331"/>
      <c r="AH113" s="331"/>
      <c r="AI113" s="331"/>
      <c r="AJ113" s="331"/>
      <c r="AK113" s="331"/>
      <c r="AL113" s="331"/>
      <c r="AM113" s="331"/>
      <c r="AN113" s="331"/>
      <c r="AO113" s="331"/>
    </row>
    <row r="114" spans="1:44" ht="15" customHeight="1" x14ac:dyDescent="0.2">
      <c r="A114" s="325"/>
      <c r="B114" s="326"/>
      <c r="C114" s="326"/>
      <c r="D114" s="329">
        <v>3</v>
      </c>
      <c r="E114" s="778"/>
      <c r="F114" s="724" t="s">
        <v>133</v>
      </c>
      <c r="G114" s="724">
        <v>3</v>
      </c>
      <c r="H114" s="721" t="s">
        <v>133</v>
      </c>
      <c r="I114" s="724" t="s">
        <v>133</v>
      </c>
      <c r="J114" s="725">
        <v>200</v>
      </c>
      <c r="Q114" s="325"/>
      <c r="R114" s="325"/>
      <c r="S114" s="331"/>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row>
    <row r="115" spans="1:44" ht="15" customHeight="1" x14ac:dyDescent="0.2">
      <c r="A115" s="325"/>
      <c r="B115" s="326"/>
      <c r="C115" s="326"/>
      <c r="D115" s="329">
        <v>4</v>
      </c>
      <c r="E115" s="778"/>
      <c r="F115" s="724" t="s">
        <v>133</v>
      </c>
      <c r="G115" s="724">
        <v>4</v>
      </c>
      <c r="H115" s="721" t="s">
        <v>133</v>
      </c>
      <c r="I115" s="724" t="s">
        <v>133</v>
      </c>
      <c r="J115" s="725">
        <v>200</v>
      </c>
      <c r="Q115" s="325"/>
      <c r="R115" s="325"/>
      <c r="S115" s="331"/>
      <c r="T115" s="325"/>
      <c r="U115" s="325"/>
      <c r="V115" s="331"/>
      <c r="W115" s="331"/>
      <c r="X115" s="331"/>
      <c r="Y115" s="331"/>
      <c r="Z115" s="331"/>
      <c r="AA115" s="331"/>
      <c r="AB115" s="331"/>
      <c r="AC115" s="331"/>
      <c r="AD115" s="331"/>
      <c r="AE115" s="331"/>
      <c r="AF115" s="331"/>
      <c r="AG115" s="331"/>
      <c r="AH115" s="331"/>
      <c r="AI115" s="331"/>
      <c r="AJ115" s="331"/>
      <c r="AK115" s="331"/>
      <c r="AL115" s="331"/>
      <c r="AM115" s="331"/>
      <c r="AN115" s="331"/>
      <c r="AO115" s="331"/>
    </row>
    <row r="116" spans="1:44" ht="15" customHeight="1" x14ac:dyDescent="0.2">
      <c r="A116" s="325"/>
      <c r="B116" s="326"/>
      <c r="C116" s="326"/>
      <c r="D116" s="329">
        <v>5</v>
      </c>
      <c r="E116" s="777"/>
      <c r="F116" s="724" t="s">
        <v>133</v>
      </c>
      <c r="G116" s="724">
        <v>5</v>
      </c>
      <c r="H116" s="721" t="s">
        <v>133</v>
      </c>
      <c r="I116" s="724" t="s">
        <v>133</v>
      </c>
      <c r="J116" s="725">
        <v>200</v>
      </c>
      <c r="Q116" s="325"/>
      <c r="R116" s="325"/>
      <c r="S116" s="331"/>
      <c r="T116" s="325"/>
      <c r="U116" s="325"/>
      <c r="V116" s="331"/>
      <c r="W116" s="331"/>
      <c r="X116" s="331"/>
      <c r="Y116" s="331"/>
      <c r="Z116" s="331"/>
      <c r="AA116" s="331"/>
      <c r="AB116" s="331"/>
      <c r="AC116" s="331"/>
      <c r="AD116" s="331"/>
      <c r="AE116" s="331"/>
      <c r="AF116" s="331"/>
      <c r="AG116" s="331"/>
      <c r="AH116" s="331"/>
      <c r="AI116" s="331"/>
      <c r="AJ116" s="331"/>
      <c r="AK116" s="331"/>
      <c r="AL116" s="331"/>
      <c r="AM116" s="331"/>
      <c r="AN116" s="331"/>
      <c r="AO116" s="331"/>
    </row>
    <row r="117" spans="1:44" ht="15" customHeight="1" x14ac:dyDescent="0.2">
      <c r="A117" s="325"/>
      <c r="B117" s="326"/>
      <c r="C117" s="326"/>
      <c r="D117" s="329">
        <v>6</v>
      </c>
      <c r="E117" s="774" t="s">
        <v>1041</v>
      </c>
      <c r="F117" s="329" t="s">
        <v>1065</v>
      </c>
      <c r="G117" s="329">
        <v>1</v>
      </c>
      <c r="H117" s="330" t="s">
        <v>1064</v>
      </c>
      <c r="I117" s="329">
        <v>16</v>
      </c>
      <c r="J117" s="384">
        <v>1000</v>
      </c>
      <c r="Q117" s="325"/>
      <c r="R117" s="325"/>
      <c r="S117" s="331"/>
      <c r="T117" s="325"/>
      <c r="U117" s="325"/>
      <c r="V117" s="331"/>
      <c r="W117" s="331"/>
      <c r="X117" s="331"/>
      <c r="Y117" s="331"/>
      <c r="Z117" s="331"/>
      <c r="AA117" s="331"/>
      <c r="AB117" s="331"/>
      <c r="AC117" s="331"/>
      <c r="AD117" s="331"/>
      <c r="AE117" s="331"/>
      <c r="AF117" s="331"/>
      <c r="AG117" s="331"/>
      <c r="AH117" s="331"/>
      <c r="AI117" s="331"/>
      <c r="AJ117" s="331"/>
      <c r="AK117" s="331"/>
      <c r="AL117" s="331"/>
      <c r="AM117" s="331"/>
      <c r="AN117" s="331"/>
      <c r="AO117" s="331"/>
    </row>
    <row r="118" spans="1:44" ht="15" customHeight="1" x14ac:dyDescent="0.2">
      <c r="A118" s="325"/>
      <c r="B118" s="326"/>
      <c r="C118" s="326"/>
      <c r="D118" s="329">
        <v>7</v>
      </c>
      <c r="E118" s="779"/>
      <c r="F118" s="329" t="s">
        <v>133</v>
      </c>
      <c r="G118" s="329">
        <v>2</v>
      </c>
      <c r="H118" s="330" t="s">
        <v>133</v>
      </c>
      <c r="I118" s="329" t="s">
        <v>133</v>
      </c>
      <c r="J118" s="384">
        <v>1000</v>
      </c>
      <c r="Q118" s="325"/>
      <c r="R118" s="325"/>
      <c r="S118" s="331"/>
      <c r="T118" s="325"/>
      <c r="U118" s="325"/>
      <c r="V118" s="331"/>
      <c r="W118" s="331"/>
      <c r="X118" s="331"/>
      <c r="Y118" s="331"/>
      <c r="Z118" s="331"/>
      <c r="AA118" s="331"/>
      <c r="AB118" s="331"/>
      <c r="AC118" s="331"/>
      <c r="AD118" s="331"/>
      <c r="AE118" s="331"/>
      <c r="AF118" s="331"/>
      <c r="AG118" s="331"/>
      <c r="AH118" s="331"/>
      <c r="AI118" s="331"/>
      <c r="AJ118" s="331"/>
      <c r="AK118" s="331"/>
      <c r="AL118" s="331"/>
      <c r="AM118" s="331"/>
      <c r="AN118" s="331"/>
      <c r="AO118" s="331"/>
    </row>
    <row r="119" spans="1:44" ht="15" customHeight="1" x14ac:dyDescent="0.2">
      <c r="A119" s="325"/>
      <c r="B119" s="326"/>
      <c r="C119" s="326"/>
      <c r="D119" s="329">
        <v>8</v>
      </c>
      <c r="E119" s="779"/>
      <c r="F119" s="329" t="s">
        <v>133</v>
      </c>
      <c r="G119" s="329">
        <v>3</v>
      </c>
      <c r="H119" s="330" t="s">
        <v>133</v>
      </c>
      <c r="I119" s="329" t="s">
        <v>133</v>
      </c>
      <c r="J119" s="384">
        <v>1000</v>
      </c>
      <c r="Q119" s="325"/>
      <c r="R119" s="325"/>
      <c r="S119" s="331"/>
      <c r="T119" s="325"/>
      <c r="U119" s="325"/>
      <c r="V119" s="331"/>
      <c r="W119" s="331"/>
      <c r="X119" s="331"/>
      <c r="Y119" s="331"/>
      <c r="Z119" s="331"/>
      <c r="AA119" s="331"/>
      <c r="AB119" s="331"/>
      <c r="AC119" s="331"/>
      <c r="AD119" s="331"/>
      <c r="AE119" s="331"/>
      <c r="AF119" s="331"/>
      <c r="AG119" s="331"/>
      <c r="AH119" s="331"/>
      <c r="AI119" s="331"/>
      <c r="AJ119" s="331"/>
      <c r="AK119" s="331"/>
      <c r="AL119" s="331"/>
      <c r="AM119" s="331"/>
      <c r="AN119" s="331"/>
      <c r="AO119" s="331"/>
    </row>
    <row r="120" spans="1:44" ht="15" customHeight="1" x14ac:dyDescent="0.2">
      <c r="A120" s="325"/>
      <c r="B120" s="326"/>
      <c r="C120" s="326"/>
      <c r="D120" s="329">
        <v>9</v>
      </c>
      <c r="E120" s="779"/>
      <c r="F120" s="352" t="s">
        <v>133</v>
      </c>
      <c r="G120" s="329">
        <v>4</v>
      </c>
      <c r="H120" s="330" t="s">
        <v>133</v>
      </c>
      <c r="I120" s="329" t="s">
        <v>133</v>
      </c>
      <c r="J120" s="384">
        <v>1000</v>
      </c>
      <c r="Q120" s="325"/>
      <c r="R120" s="325"/>
      <c r="S120" s="331"/>
      <c r="T120" s="325"/>
      <c r="U120" s="325"/>
      <c r="V120" s="331"/>
      <c r="W120" s="331"/>
      <c r="X120" s="331"/>
      <c r="Y120" s="331"/>
      <c r="Z120" s="331"/>
      <c r="AA120" s="331"/>
      <c r="AB120" s="331"/>
      <c r="AC120" s="331"/>
      <c r="AD120" s="331"/>
      <c r="AE120" s="331"/>
      <c r="AF120" s="331"/>
      <c r="AG120" s="331"/>
      <c r="AH120" s="331"/>
      <c r="AI120" s="331"/>
      <c r="AJ120" s="331"/>
      <c r="AK120" s="331"/>
      <c r="AL120" s="331"/>
      <c r="AM120" s="331"/>
      <c r="AN120" s="331"/>
      <c r="AO120" s="331"/>
    </row>
    <row r="121" spans="1:44" ht="15" customHeight="1" x14ac:dyDescent="0.2">
      <c r="A121" s="325"/>
      <c r="B121" s="326"/>
      <c r="C121" s="326"/>
      <c r="D121" s="329">
        <v>10</v>
      </c>
      <c r="E121" s="775"/>
      <c r="F121" s="329" t="s">
        <v>133</v>
      </c>
      <c r="G121" s="329">
        <v>5</v>
      </c>
      <c r="H121" s="330" t="s">
        <v>133</v>
      </c>
      <c r="I121" s="329" t="s">
        <v>133</v>
      </c>
      <c r="J121" s="384">
        <v>1000</v>
      </c>
      <c r="Q121" s="325"/>
      <c r="R121" s="325"/>
      <c r="S121" s="331"/>
      <c r="T121" s="325"/>
      <c r="U121" s="325"/>
      <c r="V121" s="331"/>
      <c r="W121" s="331"/>
      <c r="X121" s="331"/>
      <c r="Y121" s="331"/>
      <c r="Z121" s="331"/>
      <c r="AA121" s="331"/>
      <c r="AB121" s="331"/>
      <c r="AC121" s="331"/>
      <c r="AD121" s="331"/>
      <c r="AE121" s="331"/>
      <c r="AF121" s="331"/>
      <c r="AG121" s="331"/>
      <c r="AH121" s="331"/>
      <c r="AI121" s="331"/>
      <c r="AJ121" s="331"/>
      <c r="AK121" s="331"/>
      <c r="AL121" s="331"/>
      <c r="AM121" s="331"/>
      <c r="AN121" s="331"/>
      <c r="AO121" s="331"/>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18"/>
      <c r="AQ123" s="418"/>
      <c r="AR123" s="418"/>
    </row>
    <row r="124" spans="1:44" ht="15" customHeight="1" thickBot="1" x14ac:dyDescent="0.25">
      <c r="A124" s="817"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43" t="s">
        <v>618</v>
      </c>
      <c r="E124" s="780" t="s">
        <v>189</v>
      </c>
      <c r="F124" s="781"/>
      <c r="G124" s="781"/>
      <c r="H124" s="781"/>
      <c r="I124" s="781"/>
      <c r="J124" s="782"/>
    </row>
    <row r="125" spans="1:44" ht="15" customHeight="1" thickTop="1" x14ac:dyDescent="0.2">
      <c r="A125" s="817"/>
      <c r="D125" s="844"/>
      <c r="E125" s="785" t="s">
        <v>169</v>
      </c>
      <c r="F125" s="785" t="s">
        <v>192</v>
      </c>
      <c r="G125" s="785" t="s">
        <v>183</v>
      </c>
      <c r="H125" s="785" t="s">
        <v>190</v>
      </c>
      <c r="I125" s="785" t="s">
        <v>191</v>
      </c>
      <c r="J125" s="785" t="s">
        <v>184</v>
      </c>
      <c r="AF125" s="94"/>
      <c r="AG125" s="94"/>
      <c r="AH125" s="94"/>
      <c r="AI125" s="94"/>
      <c r="AJ125" s="94"/>
      <c r="AK125" s="94"/>
      <c r="AL125" s="94"/>
      <c r="AM125" s="94"/>
      <c r="AN125" s="94"/>
      <c r="AO125" s="94"/>
    </row>
    <row r="126" spans="1:44" ht="15" customHeight="1" x14ac:dyDescent="0.2">
      <c r="A126" s="817"/>
      <c r="D126" s="845"/>
      <c r="E126" s="786"/>
      <c r="F126" s="786"/>
      <c r="G126" s="786"/>
      <c r="H126" s="786"/>
      <c r="I126" s="786"/>
      <c r="J126" s="786"/>
      <c r="AF126" s="94"/>
      <c r="AG126" s="94"/>
      <c r="AH126" s="94"/>
    </row>
    <row r="127" spans="1:44" ht="15" customHeight="1" x14ac:dyDescent="0.2">
      <c r="A127" s="325"/>
      <c r="B127" s="326"/>
      <c r="C127" s="326"/>
      <c r="D127" s="329">
        <v>1</v>
      </c>
      <c r="E127" s="719" t="s">
        <v>1046</v>
      </c>
      <c r="F127" s="724">
        <v>1</v>
      </c>
      <c r="G127" s="724" t="s">
        <v>1065</v>
      </c>
      <c r="H127" s="724" t="s">
        <v>1064</v>
      </c>
      <c r="I127" s="724">
        <v>10</v>
      </c>
      <c r="J127" s="724">
        <v>3000</v>
      </c>
      <c r="K127" s="325"/>
      <c r="L127" s="325"/>
      <c r="M127" s="325"/>
      <c r="N127" s="325"/>
      <c r="O127" s="325"/>
      <c r="P127" s="325"/>
      <c r="Q127" s="325"/>
      <c r="R127" s="325"/>
      <c r="S127" s="325"/>
      <c r="T127" s="325"/>
      <c r="U127" s="325"/>
      <c r="V127" s="331"/>
      <c r="W127" s="331"/>
      <c r="X127" s="331"/>
      <c r="Y127" s="331"/>
      <c r="Z127" s="331"/>
      <c r="AA127" s="331"/>
      <c r="AB127" s="331"/>
      <c r="AC127" s="331"/>
      <c r="AD127" s="331"/>
      <c r="AE127" s="331"/>
      <c r="AF127" s="331"/>
      <c r="AG127" s="331"/>
      <c r="AH127" s="331"/>
      <c r="AI127" s="331"/>
      <c r="AJ127" s="331"/>
      <c r="AK127" s="331"/>
      <c r="AL127" s="331"/>
      <c r="AM127" s="331"/>
      <c r="AN127" s="331"/>
      <c r="AO127" s="331"/>
    </row>
    <row r="128" spans="1:44" ht="15" customHeight="1" x14ac:dyDescent="0.2">
      <c r="A128" s="325"/>
      <c r="B128" s="326"/>
      <c r="C128" s="326"/>
      <c r="D128" s="329">
        <v>2</v>
      </c>
      <c r="E128" s="324" t="s">
        <v>1052</v>
      </c>
      <c r="F128" s="329">
        <v>1</v>
      </c>
      <c r="G128" s="329" t="s">
        <v>1065</v>
      </c>
      <c r="H128" s="329" t="s">
        <v>1064</v>
      </c>
      <c r="I128" s="329">
        <v>10</v>
      </c>
      <c r="J128" s="329">
        <v>4000</v>
      </c>
      <c r="K128" s="325"/>
      <c r="L128" s="325"/>
      <c r="M128" s="325"/>
      <c r="N128" s="325"/>
      <c r="O128" s="325"/>
      <c r="P128" s="325"/>
      <c r="Q128" s="325"/>
      <c r="R128" s="325"/>
      <c r="S128" s="325"/>
      <c r="T128" s="325"/>
      <c r="U128" s="325"/>
      <c r="V128" s="331"/>
      <c r="W128" s="331"/>
      <c r="X128" s="331"/>
      <c r="Y128" s="331"/>
      <c r="Z128" s="331"/>
      <c r="AA128" s="331"/>
      <c r="AB128" s="331"/>
      <c r="AC128" s="331"/>
      <c r="AD128" s="331"/>
      <c r="AE128" s="331"/>
      <c r="AF128" s="331"/>
      <c r="AG128" s="331"/>
      <c r="AH128" s="331"/>
      <c r="AI128" s="331"/>
      <c r="AJ128" s="331"/>
      <c r="AK128" s="331"/>
      <c r="AL128" s="331"/>
      <c r="AM128" s="331"/>
      <c r="AN128" s="331"/>
      <c r="AO128" s="331"/>
    </row>
    <row r="129" spans="1:44" ht="15" customHeight="1" x14ac:dyDescent="0.2">
      <c r="A129" s="325"/>
      <c r="B129" s="326"/>
      <c r="C129" s="326"/>
      <c r="D129" s="329">
        <v>3</v>
      </c>
      <c r="E129" s="719" t="s">
        <v>1057</v>
      </c>
      <c r="F129" s="724">
        <v>1</v>
      </c>
      <c r="G129" s="724" t="s">
        <v>1065</v>
      </c>
      <c r="H129" s="724" t="s">
        <v>1064</v>
      </c>
      <c r="I129" s="724">
        <v>10</v>
      </c>
      <c r="J129" s="724">
        <v>3000</v>
      </c>
      <c r="K129" s="325"/>
      <c r="L129" s="325"/>
      <c r="M129" s="325"/>
      <c r="N129" s="325"/>
      <c r="O129" s="325"/>
      <c r="P129" s="325"/>
      <c r="Q129" s="325"/>
      <c r="R129" s="325"/>
      <c r="S129" s="325"/>
      <c r="T129" s="325"/>
      <c r="U129" s="325"/>
      <c r="V129" s="331"/>
      <c r="W129" s="331"/>
      <c r="X129" s="331"/>
      <c r="Y129" s="331"/>
      <c r="Z129" s="331"/>
      <c r="AA129" s="331"/>
      <c r="AB129" s="331"/>
      <c r="AC129" s="331"/>
      <c r="AD129" s="331"/>
      <c r="AE129" s="331"/>
      <c r="AF129" s="331"/>
      <c r="AG129" s="331"/>
      <c r="AH129" s="331"/>
      <c r="AI129" s="331"/>
      <c r="AJ129" s="331"/>
      <c r="AK129" s="331"/>
      <c r="AL129" s="331"/>
      <c r="AM129" s="331"/>
      <c r="AN129" s="331"/>
      <c r="AO129" s="331"/>
    </row>
    <row r="130" spans="1:44" ht="15" customHeight="1" x14ac:dyDescent="0.2">
      <c r="A130" s="325"/>
      <c r="B130" s="326"/>
      <c r="C130" s="327"/>
      <c r="D130" s="334"/>
      <c r="E130" s="381"/>
      <c r="F130" s="334"/>
      <c r="G130" s="334"/>
      <c r="H130" s="334"/>
      <c r="I130" s="334"/>
      <c r="J130" s="334"/>
      <c r="K130" s="325"/>
      <c r="L130" s="325"/>
      <c r="M130" s="325"/>
      <c r="N130" s="325"/>
      <c r="O130" s="325"/>
      <c r="P130" s="325"/>
      <c r="Q130" s="325"/>
      <c r="R130" s="325"/>
      <c r="S130" s="331"/>
      <c r="T130" s="331"/>
      <c r="U130" s="331"/>
      <c r="V130" s="333"/>
      <c r="W130" s="333"/>
      <c r="X130" s="333"/>
      <c r="Y130" s="331"/>
      <c r="Z130" s="331"/>
      <c r="AA130" s="331"/>
      <c r="AB130" s="331"/>
      <c r="AC130" s="331"/>
      <c r="AD130" s="331"/>
      <c r="AE130" s="331"/>
      <c r="AF130" s="331"/>
      <c r="AG130" s="331"/>
      <c r="AH130" s="331"/>
      <c r="AI130" s="331"/>
      <c r="AJ130" s="331"/>
      <c r="AK130" s="331"/>
      <c r="AL130" s="331"/>
      <c r="AM130" s="331"/>
      <c r="AN130" s="331"/>
      <c r="AO130" s="331"/>
      <c r="AP130" s="418"/>
      <c r="AQ130" s="418"/>
      <c r="AR130" s="418"/>
    </row>
    <row r="131" spans="1:44" ht="15" customHeight="1" x14ac:dyDescent="0.2">
      <c r="A131" s="325"/>
      <c r="B131" s="326"/>
      <c r="C131" s="327"/>
      <c r="D131" s="334"/>
      <c r="E131" s="381"/>
      <c r="F131" s="334"/>
      <c r="G131" s="334"/>
      <c r="H131" s="334"/>
      <c r="I131" s="334"/>
      <c r="J131" s="334"/>
      <c r="K131" s="325"/>
      <c r="L131" s="325"/>
      <c r="M131" s="325"/>
      <c r="N131" s="325"/>
      <c r="O131" s="325"/>
      <c r="P131" s="325"/>
      <c r="Q131" s="325"/>
      <c r="R131" s="325"/>
      <c r="S131" s="331"/>
      <c r="T131" s="331"/>
      <c r="U131" s="331"/>
      <c r="V131" s="333"/>
      <c r="W131" s="333"/>
      <c r="X131" s="333"/>
      <c r="Y131" s="331"/>
      <c r="Z131" s="331"/>
      <c r="AA131" s="331"/>
      <c r="AB131" s="331"/>
      <c r="AC131" s="331"/>
      <c r="AD131" s="331"/>
      <c r="AE131" s="331"/>
      <c r="AF131" s="331"/>
      <c r="AG131" s="331"/>
      <c r="AH131" s="331"/>
      <c r="AI131" s="331"/>
      <c r="AJ131" s="331"/>
      <c r="AK131" s="331"/>
      <c r="AL131" s="331"/>
      <c r="AM131" s="331"/>
      <c r="AN131" s="331"/>
      <c r="AO131" s="331"/>
    </row>
    <row r="132" spans="1:44" ht="15" customHeight="1" thickBot="1" x14ac:dyDescent="0.25">
      <c r="A132" s="817" t="str">
        <f ca="1">IF(RTU_InletSum_1&lt;&gt;"",IF((COUNTA(OFFSET(FCU_Reference,-4,0):RTU_InletSum_1)+COUNTBLANK(OFFSET(FCU_Reference,-4,0):RTU_InletSum_1))&lt;&gt;SUMIF(RTU_Num_Inlets_1:OFFSET(RTU_Num_Inlets_1,Number_RTUs-1,0), "&lt;&gt;1"),"INDICATED NO. OF RTU-INLETS DOESN’T MATCH NO. OF ROWS",""),"")</f>
        <v/>
      </c>
      <c r="C132" s="91"/>
      <c r="D132" s="840" t="s">
        <v>694</v>
      </c>
      <c r="E132" s="780" t="s">
        <v>252</v>
      </c>
      <c r="F132" s="781"/>
      <c r="G132" s="781"/>
      <c r="H132" s="781"/>
      <c r="I132" s="781"/>
      <c r="J132" s="782"/>
      <c r="S132" s="67"/>
      <c r="T132" s="67"/>
      <c r="U132" s="67"/>
      <c r="Y132" s="331"/>
      <c r="Z132" s="331"/>
      <c r="AA132" s="331"/>
      <c r="AF132" s="331"/>
      <c r="AG132" s="331"/>
      <c r="AH132" s="331"/>
      <c r="AI132" s="331"/>
      <c r="AJ132" s="331"/>
      <c r="AK132" s="331"/>
      <c r="AL132" s="331"/>
      <c r="AM132" s="331"/>
      <c r="AN132" s="331"/>
      <c r="AO132" s="331"/>
    </row>
    <row r="133" spans="1:44" ht="15" customHeight="1" thickTop="1" x14ac:dyDescent="0.2">
      <c r="A133" s="817"/>
      <c r="C133" s="91"/>
      <c r="D133" s="841"/>
      <c r="E133" s="785" t="s">
        <v>25</v>
      </c>
      <c r="F133" s="783" t="s">
        <v>183</v>
      </c>
      <c r="G133" s="785" t="s">
        <v>253</v>
      </c>
      <c r="H133" s="785" t="s">
        <v>254</v>
      </c>
      <c r="I133" s="787" t="s">
        <v>193</v>
      </c>
      <c r="J133" s="785" t="s">
        <v>184</v>
      </c>
      <c r="AF133" s="331"/>
      <c r="AG133" s="331"/>
      <c r="AH133" s="331"/>
      <c r="AI133" s="331"/>
      <c r="AJ133" s="331"/>
      <c r="AK133" s="331"/>
      <c r="AL133" s="331"/>
      <c r="AM133" s="331"/>
      <c r="AN133" s="331"/>
      <c r="AO133" s="331"/>
    </row>
    <row r="134" spans="1:44" ht="15" customHeight="1" x14ac:dyDescent="0.2">
      <c r="A134" s="817"/>
      <c r="C134" s="91"/>
      <c r="D134" s="842"/>
      <c r="E134" s="786"/>
      <c r="F134" s="784"/>
      <c r="G134" s="786"/>
      <c r="H134" s="786"/>
      <c r="I134" s="784"/>
      <c r="J134" s="786"/>
      <c r="AF134" s="331"/>
      <c r="AG134" s="331"/>
      <c r="AH134" s="331"/>
      <c r="AI134" s="331"/>
      <c r="AJ134" s="331"/>
      <c r="AK134" s="331"/>
      <c r="AL134" s="331"/>
      <c r="AM134" s="331"/>
      <c r="AN134" s="331"/>
      <c r="AO134" s="331"/>
    </row>
    <row r="135" spans="1:44" ht="15" customHeight="1" x14ac:dyDescent="0.2">
      <c r="A135" s="325"/>
      <c r="B135" s="326"/>
      <c r="C135" s="327"/>
      <c r="D135" s="328">
        <v>1</v>
      </c>
      <c r="E135" s="776" t="s">
        <v>1041</v>
      </c>
      <c r="F135" s="724" t="s">
        <v>1065</v>
      </c>
      <c r="G135" s="724">
        <v>1</v>
      </c>
      <c r="H135" s="721" t="s">
        <v>1066</v>
      </c>
      <c r="I135" s="724">
        <v>14</v>
      </c>
      <c r="J135" s="725">
        <v>500</v>
      </c>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customHeight="1" x14ac:dyDescent="0.2">
      <c r="A136" s="325"/>
      <c r="B136" s="326"/>
      <c r="C136" s="333"/>
      <c r="D136" s="328">
        <v>2</v>
      </c>
      <c r="E136" s="778"/>
      <c r="F136" s="724" t="s">
        <v>133</v>
      </c>
      <c r="G136" s="724">
        <v>2</v>
      </c>
      <c r="H136" s="721" t="s">
        <v>133</v>
      </c>
      <c r="I136" s="724" t="s">
        <v>133</v>
      </c>
      <c r="J136" s="725">
        <v>500</v>
      </c>
      <c r="K136" s="325"/>
      <c r="L136" s="325"/>
      <c r="M136" s="325"/>
      <c r="N136" s="325"/>
      <c r="O136" s="325"/>
      <c r="P136" s="325"/>
      <c r="Q136" s="325"/>
      <c r="R136" s="325"/>
      <c r="S136" s="331"/>
      <c r="T136" s="331"/>
      <c r="U136" s="331"/>
      <c r="V136" s="333"/>
      <c r="W136" s="333"/>
      <c r="X136" s="333"/>
      <c r="Y136" s="331"/>
      <c r="Z136" s="331"/>
      <c r="AA136" s="331"/>
      <c r="AB136" s="331"/>
      <c r="AC136" s="331"/>
      <c r="AD136" s="331"/>
      <c r="AE136" s="331"/>
      <c r="AF136" s="331"/>
      <c r="AG136" s="331"/>
      <c r="AH136" s="331"/>
      <c r="AI136" s="331"/>
      <c r="AJ136" s="331"/>
      <c r="AK136" s="331"/>
      <c r="AL136" s="331"/>
      <c r="AM136" s="331"/>
      <c r="AN136" s="331"/>
      <c r="AO136" s="331"/>
    </row>
    <row r="137" spans="1:44" ht="15" customHeight="1" x14ac:dyDescent="0.2">
      <c r="A137" s="325"/>
      <c r="B137" s="326"/>
      <c r="C137" s="333"/>
      <c r="D137" s="328">
        <v>3</v>
      </c>
      <c r="E137" s="778"/>
      <c r="F137" s="724" t="s">
        <v>133</v>
      </c>
      <c r="G137" s="724">
        <v>3</v>
      </c>
      <c r="H137" s="721" t="s">
        <v>133</v>
      </c>
      <c r="I137" s="724" t="s">
        <v>133</v>
      </c>
      <c r="J137" s="725">
        <v>500</v>
      </c>
      <c r="K137" s="325"/>
      <c r="L137" s="325"/>
      <c r="M137" s="325"/>
      <c r="N137" s="325"/>
      <c r="O137" s="325"/>
      <c r="P137" s="325"/>
      <c r="Q137" s="325"/>
      <c r="R137" s="325"/>
      <c r="S137" s="331"/>
      <c r="T137" s="331"/>
      <c r="U137" s="331"/>
      <c r="V137" s="333"/>
      <c r="W137" s="333"/>
      <c r="X137" s="333"/>
      <c r="Y137" s="331"/>
      <c r="Z137" s="331"/>
      <c r="AA137" s="331"/>
      <c r="AB137" s="331"/>
      <c r="AC137" s="331"/>
      <c r="AD137" s="331"/>
      <c r="AE137" s="331"/>
      <c r="AF137" s="331"/>
      <c r="AG137" s="331"/>
      <c r="AH137" s="331"/>
      <c r="AI137" s="331"/>
      <c r="AJ137" s="331"/>
      <c r="AK137" s="331"/>
      <c r="AL137" s="331"/>
      <c r="AM137" s="331"/>
      <c r="AN137" s="331"/>
      <c r="AO137" s="331"/>
    </row>
    <row r="138" spans="1:44" ht="15" customHeight="1" x14ac:dyDescent="0.2">
      <c r="A138" s="325"/>
      <c r="B138" s="326"/>
      <c r="C138" s="333"/>
      <c r="D138" s="328">
        <v>4</v>
      </c>
      <c r="E138" s="778"/>
      <c r="F138" s="724" t="s">
        <v>133</v>
      </c>
      <c r="G138" s="724">
        <v>4</v>
      </c>
      <c r="H138" s="721" t="s">
        <v>133</v>
      </c>
      <c r="I138" s="724" t="s">
        <v>133</v>
      </c>
      <c r="J138" s="725">
        <v>500</v>
      </c>
      <c r="K138" s="325"/>
      <c r="L138" s="325"/>
      <c r="M138" s="325"/>
      <c r="N138" s="325"/>
      <c r="O138" s="325"/>
      <c r="P138" s="325"/>
      <c r="Q138" s="325"/>
      <c r="R138" s="325"/>
      <c r="S138" s="331"/>
      <c r="T138" s="331"/>
      <c r="U138" s="331"/>
      <c r="V138" s="333"/>
      <c r="W138" s="333"/>
      <c r="X138" s="333"/>
      <c r="Y138" s="331"/>
      <c r="Z138" s="331"/>
      <c r="AA138" s="331"/>
      <c r="AB138" s="331"/>
      <c r="AC138" s="331"/>
      <c r="AD138" s="331"/>
      <c r="AE138" s="331"/>
      <c r="AF138" s="331"/>
      <c r="AG138" s="331"/>
      <c r="AH138" s="331"/>
      <c r="AI138" s="331"/>
      <c r="AJ138" s="331"/>
      <c r="AK138" s="331"/>
      <c r="AL138" s="331"/>
      <c r="AM138" s="331"/>
      <c r="AN138" s="331"/>
      <c r="AO138" s="331"/>
    </row>
    <row r="139" spans="1:44" ht="15" customHeight="1" x14ac:dyDescent="0.2">
      <c r="A139" s="325"/>
      <c r="B139" s="326"/>
      <c r="C139" s="333"/>
      <c r="D139" s="328">
        <v>5</v>
      </c>
      <c r="E139" s="777"/>
      <c r="F139" s="724" t="s">
        <v>133</v>
      </c>
      <c r="G139" s="724">
        <v>5</v>
      </c>
      <c r="H139" s="721" t="s">
        <v>133</v>
      </c>
      <c r="I139" s="724" t="s">
        <v>133</v>
      </c>
      <c r="J139" s="725">
        <v>1000</v>
      </c>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row>
    <row r="140" spans="1:44" ht="15" customHeight="1" x14ac:dyDescent="0.2">
      <c r="A140" s="156"/>
      <c r="B140" s="156"/>
      <c r="C140" s="156"/>
      <c r="D140" s="63"/>
      <c r="AF140" s="94"/>
      <c r="AG140" s="94"/>
      <c r="AH140" s="94"/>
      <c r="AP140" s="418"/>
      <c r="AQ140" s="418"/>
      <c r="AR140" s="418"/>
    </row>
    <row r="141" spans="1:44" ht="15" customHeight="1" x14ac:dyDescent="0.2">
      <c r="A141" s="154"/>
      <c r="B141" s="155" t="s">
        <v>238</v>
      </c>
      <c r="C141" s="155">
        <v>2</v>
      </c>
      <c r="AF141" s="94"/>
      <c r="AG141" s="94"/>
      <c r="AH141" s="94"/>
    </row>
    <row r="142" spans="1:44" ht="15" customHeight="1" x14ac:dyDescent="0.2">
      <c r="A142" s="459"/>
      <c r="B142" s="459"/>
      <c r="C142" s="459"/>
      <c r="AB142" s="94"/>
      <c r="AC142" s="94"/>
      <c r="AD142" s="94"/>
      <c r="AE142" s="94"/>
      <c r="AP142" s="418"/>
      <c r="AQ142" s="418"/>
      <c r="AR142" s="418"/>
    </row>
    <row r="143" spans="1:44" ht="15" customHeight="1" thickBot="1" x14ac:dyDescent="0.25">
      <c r="A143" s="846" t="str">
        <f ca="1">IF(FCU_1&lt;&gt;"",(IF((COUNTA(OFFSET(FCU_Outlet_Reference,-3,0):FCU_1)+COUNTBLANK(OFFSET(FCU_Outlet_Reference,-3,0):FCU_1))&lt;&gt;Number_FCUs,"NO. OF FCU MISMATCH","")),"")</f>
        <v/>
      </c>
      <c r="B143" s="59"/>
      <c r="C143" s="59"/>
      <c r="D143" s="822" t="s">
        <v>619</v>
      </c>
      <c r="E143" s="788" t="s">
        <v>24</v>
      </c>
      <c r="F143" s="789"/>
      <c r="G143" s="790"/>
      <c r="H143" s="780" t="s">
        <v>28</v>
      </c>
      <c r="I143" s="781"/>
      <c r="J143" s="781"/>
      <c r="K143" s="782"/>
      <c r="L143" s="780" t="s">
        <v>178</v>
      </c>
      <c r="M143" s="781"/>
      <c r="N143" s="781"/>
      <c r="O143" s="782"/>
      <c r="P143" s="780" t="s">
        <v>177</v>
      </c>
      <c r="Q143" s="782"/>
      <c r="R143" s="814" t="s">
        <v>239</v>
      </c>
      <c r="S143" s="814"/>
      <c r="T143" s="814"/>
      <c r="U143" s="814"/>
      <c r="V143" s="814"/>
      <c r="W143" s="814"/>
      <c r="X143" s="814"/>
      <c r="Y143" s="814"/>
      <c r="Z143" s="814"/>
      <c r="AA143" s="814"/>
      <c r="AB143" s="814"/>
      <c r="AC143" s="814"/>
      <c r="AD143" s="814"/>
      <c r="AE143" s="805" t="s">
        <v>718</v>
      </c>
      <c r="AF143" s="805"/>
      <c r="AG143" s="805"/>
      <c r="AH143" s="805"/>
      <c r="AI143" s="805"/>
      <c r="AJ143" s="805"/>
      <c r="AK143" s="805"/>
    </row>
    <row r="144" spans="1:44" ht="15" customHeight="1" thickTop="1" x14ac:dyDescent="0.2">
      <c r="A144" s="847"/>
      <c r="B144" s="59"/>
      <c r="C144" s="59"/>
      <c r="D144" s="823"/>
      <c r="E144" s="785" t="s">
        <v>25</v>
      </c>
      <c r="F144" s="785" t="s">
        <v>172</v>
      </c>
      <c r="G144" s="785" t="s">
        <v>173</v>
      </c>
      <c r="H144" s="785" t="s">
        <v>171</v>
      </c>
      <c r="I144" s="785" t="s">
        <v>26</v>
      </c>
      <c r="J144" s="785" t="s">
        <v>27</v>
      </c>
      <c r="K144" s="785" t="s">
        <v>29</v>
      </c>
      <c r="L144" s="785" t="s">
        <v>30</v>
      </c>
      <c r="M144" s="785" t="s">
        <v>31</v>
      </c>
      <c r="N144" s="785" t="s">
        <v>32</v>
      </c>
      <c r="O144" s="785" t="s">
        <v>33</v>
      </c>
      <c r="P144" s="785" t="s">
        <v>174</v>
      </c>
      <c r="Q144" s="785" t="s">
        <v>175</v>
      </c>
      <c r="R144" s="784" t="s">
        <v>247</v>
      </c>
      <c r="S144" s="854" t="s">
        <v>645</v>
      </c>
      <c r="T144" s="786" t="s">
        <v>610</v>
      </c>
      <c r="U144" s="786"/>
      <c r="V144" s="786"/>
      <c r="W144" s="786" t="s">
        <v>387</v>
      </c>
      <c r="X144" s="786" t="s">
        <v>388</v>
      </c>
      <c r="Y144" s="786" t="s">
        <v>642</v>
      </c>
      <c r="Z144" s="786" t="s">
        <v>839</v>
      </c>
      <c r="AA144" s="786" t="s">
        <v>647</v>
      </c>
      <c r="AB144" s="786" t="s">
        <v>682</v>
      </c>
      <c r="AC144" s="784" t="s">
        <v>691</v>
      </c>
      <c r="AD144" s="807" t="s">
        <v>697</v>
      </c>
      <c r="AE144" s="793" t="s">
        <v>727</v>
      </c>
      <c r="AF144" s="795" t="s">
        <v>728</v>
      </c>
      <c r="AG144" s="797" t="s">
        <v>720</v>
      </c>
      <c r="AH144" s="797" t="s">
        <v>755</v>
      </c>
      <c r="AI144" s="797" t="s">
        <v>719</v>
      </c>
      <c r="AJ144" s="791" t="s">
        <v>729</v>
      </c>
      <c r="AK144" s="791" t="s">
        <v>730</v>
      </c>
    </row>
    <row r="145" spans="1:44" ht="15" customHeight="1" x14ac:dyDescent="0.2">
      <c r="A145" s="847"/>
      <c r="B145" s="59"/>
      <c r="C145" s="59"/>
      <c r="D145" s="824"/>
      <c r="E145" s="786"/>
      <c r="F145" s="786"/>
      <c r="G145" s="786"/>
      <c r="H145" s="786"/>
      <c r="I145" s="786"/>
      <c r="J145" s="786"/>
      <c r="K145" s="786"/>
      <c r="L145" s="786"/>
      <c r="M145" s="786"/>
      <c r="N145" s="786"/>
      <c r="O145" s="786"/>
      <c r="P145" s="786"/>
      <c r="Q145" s="786"/>
      <c r="R145" s="809"/>
      <c r="S145" s="831"/>
      <c r="T145" s="547" t="s">
        <v>20</v>
      </c>
      <c r="U145" s="547" t="s">
        <v>21</v>
      </c>
      <c r="V145" s="547" t="s">
        <v>609</v>
      </c>
      <c r="W145" s="799"/>
      <c r="X145" s="799"/>
      <c r="Y145" s="799"/>
      <c r="Z145" s="799"/>
      <c r="AA145" s="799"/>
      <c r="AB145" s="799"/>
      <c r="AC145" s="809"/>
      <c r="AD145" s="808"/>
      <c r="AE145" s="794"/>
      <c r="AF145" s="796"/>
      <c r="AG145" s="798"/>
      <c r="AH145" s="798"/>
      <c r="AI145" s="798"/>
      <c r="AJ145" s="792"/>
      <c r="AK145" s="792"/>
    </row>
    <row r="146" spans="1:44" ht="15" customHeight="1" x14ac:dyDescent="0.2">
      <c r="A146" s="454"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150 CFM DELTA BTW. FCU-1 RETURN CFM &amp; SUM OF CORESP. FCU-INLET CFMs</v>
      </c>
      <c r="B146" s="447"/>
      <c r="C146" s="447"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36" t="s">
        <v>1067</v>
      </c>
      <c r="F146" s="348" t="s">
        <v>1069</v>
      </c>
      <c r="G146" s="348" t="s">
        <v>1069</v>
      </c>
      <c r="H146" s="348" t="s">
        <v>1044</v>
      </c>
      <c r="I146" s="348" t="s">
        <v>596</v>
      </c>
      <c r="J146" s="348" t="s">
        <v>1071</v>
      </c>
      <c r="K146" s="461">
        <v>500</v>
      </c>
      <c r="L146" s="350">
        <v>3</v>
      </c>
      <c r="M146" s="350">
        <v>2</v>
      </c>
      <c r="N146" s="351">
        <v>1765</v>
      </c>
      <c r="O146" s="350">
        <v>0.68</v>
      </c>
      <c r="P146" s="351">
        <v>400</v>
      </c>
      <c r="Q146" s="351">
        <v>100</v>
      </c>
      <c r="R146" s="548" t="s">
        <v>1034</v>
      </c>
      <c r="S146" s="736" t="s">
        <v>1039</v>
      </c>
      <c r="T146" s="548" t="s">
        <v>1035</v>
      </c>
      <c r="U146" s="548" t="s">
        <v>1035</v>
      </c>
      <c r="V146" s="548" t="s">
        <v>1035</v>
      </c>
      <c r="W146" s="267" t="s">
        <v>1034</v>
      </c>
      <c r="X146" s="267" t="s">
        <v>1034</v>
      </c>
      <c r="Y146" s="267" t="s">
        <v>1034</v>
      </c>
      <c r="Z146" s="267" t="s">
        <v>1034</v>
      </c>
      <c r="AA146" s="267" t="s">
        <v>1034</v>
      </c>
      <c r="AB146" s="267" t="s">
        <v>1034</v>
      </c>
      <c r="AC146" s="548">
        <v>2</v>
      </c>
      <c r="AD146" s="548">
        <v>0</v>
      </c>
      <c r="AE146" s="404"/>
      <c r="AF146" s="457"/>
      <c r="AG146" s="456">
        <f>IF(AC146&lt;&gt;"",AC146*DUR_OUTLET,"")</f>
        <v>0.28000000000000003</v>
      </c>
      <c r="AH146" s="456">
        <f>IF(AD146&lt;&gt;"",AD146*DUR_INLET,"")</f>
        <v>0</v>
      </c>
      <c r="AI146" s="401">
        <f>IF(E146&lt;&gt;"",DUR_FCU,"")</f>
        <v>2</v>
      </c>
      <c r="AJ146" s="404"/>
      <c r="AK146" s="404"/>
    </row>
    <row r="147" spans="1:44" ht="15" customHeight="1" x14ac:dyDescent="0.2">
      <c r="A147" s="454"/>
      <c r="B147" s="447"/>
      <c r="C147" s="447"/>
      <c r="D147" s="707">
        <v>2</v>
      </c>
      <c r="E147" s="336" t="s">
        <v>1068</v>
      </c>
      <c r="F147" s="710" t="s">
        <v>1070</v>
      </c>
      <c r="G147" s="710" t="s">
        <v>1070</v>
      </c>
      <c r="H147" s="710" t="s">
        <v>1044</v>
      </c>
      <c r="I147" s="710" t="s">
        <v>599</v>
      </c>
      <c r="J147" s="710" t="s">
        <v>1072</v>
      </c>
      <c r="K147" s="710">
        <v>500</v>
      </c>
      <c r="L147" s="350">
        <v>3</v>
      </c>
      <c r="M147" s="350">
        <v>2</v>
      </c>
      <c r="N147" s="351">
        <v>1765</v>
      </c>
      <c r="O147" s="350">
        <v>0.99</v>
      </c>
      <c r="P147" s="351">
        <v>500</v>
      </c>
      <c r="Q147" s="351">
        <v>0</v>
      </c>
      <c r="R147" s="707" t="s">
        <v>1034</v>
      </c>
      <c r="S147" s="736" t="s">
        <v>1039</v>
      </c>
      <c r="T147" s="707" t="s">
        <v>1035</v>
      </c>
      <c r="U147" s="707" t="s">
        <v>1035</v>
      </c>
      <c r="V147" s="707" t="s">
        <v>1035</v>
      </c>
      <c r="W147" s="267" t="s">
        <v>1034</v>
      </c>
      <c r="X147" s="267" t="s">
        <v>1034</v>
      </c>
      <c r="Y147" s="267" t="s">
        <v>1034</v>
      </c>
      <c r="Z147" s="267" t="s">
        <v>1034</v>
      </c>
      <c r="AA147" s="267" t="s">
        <v>1034</v>
      </c>
      <c r="AB147" s="267" t="s">
        <v>1034</v>
      </c>
      <c r="AC147" s="707">
        <v>2</v>
      </c>
      <c r="AD147" s="707">
        <v>2</v>
      </c>
      <c r="AE147" s="404"/>
      <c r="AF147" s="708"/>
      <c r="AG147" s="709">
        <f>IF(AC147&lt;&gt;"",AC147*DUR_OUTLET,"")</f>
        <v>0.28000000000000003</v>
      </c>
      <c r="AH147" s="709">
        <f>IF(AD147&lt;&gt;"",AD147*DUR_INLET,"")</f>
        <v>0.28000000000000003</v>
      </c>
      <c r="AI147" s="401">
        <f>IF(E147&lt;&gt;"",DUR_FCU,"")</f>
        <v>2</v>
      </c>
      <c r="AJ147" s="404"/>
      <c r="AK147" s="404"/>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18"/>
      <c r="AQ148" s="418"/>
      <c r="AR148" s="418"/>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47" t="str">
        <f ca="1">IF(FCU_OutletSum_1&lt;&gt;"",IF((COUNTA(OFFSET(FCU_Inlet_Reference,-3,0):FCU_OutletSum_1)+COUNTBLANK(OFFSET(FCU_Inlet_Reference,-3,0):FCU_OutletSum_1))&lt;&gt;SUM(FCU_Num_Outlets_1:OFFSET(FCU_Num_Outlets_1,Number_FCUs-1,0)),"NO. OF FCU-OUTLET MISMATCH",""),"")</f>
        <v/>
      </c>
      <c r="B150" s="59"/>
      <c r="C150" s="59"/>
      <c r="D150" s="822" t="s">
        <v>620</v>
      </c>
      <c r="E150" s="780" t="s">
        <v>189</v>
      </c>
      <c r="F150" s="781"/>
      <c r="G150" s="781"/>
      <c r="H150" s="781"/>
      <c r="I150" s="781"/>
      <c r="J150" s="782"/>
      <c r="K150" s="158"/>
      <c r="L150" s="158"/>
      <c r="M150" s="158"/>
      <c r="N150" s="158"/>
      <c r="O150" s="158"/>
      <c r="P150" s="158"/>
      <c r="Q150" s="158"/>
      <c r="R150" s="158"/>
      <c r="S150" s="158"/>
      <c r="T150" s="158"/>
    </row>
    <row r="151" spans="1:44" ht="15" customHeight="1" thickTop="1" x14ac:dyDescent="0.25">
      <c r="A151" s="847"/>
      <c r="B151" s="59"/>
      <c r="C151" s="59"/>
      <c r="D151" s="823"/>
      <c r="E151" s="785" t="s">
        <v>25</v>
      </c>
      <c r="F151" s="783" t="s">
        <v>183</v>
      </c>
      <c r="G151" s="785" t="s">
        <v>192</v>
      </c>
      <c r="H151" s="785" t="s">
        <v>190</v>
      </c>
      <c r="I151" s="787" t="s">
        <v>194</v>
      </c>
      <c r="J151" s="785" t="s">
        <v>184</v>
      </c>
      <c r="K151" s="158"/>
      <c r="L151" s="158"/>
      <c r="M151" s="158"/>
      <c r="N151" s="158"/>
      <c r="O151" s="158"/>
      <c r="P151" s="158"/>
      <c r="Q151" s="158"/>
      <c r="R151" s="158"/>
      <c r="S151" s="158"/>
      <c r="T151" s="158"/>
      <c r="AK151" s="94"/>
      <c r="AL151" s="94"/>
      <c r="AM151" s="94"/>
      <c r="AN151" s="94"/>
      <c r="AO151" s="94"/>
    </row>
    <row r="152" spans="1:44" ht="15" customHeight="1" x14ac:dyDescent="0.25">
      <c r="A152" s="847"/>
      <c r="B152" s="59"/>
      <c r="C152" s="59"/>
      <c r="D152" s="824"/>
      <c r="E152" s="786"/>
      <c r="F152" s="784"/>
      <c r="G152" s="786"/>
      <c r="H152" s="786"/>
      <c r="I152" s="784"/>
      <c r="J152" s="786"/>
      <c r="K152" s="158"/>
      <c r="L152" s="158"/>
      <c r="M152" s="158"/>
      <c r="N152" s="158"/>
      <c r="O152" s="158"/>
      <c r="P152" s="158"/>
      <c r="Q152" s="158"/>
      <c r="R152" s="158"/>
      <c r="S152" s="158"/>
      <c r="T152" s="158"/>
      <c r="U152" s="331"/>
      <c r="V152" s="331"/>
      <c r="W152" s="331"/>
      <c r="X152" s="331"/>
      <c r="Y152" s="331"/>
      <c r="AF152" s="94"/>
      <c r="AG152" s="94"/>
      <c r="AH152" s="94"/>
    </row>
    <row r="153" spans="1:44" ht="15" customHeight="1" x14ac:dyDescent="0.2">
      <c r="A153" s="454"/>
      <c r="B153" s="447"/>
      <c r="C153" s="447"/>
      <c r="D153" s="329">
        <v>1</v>
      </c>
      <c r="E153" s="776" t="s">
        <v>1067</v>
      </c>
      <c r="F153" s="724" t="s">
        <v>1073</v>
      </c>
      <c r="G153" s="724">
        <v>1</v>
      </c>
      <c r="H153" s="721" t="s">
        <v>1064</v>
      </c>
      <c r="I153" s="726">
        <v>10</v>
      </c>
      <c r="J153" s="724">
        <v>250</v>
      </c>
      <c r="K153" s="325"/>
      <c r="L153" s="325"/>
      <c r="M153" s="325"/>
      <c r="N153" s="325"/>
      <c r="O153" s="325"/>
      <c r="P153" s="325"/>
      <c r="Q153" s="325"/>
      <c r="R153" s="325"/>
      <c r="S153" s="325"/>
      <c r="T153" s="325"/>
      <c r="U153" s="325"/>
      <c r="V153" s="331"/>
      <c r="W153" s="331"/>
      <c r="X153" s="331"/>
      <c r="Y153" s="331"/>
      <c r="Z153" s="331"/>
      <c r="AA153" s="331"/>
      <c r="AB153" s="331"/>
      <c r="AC153" s="331"/>
      <c r="AD153" s="331"/>
      <c r="AE153" s="331"/>
      <c r="AF153" s="331"/>
      <c r="AG153" s="331"/>
      <c r="AH153" s="331"/>
      <c r="AI153" s="331"/>
      <c r="AJ153" s="331"/>
      <c r="AK153" s="331"/>
      <c r="AL153" s="331"/>
      <c r="AM153" s="331"/>
      <c r="AN153" s="331"/>
      <c r="AO153" s="331"/>
      <c r="AP153" s="418"/>
      <c r="AQ153" s="418"/>
      <c r="AR153" s="418"/>
    </row>
    <row r="154" spans="1:44" ht="15" customHeight="1" x14ac:dyDescent="0.2">
      <c r="A154" s="454"/>
      <c r="B154" s="447"/>
      <c r="C154" s="447"/>
      <c r="D154" s="329">
        <v>2</v>
      </c>
      <c r="E154" s="777"/>
      <c r="F154" s="724" t="s">
        <v>133</v>
      </c>
      <c r="G154" s="724">
        <v>2</v>
      </c>
      <c r="H154" s="721" t="s">
        <v>133</v>
      </c>
      <c r="I154" s="726" t="s">
        <v>133</v>
      </c>
      <c r="J154" s="724">
        <v>250</v>
      </c>
      <c r="K154" s="325"/>
      <c r="L154" s="325"/>
      <c r="M154" s="325"/>
      <c r="N154" s="325"/>
      <c r="O154" s="325"/>
      <c r="P154" s="325"/>
      <c r="Q154" s="325"/>
      <c r="R154" s="325"/>
      <c r="S154" s="325"/>
      <c r="T154" s="325"/>
      <c r="U154" s="325"/>
      <c r="V154" s="331"/>
      <c r="W154" s="331"/>
      <c r="X154" s="331"/>
      <c r="Y154" s="331"/>
      <c r="Z154" s="331"/>
      <c r="AA154" s="331"/>
      <c r="AB154" s="331"/>
      <c r="AC154" s="331"/>
      <c r="AD154" s="331"/>
      <c r="AE154" s="331"/>
      <c r="AF154" s="331"/>
      <c r="AG154" s="331"/>
      <c r="AH154" s="331"/>
      <c r="AI154" s="331"/>
      <c r="AJ154" s="331"/>
      <c r="AK154" s="331"/>
      <c r="AL154" s="331"/>
      <c r="AM154" s="331"/>
      <c r="AN154" s="331"/>
      <c r="AO154" s="331"/>
      <c r="AP154" s="418"/>
      <c r="AQ154" s="418"/>
      <c r="AR154" s="418"/>
    </row>
    <row r="155" spans="1:44" ht="15" customHeight="1" x14ac:dyDescent="0.2">
      <c r="A155" s="454"/>
      <c r="B155" s="447"/>
      <c r="C155" s="447"/>
      <c r="D155" s="329">
        <v>3</v>
      </c>
      <c r="E155" s="774" t="s">
        <v>1068</v>
      </c>
      <c r="F155" s="329" t="s">
        <v>1070</v>
      </c>
      <c r="G155" s="329">
        <v>1</v>
      </c>
      <c r="H155" s="330" t="s">
        <v>1064</v>
      </c>
      <c r="I155" s="352">
        <v>10</v>
      </c>
      <c r="J155" s="329">
        <v>250</v>
      </c>
      <c r="K155" s="325"/>
      <c r="L155" s="325"/>
      <c r="M155" s="325"/>
      <c r="N155" s="325"/>
      <c r="O155" s="325"/>
      <c r="P155" s="325"/>
      <c r="Q155" s="325"/>
      <c r="R155" s="325"/>
      <c r="S155" s="325"/>
      <c r="T155" s="325"/>
      <c r="U155" s="325"/>
      <c r="V155" s="331"/>
      <c r="W155" s="331"/>
      <c r="X155" s="331"/>
      <c r="Y155" s="331"/>
      <c r="Z155" s="331"/>
      <c r="AA155" s="331"/>
      <c r="AB155" s="331"/>
      <c r="AC155" s="331"/>
      <c r="AD155" s="331"/>
      <c r="AE155" s="331"/>
      <c r="AF155" s="331"/>
      <c r="AG155" s="331"/>
      <c r="AH155" s="331"/>
      <c r="AI155" s="331"/>
      <c r="AJ155" s="331"/>
      <c r="AK155" s="331"/>
      <c r="AL155" s="331"/>
      <c r="AM155" s="331"/>
      <c r="AN155" s="331"/>
      <c r="AO155" s="331"/>
      <c r="AP155" s="418"/>
      <c r="AQ155" s="418"/>
      <c r="AR155" s="418"/>
    </row>
    <row r="156" spans="1:44" ht="15" customHeight="1" x14ac:dyDescent="0.2">
      <c r="A156" s="454"/>
      <c r="B156" s="447"/>
      <c r="C156" s="447"/>
      <c r="D156" s="329">
        <v>4</v>
      </c>
      <c r="E156" s="775"/>
      <c r="F156" s="329" t="s">
        <v>133</v>
      </c>
      <c r="G156" s="329">
        <v>2</v>
      </c>
      <c r="H156" s="330" t="s">
        <v>133</v>
      </c>
      <c r="I156" s="352" t="s">
        <v>133</v>
      </c>
      <c r="J156" s="329">
        <v>250</v>
      </c>
      <c r="K156" s="325"/>
      <c r="L156" s="325"/>
      <c r="M156" s="325"/>
      <c r="N156" s="325"/>
      <c r="O156" s="325"/>
      <c r="P156" s="325"/>
      <c r="Q156" s="325"/>
      <c r="R156" s="325"/>
      <c r="S156" s="325"/>
      <c r="T156" s="325"/>
      <c r="U156" s="325"/>
      <c r="V156" s="331"/>
      <c r="W156" s="331"/>
      <c r="X156" s="331"/>
      <c r="Y156" s="331"/>
      <c r="Z156" s="331"/>
      <c r="AA156" s="331"/>
      <c r="AB156" s="331"/>
      <c r="AC156" s="331"/>
      <c r="AD156" s="331"/>
      <c r="AE156" s="331"/>
      <c r="AF156" s="331"/>
      <c r="AG156" s="331"/>
      <c r="AH156" s="331"/>
      <c r="AI156" s="331"/>
      <c r="AJ156" s="331"/>
      <c r="AK156" s="331"/>
      <c r="AL156" s="331"/>
      <c r="AM156" s="331"/>
      <c r="AN156" s="331"/>
      <c r="AO156" s="331"/>
      <c r="AP156" s="418"/>
      <c r="AQ156" s="418"/>
      <c r="AR156" s="418"/>
    </row>
    <row r="157" spans="1:44" ht="15" customHeight="1" x14ac:dyDescent="0.2">
      <c r="A157" s="325"/>
      <c r="B157" s="326"/>
      <c r="C157" s="327"/>
      <c r="D157" s="334"/>
      <c r="E157" s="559"/>
      <c r="F157" s="559"/>
      <c r="G157" s="559"/>
      <c r="H157" s="559"/>
      <c r="I157" s="559"/>
      <c r="J157" s="559"/>
      <c r="K157" s="325"/>
      <c r="L157" s="325"/>
      <c r="M157" s="325"/>
      <c r="N157" s="325"/>
      <c r="O157" s="325"/>
      <c r="P157" s="325"/>
      <c r="Q157" s="325"/>
      <c r="R157" s="325"/>
      <c r="S157" s="331"/>
      <c r="T157" s="331"/>
      <c r="U157" s="331"/>
      <c r="V157" s="333"/>
      <c r="W157" s="333"/>
      <c r="X157" s="333"/>
      <c r="Y157" s="331"/>
      <c r="Z157" s="331"/>
      <c r="AA157" s="331"/>
      <c r="AB157" s="331"/>
      <c r="AC157" s="331"/>
      <c r="AD157" s="331"/>
      <c r="AE157" s="331"/>
      <c r="AF157" s="331"/>
      <c r="AG157" s="331"/>
      <c r="AH157" s="331"/>
      <c r="AI157" s="331"/>
      <c r="AJ157" s="331"/>
      <c r="AK157" s="331"/>
      <c r="AL157" s="331"/>
      <c r="AM157" s="331"/>
      <c r="AN157" s="331"/>
      <c r="AO157" s="331"/>
    </row>
    <row r="158" spans="1:44" ht="15" customHeight="1" x14ac:dyDescent="0.2">
      <c r="A158" s="325"/>
      <c r="B158" s="326"/>
      <c r="C158" s="327"/>
      <c r="D158" s="334"/>
      <c r="E158" s="381"/>
      <c r="F158" s="334"/>
      <c r="G158" s="334"/>
      <c r="H158" s="334"/>
      <c r="I158" s="334"/>
      <c r="J158" s="334"/>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4" ht="15" customHeight="1" thickBot="1" x14ac:dyDescent="0.25">
      <c r="A159" s="847" t="str">
        <f ca="1">IF(FCU_InletSum_1&lt;&gt;"",IF((COUNTA(OFFSET(AC_Reference,-4,0):FCU_InletSum_1)+COUNTBLANK(OFFSET(AC_Reference,-4,0):FCU_InletSum_1))&lt;&gt;SUMIF(FCU_Num_Inlets_1:OFFSET(FCU_Num_Inlets_1,Number_FCUs-1,0),"&lt;&gt;1"),"NO. OF FCU-INLET MISMATCH",""),"")</f>
        <v/>
      </c>
      <c r="C159" s="91"/>
      <c r="D159" s="840" t="s">
        <v>700</v>
      </c>
      <c r="E159" s="780" t="s">
        <v>252</v>
      </c>
      <c r="F159" s="781"/>
      <c r="G159" s="781"/>
      <c r="H159" s="781"/>
      <c r="I159" s="781"/>
      <c r="J159" s="782"/>
      <c r="S159" s="67"/>
      <c r="T159" s="67"/>
      <c r="U159" s="67"/>
      <c r="Y159" s="331"/>
      <c r="Z159" s="331"/>
      <c r="AA159" s="331"/>
      <c r="AF159" s="331"/>
      <c r="AG159" s="331"/>
      <c r="AH159" s="331"/>
      <c r="AI159" s="331"/>
      <c r="AJ159" s="331"/>
      <c r="AK159" s="331"/>
      <c r="AL159" s="331"/>
      <c r="AM159" s="331"/>
      <c r="AN159" s="331"/>
      <c r="AO159" s="331"/>
    </row>
    <row r="160" spans="1:44" ht="15" customHeight="1" thickTop="1" x14ac:dyDescent="0.2">
      <c r="A160" s="847"/>
      <c r="C160" s="91"/>
      <c r="D160" s="841"/>
      <c r="E160" s="785" t="s">
        <v>25</v>
      </c>
      <c r="F160" s="783" t="s">
        <v>183</v>
      </c>
      <c r="G160" s="785" t="s">
        <v>253</v>
      </c>
      <c r="H160" s="785" t="s">
        <v>254</v>
      </c>
      <c r="I160" s="787" t="s">
        <v>193</v>
      </c>
      <c r="J160" s="785" t="s">
        <v>184</v>
      </c>
      <c r="AF160" s="331"/>
      <c r="AG160" s="331"/>
      <c r="AH160" s="331"/>
      <c r="AI160" s="331"/>
      <c r="AJ160" s="331"/>
      <c r="AK160" s="331"/>
      <c r="AL160" s="331"/>
      <c r="AM160" s="331"/>
      <c r="AN160" s="331"/>
      <c r="AO160" s="331"/>
    </row>
    <row r="161" spans="1:44" ht="15" customHeight="1" x14ac:dyDescent="0.2">
      <c r="A161" s="847"/>
      <c r="C161" s="91"/>
      <c r="D161" s="842"/>
      <c r="E161" s="786"/>
      <c r="F161" s="784"/>
      <c r="G161" s="786"/>
      <c r="H161" s="786"/>
      <c r="I161" s="784"/>
      <c r="J161" s="786"/>
      <c r="AF161" s="331"/>
      <c r="AG161" s="331"/>
      <c r="AH161" s="331"/>
      <c r="AI161" s="331"/>
      <c r="AJ161" s="331"/>
      <c r="AK161" s="331"/>
      <c r="AL161" s="331"/>
      <c r="AM161" s="331"/>
      <c r="AN161" s="331"/>
      <c r="AO161" s="331"/>
    </row>
    <row r="162" spans="1:44" ht="15" customHeight="1" x14ac:dyDescent="0.2">
      <c r="A162" s="325"/>
      <c r="B162" s="326"/>
      <c r="C162" s="327"/>
      <c r="D162" s="328">
        <v>1</v>
      </c>
      <c r="E162" s="776" t="s">
        <v>1068</v>
      </c>
      <c r="F162" s="724" t="s">
        <v>1070</v>
      </c>
      <c r="G162" s="724">
        <v>1</v>
      </c>
      <c r="H162" s="721" t="s">
        <v>1066</v>
      </c>
      <c r="I162" s="724">
        <v>10</v>
      </c>
      <c r="J162" s="725">
        <v>250</v>
      </c>
      <c r="K162" s="325"/>
      <c r="L162" s="325"/>
      <c r="M162" s="325"/>
      <c r="N162" s="325"/>
      <c r="O162" s="325"/>
      <c r="P162" s="325"/>
      <c r="Q162" s="325"/>
      <c r="R162" s="325"/>
      <c r="S162" s="331"/>
      <c r="T162" s="331"/>
      <c r="U162" s="331"/>
      <c r="V162" s="333"/>
      <c r="W162" s="333"/>
      <c r="X162" s="333"/>
      <c r="Y162" s="331"/>
      <c r="Z162" s="331"/>
      <c r="AA162" s="331"/>
      <c r="AB162" s="331"/>
      <c r="AC162" s="331"/>
      <c r="AD162" s="331"/>
      <c r="AE162" s="331"/>
      <c r="AF162" s="331"/>
      <c r="AG162" s="331"/>
      <c r="AH162" s="331"/>
      <c r="AI162" s="331"/>
      <c r="AJ162" s="331"/>
      <c r="AK162" s="331"/>
      <c r="AL162" s="331"/>
      <c r="AM162" s="331"/>
      <c r="AN162" s="331"/>
      <c r="AO162" s="331"/>
      <c r="AP162" s="418"/>
      <c r="AQ162" s="418"/>
      <c r="AR162" s="418"/>
    </row>
    <row r="163" spans="1:44" ht="15" customHeight="1" x14ac:dyDescent="0.2">
      <c r="A163" s="325"/>
      <c r="B163" s="326"/>
      <c r="C163" s="333"/>
      <c r="D163" s="328">
        <v>2</v>
      </c>
      <c r="E163" s="777"/>
      <c r="F163" s="724" t="s">
        <v>133</v>
      </c>
      <c r="G163" s="724">
        <v>2</v>
      </c>
      <c r="H163" s="721" t="s">
        <v>133</v>
      </c>
      <c r="I163" s="724">
        <v>10</v>
      </c>
      <c r="J163" s="725">
        <v>250</v>
      </c>
      <c r="K163" s="325"/>
      <c r="L163" s="325"/>
      <c r="M163" s="325"/>
      <c r="N163" s="325"/>
      <c r="O163" s="325"/>
      <c r="P163" s="325"/>
      <c r="Q163" s="325"/>
      <c r="R163" s="325"/>
      <c r="S163" s="331"/>
      <c r="T163" s="331"/>
      <c r="U163" s="331"/>
      <c r="V163" s="333"/>
      <c r="W163" s="333"/>
      <c r="X163" s="333"/>
      <c r="Y163" s="331"/>
      <c r="Z163" s="331"/>
      <c r="AA163" s="331"/>
      <c r="AB163" s="331"/>
      <c r="AC163" s="331"/>
      <c r="AD163" s="331"/>
      <c r="AE163" s="331"/>
      <c r="AF163" s="331"/>
      <c r="AG163" s="331"/>
      <c r="AH163" s="331"/>
      <c r="AI163" s="331"/>
      <c r="AJ163" s="331"/>
      <c r="AK163" s="331"/>
      <c r="AL163" s="331"/>
      <c r="AM163" s="331"/>
      <c r="AN163" s="331"/>
      <c r="AO163" s="331"/>
      <c r="AP163" s="418"/>
      <c r="AQ163" s="418"/>
      <c r="AR163" s="418"/>
    </row>
    <row r="164" spans="1:44" ht="15" customHeight="1" x14ac:dyDescent="0.2">
      <c r="A164" s="56"/>
      <c r="B164" s="59"/>
      <c r="C164" s="59"/>
      <c r="D164" s="64"/>
      <c r="AF164" s="94"/>
      <c r="AG164" s="94"/>
      <c r="AH164" s="94"/>
    </row>
    <row r="165" spans="1:44" ht="15" customHeight="1" x14ac:dyDescent="0.2">
      <c r="A165" s="77"/>
      <c r="B165" s="78" t="s">
        <v>186</v>
      </c>
      <c r="C165" s="78">
        <v>2</v>
      </c>
      <c r="AF165" s="94"/>
      <c r="AG165" s="94"/>
      <c r="AH165" s="94"/>
      <c r="AP165" s="418"/>
      <c r="AQ165" s="418"/>
      <c r="AR165" s="418"/>
    </row>
    <row r="166" spans="1:44" ht="15" customHeight="1" x14ac:dyDescent="0.2">
      <c r="A166" s="459"/>
      <c r="B166" s="459"/>
      <c r="C166" s="459"/>
    </row>
    <row r="167" spans="1:44" ht="15" customHeight="1" thickBot="1" x14ac:dyDescent="0.25">
      <c r="A167" s="820" t="str">
        <f ca="1">IF(AC_1&lt;&gt;"",(IF((COUNTA(OFFSET(AC_Outlet_Reference,-3,0):AC_1)+COUNTBLANK(OFFSET(AC_Outlet_Reference,-3,0):AC_1))&lt;&gt;Number_ACs,"INDICATED NO. OF ACS DOESN’T MATCH NO. OF ROWS","")),"")</f>
        <v/>
      </c>
      <c r="B167" s="59"/>
      <c r="C167" s="59"/>
      <c r="D167" s="822" t="s">
        <v>621</v>
      </c>
      <c r="E167" s="788" t="s">
        <v>24</v>
      </c>
      <c r="F167" s="789"/>
      <c r="G167" s="790"/>
      <c r="H167" s="780" t="s">
        <v>28</v>
      </c>
      <c r="I167" s="781"/>
      <c r="J167" s="781"/>
      <c r="K167" s="782"/>
      <c r="L167" s="780" t="s">
        <v>178</v>
      </c>
      <c r="M167" s="781"/>
      <c r="N167" s="781"/>
      <c r="O167" s="782"/>
      <c r="P167" s="780" t="s">
        <v>177</v>
      </c>
      <c r="Q167" s="782"/>
      <c r="R167" s="814" t="s">
        <v>241</v>
      </c>
      <c r="S167" s="814"/>
      <c r="T167" s="814"/>
      <c r="U167" s="814"/>
      <c r="V167" s="814"/>
      <c r="W167" s="814"/>
      <c r="X167" s="814"/>
      <c r="Y167" s="814"/>
      <c r="Z167" s="814"/>
      <c r="AA167" s="814"/>
      <c r="AB167" s="814"/>
      <c r="AC167" s="814"/>
      <c r="AD167" s="814"/>
      <c r="AE167" s="805" t="s">
        <v>718</v>
      </c>
      <c r="AF167" s="805"/>
      <c r="AG167" s="805"/>
      <c r="AH167" s="805"/>
      <c r="AI167" s="805"/>
      <c r="AJ167" s="805"/>
      <c r="AK167" s="805"/>
    </row>
    <row r="168" spans="1:44" ht="15" customHeight="1" thickTop="1" x14ac:dyDescent="0.2">
      <c r="A168" s="817"/>
      <c r="B168" s="59"/>
      <c r="C168" s="59"/>
      <c r="D168" s="823"/>
      <c r="E168" s="785" t="s">
        <v>25</v>
      </c>
      <c r="F168" s="785" t="s">
        <v>172</v>
      </c>
      <c r="G168" s="785" t="s">
        <v>173</v>
      </c>
      <c r="H168" s="785" t="s">
        <v>171</v>
      </c>
      <c r="I168" s="785" t="s">
        <v>26</v>
      </c>
      <c r="J168" s="785" t="s">
        <v>27</v>
      </c>
      <c r="K168" s="785" t="s">
        <v>29</v>
      </c>
      <c r="L168" s="785" t="s">
        <v>30</v>
      </c>
      <c r="M168" s="785" t="s">
        <v>31</v>
      </c>
      <c r="N168" s="785" t="s">
        <v>32</v>
      </c>
      <c r="O168" s="785" t="s">
        <v>33</v>
      </c>
      <c r="P168" s="785" t="s">
        <v>174</v>
      </c>
      <c r="Q168" s="785" t="s">
        <v>175</v>
      </c>
      <c r="R168" s="784" t="s">
        <v>247</v>
      </c>
      <c r="S168" s="854" t="s">
        <v>645</v>
      </c>
      <c r="T168" s="786" t="s">
        <v>610</v>
      </c>
      <c r="U168" s="786"/>
      <c r="V168" s="786"/>
      <c r="W168" s="786" t="s">
        <v>387</v>
      </c>
      <c r="X168" s="786" t="s">
        <v>388</v>
      </c>
      <c r="Y168" s="786" t="s">
        <v>642</v>
      </c>
      <c r="Z168" s="786" t="s">
        <v>839</v>
      </c>
      <c r="AA168" s="786" t="s">
        <v>647</v>
      </c>
      <c r="AB168" s="786" t="s">
        <v>682</v>
      </c>
      <c r="AC168" s="784" t="s">
        <v>691</v>
      </c>
      <c r="AD168" s="784" t="s">
        <v>692</v>
      </c>
      <c r="AE168" s="793" t="s">
        <v>727</v>
      </c>
      <c r="AF168" s="795" t="s">
        <v>728</v>
      </c>
      <c r="AG168" s="797" t="s">
        <v>720</v>
      </c>
      <c r="AH168" s="797" t="s">
        <v>755</v>
      </c>
      <c r="AI168" s="797" t="s">
        <v>719</v>
      </c>
      <c r="AJ168" s="791" t="s">
        <v>729</v>
      </c>
      <c r="AK168" s="791" t="s">
        <v>730</v>
      </c>
    </row>
    <row r="169" spans="1:44" ht="15" customHeight="1" x14ac:dyDescent="0.2">
      <c r="A169" s="817"/>
      <c r="B169" s="59"/>
      <c r="C169" s="59"/>
      <c r="D169" s="824"/>
      <c r="E169" s="786"/>
      <c r="F169" s="786"/>
      <c r="G169" s="786"/>
      <c r="H169" s="786"/>
      <c r="I169" s="786"/>
      <c r="J169" s="786"/>
      <c r="K169" s="786"/>
      <c r="L169" s="786"/>
      <c r="M169" s="786"/>
      <c r="N169" s="786"/>
      <c r="O169" s="786"/>
      <c r="P169" s="786"/>
      <c r="Q169" s="786"/>
      <c r="R169" s="809"/>
      <c r="S169" s="831"/>
      <c r="T169" s="547" t="s">
        <v>20</v>
      </c>
      <c r="U169" s="557" t="s">
        <v>21</v>
      </c>
      <c r="V169" s="547" t="s">
        <v>609</v>
      </c>
      <c r="W169" s="799"/>
      <c r="X169" s="799"/>
      <c r="Y169" s="799"/>
      <c r="Z169" s="799"/>
      <c r="AA169" s="799"/>
      <c r="AB169" s="799"/>
      <c r="AC169" s="809"/>
      <c r="AD169" s="809"/>
      <c r="AE169" s="794"/>
      <c r="AF169" s="796"/>
      <c r="AG169" s="798"/>
      <c r="AH169" s="798"/>
      <c r="AI169" s="798"/>
      <c r="AJ169" s="792"/>
      <c r="AK169" s="792"/>
    </row>
    <row r="170" spans="1:44" ht="15" customHeight="1" x14ac:dyDescent="0.2">
      <c r="A170" s="454"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47"/>
      <c r="C170" s="447"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36" t="s">
        <v>1074</v>
      </c>
      <c r="F170" s="246" t="s">
        <v>1076</v>
      </c>
      <c r="G170" s="733" t="s">
        <v>1076</v>
      </c>
      <c r="H170" s="246" t="s">
        <v>1078</v>
      </c>
      <c r="I170" s="246" t="s">
        <v>596</v>
      </c>
      <c r="J170" s="246" t="s">
        <v>1079</v>
      </c>
      <c r="K170" s="461">
        <v>500</v>
      </c>
      <c r="L170" s="92">
        <v>0.1</v>
      </c>
      <c r="M170" s="92">
        <v>0.1</v>
      </c>
      <c r="N170" s="246">
        <v>1150</v>
      </c>
      <c r="O170" s="92">
        <v>0.02</v>
      </c>
      <c r="P170" s="246">
        <v>500</v>
      </c>
      <c r="Q170" s="246">
        <v>0</v>
      </c>
      <c r="R170" s="548" t="s">
        <v>1034</v>
      </c>
      <c r="S170" s="736" t="s">
        <v>1039</v>
      </c>
      <c r="T170" s="548" t="s">
        <v>1035</v>
      </c>
      <c r="U170" s="707" t="s">
        <v>1039</v>
      </c>
      <c r="V170" s="707" t="s">
        <v>1035</v>
      </c>
      <c r="W170" s="267" t="s">
        <v>1034</v>
      </c>
      <c r="X170" s="267" t="s">
        <v>1034</v>
      </c>
      <c r="Y170" s="267" t="s">
        <v>1034</v>
      </c>
      <c r="Z170" s="267" t="s">
        <v>1034</v>
      </c>
      <c r="AA170" s="267" t="s">
        <v>1034</v>
      </c>
      <c r="AB170" s="267" t="s">
        <v>1034</v>
      </c>
      <c r="AC170" s="548">
        <v>1</v>
      </c>
      <c r="AD170" s="548">
        <v>1</v>
      </c>
      <c r="AE170" s="404"/>
      <c r="AF170" s="457"/>
      <c r="AG170" s="456">
        <f>IF(AC170&lt;&gt;"",AC170*DUR_OUTLET,"")</f>
        <v>0.14000000000000001</v>
      </c>
      <c r="AH170" s="456">
        <f>IF(AD170&lt;&gt;"",AD170*DUR_INLET,"")</f>
        <v>0.14000000000000001</v>
      </c>
      <c r="AI170" s="401">
        <f>IF(E170&lt;&gt;"",DUR_AC,"")</f>
        <v>2</v>
      </c>
      <c r="AJ170" s="404"/>
      <c r="AK170" s="404"/>
    </row>
    <row r="171" spans="1:44" ht="15" customHeight="1" x14ac:dyDescent="0.2">
      <c r="A171" s="454"/>
      <c r="B171" s="447"/>
      <c r="C171" s="447"/>
      <c r="D171" s="712">
        <v>2</v>
      </c>
      <c r="E171" s="336" t="s">
        <v>1075</v>
      </c>
      <c r="F171" s="715" t="s">
        <v>1077</v>
      </c>
      <c r="G171" s="733" t="s">
        <v>1077</v>
      </c>
      <c r="H171" s="733" t="s">
        <v>1078</v>
      </c>
      <c r="I171" s="715" t="s">
        <v>596</v>
      </c>
      <c r="J171" s="715" t="s">
        <v>1080</v>
      </c>
      <c r="K171" s="715">
        <v>500</v>
      </c>
      <c r="L171" s="391">
        <v>0.1</v>
      </c>
      <c r="M171" s="391">
        <v>0.1</v>
      </c>
      <c r="N171" s="733">
        <v>1150</v>
      </c>
      <c r="O171" s="391">
        <v>0.02</v>
      </c>
      <c r="P171" s="715">
        <v>500</v>
      </c>
      <c r="Q171" s="715">
        <v>0</v>
      </c>
      <c r="R171" s="712" t="s">
        <v>1034</v>
      </c>
      <c r="S171" s="736" t="s">
        <v>1039</v>
      </c>
      <c r="T171" s="729" t="s">
        <v>1035</v>
      </c>
      <c r="U171" s="729" t="s">
        <v>1039</v>
      </c>
      <c r="V171" s="729" t="s">
        <v>1035</v>
      </c>
      <c r="W171" s="267" t="s">
        <v>1034</v>
      </c>
      <c r="X171" s="267" t="s">
        <v>1034</v>
      </c>
      <c r="Y171" s="267" t="s">
        <v>1034</v>
      </c>
      <c r="Z171" s="267" t="s">
        <v>1034</v>
      </c>
      <c r="AA171" s="267" t="s">
        <v>1034</v>
      </c>
      <c r="AB171" s="267" t="s">
        <v>1034</v>
      </c>
      <c r="AC171" s="712">
        <v>1</v>
      </c>
      <c r="AD171" s="712">
        <v>1</v>
      </c>
      <c r="AE171" s="404"/>
      <c r="AF171" s="714"/>
      <c r="AG171" s="713">
        <f>IF(AC171&lt;&gt;"",AC171*DUR_OUTLET,"")</f>
        <v>0.14000000000000001</v>
      </c>
      <c r="AH171" s="713">
        <f>IF(AD171&lt;&gt;"",AD171*DUR_INLET,"")</f>
        <v>0.14000000000000001</v>
      </c>
      <c r="AI171" s="401">
        <f>IF(E171&lt;&gt;"",DUR_AC,"")</f>
        <v>2</v>
      </c>
      <c r="AJ171" s="404"/>
      <c r="AK171" s="404"/>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17" t="str">
        <f ca="1">IF(AC_OutletSum_1&lt;&gt;"",IF((COUNTA(OFFSET(AC_Inlet_Reference,-3,0):AC_OutletSum_1)+COUNTBLANK(OFFSET(AC_Inlet_Reference,-3,0):AC_OutletSum_1))&lt;&gt;SUM(AC_Num_Outlets_1:OFFSET(AC_Num_Outlets_1,Number_ACs-1,0)),"INDICATED NO. OF AC-OUTLETS DOESN’T MATCH NO. OF ROWS",""),"")</f>
        <v/>
      </c>
      <c r="B174" s="59"/>
      <c r="C174" s="59"/>
      <c r="D174" s="822" t="s">
        <v>622</v>
      </c>
      <c r="E174" s="780" t="s">
        <v>189</v>
      </c>
      <c r="F174" s="781"/>
      <c r="G174" s="781"/>
      <c r="H174" s="781"/>
      <c r="I174" s="781"/>
      <c r="J174" s="782"/>
      <c r="K174" s="158"/>
      <c r="L174" s="158"/>
      <c r="M174" s="158"/>
      <c r="N174" s="158"/>
      <c r="O174" s="158"/>
      <c r="P174" s="158"/>
      <c r="Q174" s="158"/>
      <c r="R174" s="158"/>
      <c r="S174" s="158"/>
      <c r="T174" s="158"/>
      <c r="U174" s="158"/>
    </row>
    <row r="175" spans="1:44" ht="15" customHeight="1" thickTop="1" x14ac:dyDescent="0.25">
      <c r="A175" s="817"/>
      <c r="B175" s="59"/>
      <c r="C175" s="59"/>
      <c r="D175" s="823"/>
      <c r="E175" s="785" t="s">
        <v>25</v>
      </c>
      <c r="F175" s="785" t="s">
        <v>183</v>
      </c>
      <c r="G175" s="785" t="s">
        <v>192</v>
      </c>
      <c r="H175" s="785" t="s">
        <v>190</v>
      </c>
      <c r="I175" s="787" t="s">
        <v>194</v>
      </c>
      <c r="J175" s="785" t="s">
        <v>184</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17"/>
      <c r="B176" s="59"/>
      <c r="C176" s="59"/>
      <c r="D176" s="824"/>
      <c r="E176" s="786"/>
      <c r="F176" s="786"/>
      <c r="G176" s="786"/>
      <c r="H176" s="786"/>
      <c r="I176" s="784"/>
      <c r="J176" s="786"/>
      <c r="K176" s="158"/>
      <c r="L176" s="158"/>
      <c r="M176" s="158"/>
      <c r="N176" s="158"/>
      <c r="O176" s="158"/>
      <c r="P176" s="158"/>
      <c r="Q176" s="158"/>
      <c r="R176" s="158"/>
      <c r="S176" s="158"/>
      <c r="T176" s="158"/>
      <c r="U176" s="158"/>
      <c r="AF176" s="94"/>
      <c r="AG176" s="94"/>
      <c r="AH176" s="94"/>
    </row>
    <row r="177" spans="1:44" ht="15" customHeight="1" x14ac:dyDescent="0.25">
      <c r="A177" s="454"/>
      <c r="B177" s="447"/>
      <c r="C177" s="447"/>
      <c r="D177" s="329">
        <v>1</v>
      </c>
      <c r="E177" s="719" t="s">
        <v>1074</v>
      </c>
      <c r="F177" s="724" t="s">
        <v>1076</v>
      </c>
      <c r="G177" s="724">
        <v>1</v>
      </c>
      <c r="H177" s="723" t="s">
        <v>99</v>
      </c>
      <c r="I177" s="724" t="s">
        <v>1081</v>
      </c>
      <c r="J177" s="724">
        <v>500</v>
      </c>
      <c r="K177" s="325"/>
      <c r="L177" s="325"/>
      <c r="M177" s="325"/>
      <c r="N177" s="325"/>
      <c r="O177" s="325"/>
      <c r="P177" s="325"/>
      <c r="Q177" s="325"/>
      <c r="R177" s="325"/>
      <c r="S177" s="325"/>
      <c r="T177" s="325"/>
      <c r="U177" s="335"/>
      <c r="V177" s="331"/>
      <c r="W177" s="331"/>
      <c r="X177" s="331"/>
      <c r="Y177" s="331"/>
      <c r="Z177" s="331"/>
      <c r="AA177" s="331"/>
      <c r="AB177" s="331"/>
      <c r="AC177" s="331"/>
      <c r="AD177" s="331"/>
      <c r="AE177" s="331"/>
      <c r="AF177" s="331"/>
      <c r="AG177" s="331"/>
      <c r="AH177" s="331"/>
      <c r="AI177" s="331"/>
      <c r="AJ177" s="331"/>
      <c r="AK177" s="331"/>
      <c r="AL177" s="331"/>
      <c r="AM177" s="331"/>
      <c r="AN177" s="331"/>
      <c r="AO177" s="331"/>
    </row>
    <row r="178" spans="1:44" ht="15" customHeight="1" x14ac:dyDescent="0.25">
      <c r="A178" s="454"/>
      <c r="B178" s="447"/>
      <c r="C178" s="447"/>
      <c r="D178" s="329">
        <v>2</v>
      </c>
      <c r="E178" s="324" t="s">
        <v>1075</v>
      </c>
      <c r="F178" s="329" t="s">
        <v>1077</v>
      </c>
      <c r="G178" s="329">
        <v>1</v>
      </c>
      <c r="H178" s="698" t="s">
        <v>99</v>
      </c>
      <c r="I178" s="329" t="s">
        <v>1081</v>
      </c>
      <c r="J178" s="329">
        <v>500</v>
      </c>
      <c r="K178" s="325"/>
      <c r="L178" s="325"/>
      <c r="M178" s="325"/>
      <c r="N178" s="325"/>
      <c r="O178" s="325"/>
      <c r="P178" s="325"/>
      <c r="Q178" s="325"/>
      <c r="R178" s="325"/>
      <c r="S178" s="325"/>
      <c r="T178" s="325"/>
      <c r="U178" s="33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4" ht="15" customHeight="1" x14ac:dyDescent="0.2">
      <c r="A179" s="325"/>
      <c r="B179" s="326"/>
      <c r="C179" s="327"/>
      <c r="D179" s="334"/>
      <c r="E179" s="381"/>
      <c r="F179" s="334"/>
      <c r="G179" s="334"/>
      <c r="H179" s="334"/>
      <c r="I179" s="334"/>
      <c r="J179" s="334"/>
      <c r="K179" s="325"/>
      <c r="L179" s="325"/>
      <c r="M179" s="325"/>
      <c r="N179" s="325"/>
      <c r="O179" s="325"/>
      <c r="P179" s="325"/>
      <c r="Q179" s="325"/>
      <c r="R179" s="325"/>
      <c r="S179" s="331"/>
      <c r="T179" s="331"/>
      <c r="U179" s="331"/>
      <c r="V179" s="333"/>
      <c r="W179" s="333"/>
      <c r="X179" s="333"/>
      <c r="Y179" s="331"/>
      <c r="Z179" s="331"/>
      <c r="AA179" s="331"/>
      <c r="AB179" s="331"/>
      <c r="AC179" s="331"/>
      <c r="AD179" s="331"/>
      <c r="AE179" s="331"/>
      <c r="AF179" s="331"/>
      <c r="AG179" s="331"/>
      <c r="AH179" s="331"/>
      <c r="AI179" s="331"/>
      <c r="AJ179" s="331"/>
      <c r="AK179" s="331"/>
      <c r="AL179" s="331"/>
      <c r="AM179" s="331"/>
      <c r="AN179" s="331"/>
      <c r="AO179" s="331"/>
    </row>
    <row r="180" spans="1:44" ht="15" customHeight="1" x14ac:dyDescent="0.2">
      <c r="A180" s="325"/>
      <c r="B180" s="326"/>
      <c r="C180" s="327"/>
      <c r="D180" s="334"/>
      <c r="E180" s="381"/>
      <c r="F180" s="334"/>
      <c r="G180" s="334"/>
      <c r="H180" s="334"/>
      <c r="I180" s="334"/>
      <c r="J180" s="334"/>
      <c r="K180" s="325"/>
      <c r="L180" s="325"/>
      <c r="M180" s="325"/>
      <c r="N180" s="325"/>
      <c r="O180" s="325"/>
      <c r="P180" s="325"/>
      <c r="Q180" s="325"/>
      <c r="R180" s="325"/>
      <c r="S180" s="331"/>
      <c r="T180" s="331"/>
      <c r="U180" s="331"/>
      <c r="V180" s="333"/>
      <c r="W180" s="333"/>
      <c r="X180" s="333"/>
      <c r="Y180" s="331"/>
      <c r="Z180" s="331"/>
      <c r="AA180" s="331"/>
      <c r="AB180" s="331"/>
      <c r="AC180" s="331"/>
      <c r="AD180" s="331"/>
      <c r="AE180" s="331"/>
      <c r="AF180" s="331"/>
      <c r="AG180" s="331"/>
      <c r="AH180" s="331"/>
      <c r="AI180" s="331"/>
      <c r="AJ180" s="331"/>
      <c r="AK180" s="331"/>
      <c r="AL180" s="331"/>
      <c r="AM180" s="331"/>
      <c r="AN180" s="331"/>
      <c r="AO180" s="331"/>
    </row>
    <row r="181" spans="1:44" ht="15" customHeight="1" thickBot="1" x14ac:dyDescent="0.25">
      <c r="A181" s="817" t="str">
        <f ca="1">IF(AC_InletSum_1&lt;&gt;"",IF((COUNTA(OFFSET(CRAC_Reference,-4,0):AC_InletSum_1)+COUNTBLANK(OFFSET(CRAC_Reference,-4,0):AC_InletSum_1))&lt;&gt;SUM(AC_Num_Inlets_1:OFFSET(AC_Num_Inlets_1,Number_ACs-1,0)),"INDICATED NO. OF AC-INLETS DOESN’T MATCH NO. OF ROWS",""),"")</f>
        <v/>
      </c>
      <c r="C181" s="91"/>
      <c r="D181" s="840" t="s">
        <v>701</v>
      </c>
      <c r="E181" s="780" t="s">
        <v>252</v>
      </c>
      <c r="F181" s="781"/>
      <c r="G181" s="781"/>
      <c r="H181" s="781"/>
      <c r="I181" s="781"/>
      <c r="J181" s="782"/>
      <c r="S181" s="67"/>
      <c r="T181" s="67"/>
      <c r="U181" s="67"/>
      <c r="Y181" s="331"/>
      <c r="Z181" s="331"/>
      <c r="AA181" s="331"/>
      <c r="AF181" s="331"/>
      <c r="AG181" s="331"/>
      <c r="AH181" s="331"/>
      <c r="AI181" s="331"/>
      <c r="AJ181" s="331"/>
      <c r="AK181" s="331"/>
      <c r="AL181" s="331"/>
      <c r="AM181" s="331"/>
      <c r="AN181" s="331"/>
      <c r="AO181" s="331"/>
    </row>
    <row r="182" spans="1:44" ht="15" customHeight="1" thickTop="1" x14ac:dyDescent="0.2">
      <c r="A182" s="817"/>
      <c r="C182" s="91"/>
      <c r="D182" s="841"/>
      <c r="E182" s="785" t="s">
        <v>25</v>
      </c>
      <c r="F182" s="783" t="s">
        <v>183</v>
      </c>
      <c r="G182" s="785" t="s">
        <v>253</v>
      </c>
      <c r="H182" s="785" t="s">
        <v>254</v>
      </c>
      <c r="I182" s="787" t="s">
        <v>193</v>
      </c>
      <c r="J182" s="785" t="s">
        <v>184</v>
      </c>
      <c r="AF182" s="331"/>
      <c r="AG182" s="331"/>
      <c r="AH182" s="331"/>
      <c r="AI182" s="331"/>
      <c r="AJ182" s="331"/>
      <c r="AK182" s="331"/>
      <c r="AL182" s="331"/>
      <c r="AM182" s="331"/>
      <c r="AN182" s="331"/>
      <c r="AO182" s="331"/>
    </row>
    <row r="183" spans="1:44" ht="15" customHeight="1" x14ac:dyDescent="0.2">
      <c r="A183" s="817"/>
      <c r="C183" s="91"/>
      <c r="D183" s="842"/>
      <c r="E183" s="786"/>
      <c r="F183" s="784"/>
      <c r="G183" s="786"/>
      <c r="H183" s="786"/>
      <c r="I183" s="784"/>
      <c r="J183" s="786"/>
      <c r="AF183" s="331"/>
      <c r="AG183" s="331"/>
      <c r="AH183" s="331"/>
      <c r="AI183" s="331"/>
      <c r="AJ183" s="331"/>
      <c r="AK183" s="331"/>
      <c r="AL183" s="331"/>
      <c r="AM183" s="331"/>
      <c r="AN183" s="331"/>
      <c r="AO183" s="331"/>
    </row>
    <row r="184" spans="1:44" ht="15" customHeight="1" x14ac:dyDescent="0.2">
      <c r="A184" s="325"/>
      <c r="B184" s="326"/>
      <c r="C184" s="327"/>
      <c r="D184" s="323">
        <v>1</v>
      </c>
      <c r="E184" s="719" t="s">
        <v>1074</v>
      </c>
      <c r="F184" s="724" t="s">
        <v>1076</v>
      </c>
      <c r="G184" s="724">
        <v>1</v>
      </c>
      <c r="H184" s="723" t="s">
        <v>99</v>
      </c>
      <c r="I184" s="724" t="s">
        <v>1082</v>
      </c>
      <c r="J184" s="725">
        <v>500</v>
      </c>
      <c r="K184" s="325"/>
      <c r="L184" s="325"/>
      <c r="M184" s="325"/>
      <c r="N184" s="325"/>
      <c r="O184" s="325"/>
      <c r="P184" s="325"/>
      <c r="Q184" s="325"/>
      <c r="R184" s="325"/>
      <c r="S184" s="331"/>
      <c r="T184" s="331"/>
      <c r="U184" s="331"/>
      <c r="V184" s="333"/>
      <c r="W184" s="333"/>
      <c r="X184" s="333"/>
      <c r="Y184" s="331"/>
      <c r="Z184" s="331"/>
      <c r="AA184" s="331"/>
      <c r="AB184" s="331"/>
      <c r="AC184" s="331"/>
      <c r="AD184" s="331"/>
      <c r="AE184" s="331"/>
      <c r="AF184" s="331"/>
      <c r="AG184" s="331"/>
      <c r="AH184" s="331"/>
      <c r="AI184" s="331"/>
      <c r="AJ184" s="331"/>
      <c r="AK184" s="331"/>
      <c r="AL184" s="331"/>
      <c r="AM184" s="331"/>
      <c r="AN184" s="331"/>
      <c r="AO184" s="331"/>
      <c r="AP184" s="418"/>
      <c r="AQ184" s="418"/>
      <c r="AR184" s="418"/>
    </row>
    <row r="185" spans="1:44" ht="15" customHeight="1" x14ac:dyDescent="0.2">
      <c r="A185" s="325"/>
      <c r="B185" s="326"/>
      <c r="C185" s="333"/>
      <c r="D185" s="323">
        <v>2</v>
      </c>
      <c r="E185" s="324" t="s">
        <v>1075</v>
      </c>
      <c r="F185" s="329" t="s">
        <v>1077</v>
      </c>
      <c r="G185" s="329">
        <v>1</v>
      </c>
      <c r="H185" s="698" t="s">
        <v>99</v>
      </c>
      <c r="I185" s="329" t="s">
        <v>1082</v>
      </c>
      <c r="J185" s="384">
        <v>500</v>
      </c>
      <c r="K185" s="325"/>
      <c r="L185" s="325"/>
      <c r="M185" s="325"/>
      <c r="N185" s="325"/>
      <c r="O185" s="325"/>
      <c r="P185" s="325"/>
      <c r="Q185" s="325"/>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18"/>
      <c r="AQ185" s="418"/>
      <c r="AR185" s="418"/>
    </row>
    <row r="186" spans="1:44" ht="15" customHeight="1" x14ac:dyDescent="0.2">
      <c r="A186" s="56"/>
      <c r="B186" s="59"/>
      <c r="C186" s="59"/>
      <c r="D186" s="64"/>
      <c r="AF186" s="94"/>
      <c r="AG186" s="94"/>
      <c r="AH186" s="94"/>
    </row>
    <row r="187" spans="1:44" ht="15" customHeight="1" x14ac:dyDescent="0.2">
      <c r="A187" s="77"/>
      <c r="B187" s="78" t="s">
        <v>240</v>
      </c>
      <c r="C187" s="78">
        <v>1</v>
      </c>
      <c r="AF187" s="94"/>
      <c r="AG187" s="94"/>
      <c r="AH187" s="94"/>
    </row>
    <row r="188" spans="1:44" ht="15" customHeight="1" x14ac:dyDescent="0.2">
      <c r="A188" s="459"/>
      <c r="B188" s="459"/>
      <c r="C188" s="459"/>
      <c r="AH188" s="94"/>
    </row>
    <row r="189" spans="1:44" ht="15" customHeight="1" thickBot="1" x14ac:dyDescent="0.25">
      <c r="A189" s="820" t="str">
        <f ca="1">IF(CRAC_1&lt;&gt;"",(IF((COUNTA(OFFSET(CRAC_Outlet_Reference,-3,0):CRAC_1)+COUNTBLANK(OFFSET(CRAC_Outlet_Reference,-3,0):CRAC_1))&lt;&gt;Number_CRACs,"INDICATED NO. OF CRACS DOESN’T MATCH NO. OF ROWS","")),"")</f>
        <v/>
      </c>
      <c r="B189" s="59"/>
      <c r="C189" s="59"/>
      <c r="D189" s="822" t="s">
        <v>623</v>
      </c>
      <c r="E189" s="788" t="s">
        <v>24</v>
      </c>
      <c r="F189" s="789"/>
      <c r="G189" s="790"/>
      <c r="H189" s="780" t="s">
        <v>28</v>
      </c>
      <c r="I189" s="781"/>
      <c r="J189" s="781"/>
      <c r="K189" s="782"/>
      <c r="L189" s="780" t="s">
        <v>178</v>
      </c>
      <c r="M189" s="781"/>
      <c r="N189" s="781"/>
      <c r="O189" s="782"/>
      <c r="P189" s="780" t="s">
        <v>177</v>
      </c>
      <c r="Q189" s="782"/>
      <c r="R189" s="814" t="s">
        <v>242</v>
      </c>
      <c r="S189" s="814"/>
      <c r="T189" s="814"/>
      <c r="U189" s="814"/>
      <c r="V189" s="814"/>
      <c r="W189" s="814"/>
      <c r="X189" s="814"/>
      <c r="Y189" s="814"/>
      <c r="Z189" s="814"/>
      <c r="AA189" s="814"/>
      <c r="AB189" s="814"/>
      <c r="AC189" s="814"/>
      <c r="AD189" s="814"/>
      <c r="AE189" s="805" t="s">
        <v>718</v>
      </c>
      <c r="AF189" s="805"/>
      <c r="AG189" s="805"/>
      <c r="AH189" s="805"/>
      <c r="AI189" s="805"/>
      <c r="AJ189" s="805"/>
      <c r="AK189" s="805"/>
    </row>
    <row r="190" spans="1:44" ht="15" customHeight="1" thickTop="1" x14ac:dyDescent="0.2">
      <c r="A190" s="817"/>
      <c r="B190" s="59"/>
      <c r="C190" s="59"/>
      <c r="D190" s="823"/>
      <c r="E190" s="785" t="s">
        <v>25</v>
      </c>
      <c r="F190" s="785" t="s">
        <v>172</v>
      </c>
      <c r="G190" s="785" t="s">
        <v>173</v>
      </c>
      <c r="H190" s="785" t="s">
        <v>171</v>
      </c>
      <c r="I190" s="785" t="s">
        <v>26</v>
      </c>
      <c r="J190" s="785" t="s">
        <v>27</v>
      </c>
      <c r="K190" s="785" t="s">
        <v>29</v>
      </c>
      <c r="L190" s="785" t="s">
        <v>30</v>
      </c>
      <c r="M190" s="785" t="s">
        <v>31</v>
      </c>
      <c r="N190" s="785" t="s">
        <v>32</v>
      </c>
      <c r="O190" s="785" t="s">
        <v>33</v>
      </c>
      <c r="P190" s="785" t="s">
        <v>174</v>
      </c>
      <c r="Q190" s="785" t="s">
        <v>175</v>
      </c>
      <c r="R190" s="784" t="s">
        <v>247</v>
      </c>
      <c r="S190" s="854" t="s">
        <v>645</v>
      </c>
      <c r="T190" s="786" t="s">
        <v>610</v>
      </c>
      <c r="U190" s="786"/>
      <c r="V190" s="786"/>
      <c r="W190" s="786" t="s">
        <v>387</v>
      </c>
      <c r="X190" s="786" t="s">
        <v>388</v>
      </c>
      <c r="Y190" s="786" t="s">
        <v>642</v>
      </c>
      <c r="Z190" s="786" t="s">
        <v>839</v>
      </c>
      <c r="AA190" s="786" t="s">
        <v>647</v>
      </c>
      <c r="AB190" s="786" t="s">
        <v>682</v>
      </c>
      <c r="AC190" s="784" t="s">
        <v>691</v>
      </c>
      <c r="AD190" s="784" t="s">
        <v>692</v>
      </c>
      <c r="AE190" s="793" t="s">
        <v>727</v>
      </c>
      <c r="AF190" s="795" t="s">
        <v>728</v>
      </c>
      <c r="AG190" s="797" t="s">
        <v>720</v>
      </c>
      <c r="AH190" s="797" t="s">
        <v>755</v>
      </c>
      <c r="AI190" s="797" t="s">
        <v>719</v>
      </c>
      <c r="AJ190" s="791" t="s">
        <v>729</v>
      </c>
      <c r="AK190" s="791" t="s">
        <v>730</v>
      </c>
    </row>
    <row r="191" spans="1:44" ht="15" customHeight="1" x14ac:dyDescent="0.2">
      <c r="A191" s="817"/>
      <c r="B191" s="59"/>
      <c r="C191" s="59"/>
      <c r="D191" s="824"/>
      <c r="E191" s="786"/>
      <c r="F191" s="786"/>
      <c r="G191" s="786"/>
      <c r="H191" s="786"/>
      <c r="I191" s="786"/>
      <c r="J191" s="786"/>
      <c r="K191" s="786"/>
      <c r="L191" s="786"/>
      <c r="M191" s="786"/>
      <c r="N191" s="786"/>
      <c r="O191" s="786"/>
      <c r="P191" s="786"/>
      <c r="Q191" s="786"/>
      <c r="R191" s="809"/>
      <c r="S191" s="831"/>
      <c r="T191" s="547" t="s">
        <v>20</v>
      </c>
      <c r="U191" s="547" t="s">
        <v>21</v>
      </c>
      <c r="V191" s="547" t="s">
        <v>609</v>
      </c>
      <c r="W191" s="799"/>
      <c r="X191" s="799"/>
      <c r="Y191" s="799"/>
      <c r="Z191" s="799"/>
      <c r="AA191" s="799"/>
      <c r="AB191" s="799"/>
      <c r="AC191" s="809"/>
      <c r="AD191" s="809"/>
      <c r="AE191" s="794"/>
      <c r="AF191" s="796"/>
      <c r="AG191" s="798"/>
      <c r="AH191" s="798"/>
      <c r="AI191" s="798"/>
      <c r="AJ191" s="792"/>
      <c r="AK191" s="792"/>
    </row>
    <row r="192" spans="1:44" ht="15" customHeight="1" x14ac:dyDescent="0.2">
      <c r="A192" s="454"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47"/>
      <c r="C192" s="447"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36" t="s">
        <v>1083</v>
      </c>
      <c r="F192" s="246" t="s">
        <v>1084</v>
      </c>
      <c r="G192" s="733" t="s">
        <v>1084</v>
      </c>
      <c r="H192" s="246" t="s">
        <v>1085</v>
      </c>
      <c r="I192" s="246" t="s">
        <v>599</v>
      </c>
      <c r="J192" s="246" t="s">
        <v>1033</v>
      </c>
      <c r="K192" s="461">
        <v>1250</v>
      </c>
      <c r="L192" s="92">
        <v>0.5</v>
      </c>
      <c r="M192" s="92">
        <v>0.5</v>
      </c>
      <c r="N192" s="246">
        <v>1750</v>
      </c>
      <c r="O192" s="92">
        <v>0.39</v>
      </c>
      <c r="P192" s="246">
        <v>1250</v>
      </c>
      <c r="Q192" s="246">
        <v>0</v>
      </c>
      <c r="R192" s="548" t="s">
        <v>1034</v>
      </c>
      <c r="S192" s="736" t="s">
        <v>1039</v>
      </c>
      <c r="T192" s="548" t="s">
        <v>1035</v>
      </c>
      <c r="U192" s="548" t="s">
        <v>1039</v>
      </c>
      <c r="V192" s="548" t="s">
        <v>1035</v>
      </c>
      <c r="W192" s="267" t="s">
        <v>1034</v>
      </c>
      <c r="X192" s="267" t="s">
        <v>1034</v>
      </c>
      <c r="Y192" s="267" t="s">
        <v>1034</v>
      </c>
      <c r="Z192" s="267" t="s">
        <v>1034</v>
      </c>
      <c r="AA192" s="267" t="s">
        <v>1034</v>
      </c>
      <c r="AB192" s="267" t="s">
        <v>1034</v>
      </c>
      <c r="AC192" s="548">
        <v>1</v>
      </c>
      <c r="AD192" s="548">
        <v>1</v>
      </c>
      <c r="AE192" s="404"/>
      <c r="AF192" s="457"/>
      <c r="AG192" s="456">
        <f>IF(AC192&lt;&gt;"",AC192*DUR_OUTLET,"")</f>
        <v>0.14000000000000001</v>
      </c>
      <c r="AH192" s="456">
        <f>IF(AD192&lt;&gt;"",AD192*DUR_INLET,"")</f>
        <v>0.14000000000000001</v>
      </c>
      <c r="AI192" s="401">
        <f>IF(E192&lt;&gt;"",DUR_CRAC,"")</f>
        <v>2</v>
      </c>
      <c r="AJ192" s="404"/>
      <c r="AK192" s="404"/>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17"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22" t="s">
        <v>624</v>
      </c>
      <c r="E195" s="780" t="s">
        <v>189</v>
      </c>
      <c r="F195" s="781"/>
      <c r="G195" s="781"/>
      <c r="H195" s="781"/>
      <c r="I195" s="781"/>
      <c r="J195" s="782"/>
      <c r="K195" s="158"/>
      <c r="L195" s="158"/>
      <c r="M195" s="158"/>
      <c r="N195" s="158"/>
      <c r="O195" s="158"/>
      <c r="P195" s="158"/>
      <c r="Q195" s="158"/>
      <c r="R195" s="158"/>
      <c r="S195" s="158"/>
      <c r="T195" s="158"/>
    </row>
    <row r="196" spans="1:49" ht="15" customHeight="1" thickTop="1" x14ac:dyDescent="0.25">
      <c r="A196" s="817"/>
      <c r="B196" s="59"/>
      <c r="C196" s="59"/>
      <c r="D196" s="823"/>
      <c r="E196" s="785" t="s">
        <v>25</v>
      </c>
      <c r="F196" s="890" t="s">
        <v>183</v>
      </c>
      <c r="G196" s="785" t="s">
        <v>192</v>
      </c>
      <c r="H196" s="785" t="s">
        <v>190</v>
      </c>
      <c r="I196" s="866" t="s">
        <v>194</v>
      </c>
      <c r="J196" s="785" t="s">
        <v>184</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17"/>
      <c r="B197" s="59"/>
      <c r="C197" s="59"/>
      <c r="D197" s="824"/>
      <c r="E197" s="786"/>
      <c r="F197" s="891"/>
      <c r="G197" s="786"/>
      <c r="H197" s="786"/>
      <c r="I197" s="807"/>
      <c r="J197" s="786"/>
      <c r="K197" s="158"/>
      <c r="L197" s="158"/>
      <c r="M197" s="158"/>
      <c r="N197" s="158"/>
      <c r="O197" s="158"/>
      <c r="P197" s="158"/>
      <c r="Q197" s="158"/>
      <c r="R197" s="158"/>
      <c r="S197" s="158"/>
      <c r="T197" s="158"/>
      <c r="AH197" s="94"/>
    </row>
    <row r="198" spans="1:49" ht="15" customHeight="1" x14ac:dyDescent="0.2">
      <c r="A198" s="454"/>
      <c r="B198" s="447"/>
      <c r="C198" s="447"/>
      <c r="D198" s="329">
        <v>1</v>
      </c>
      <c r="E198" s="719" t="s">
        <v>1083</v>
      </c>
      <c r="F198" s="724" t="s">
        <v>1084</v>
      </c>
      <c r="G198" s="724">
        <v>1</v>
      </c>
      <c r="H198" s="723" t="s">
        <v>99</v>
      </c>
      <c r="I198" s="724" t="s">
        <v>1086</v>
      </c>
      <c r="J198" s="724">
        <v>1250</v>
      </c>
      <c r="K198" s="325"/>
      <c r="L198" s="325"/>
      <c r="M198" s="325"/>
      <c r="N198" s="325"/>
      <c r="O198" s="325"/>
      <c r="P198" s="325"/>
      <c r="Q198" s="325"/>
      <c r="R198" s="325"/>
      <c r="S198" s="325"/>
      <c r="T198" s="325"/>
      <c r="U198" s="325"/>
      <c r="V198" s="331"/>
      <c r="W198" s="331"/>
      <c r="X198" s="331"/>
      <c r="Y198" s="331"/>
      <c r="Z198" s="331"/>
      <c r="AA198" s="331"/>
      <c r="AB198" s="331"/>
      <c r="AC198" s="331"/>
      <c r="AD198" s="331"/>
      <c r="AE198" s="331"/>
      <c r="AF198" s="331"/>
      <c r="AG198" s="331"/>
      <c r="AH198" s="331"/>
      <c r="AI198" s="331"/>
      <c r="AJ198" s="331"/>
      <c r="AK198" s="331"/>
      <c r="AL198" s="331"/>
      <c r="AM198" s="331"/>
      <c r="AN198" s="331"/>
      <c r="AO198" s="331"/>
    </row>
    <row r="199" spans="1:49" ht="15" customHeight="1" x14ac:dyDescent="0.2">
      <c r="A199" s="325"/>
      <c r="B199" s="326"/>
      <c r="C199" s="327"/>
      <c r="D199" s="334"/>
      <c r="E199" s="381"/>
      <c r="F199" s="334"/>
      <c r="G199" s="334"/>
      <c r="H199" s="334"/>
      <c r="I199" s="334"/>
      <c r="J199" s="334"/>
      <c r="K199" s="325"/>
      <c r="L199" s="325"/>
      <c r="M199" s="325"/>
      <c r="N199" s="325"/>
      <c r="O199" s="325"/>
      <c r="P199" s="325"/>
      <c r="Q199" s="325"/>
      <c r="R199" s="325"/>
      <c r="S199" s="331"/>
      <c r="T199" s="331"/>
      <c r="U199" s="331"/>
      <c r="V199" s="333"/>
      <c r="W199" s="333"/>
      <c r="X199" s="333"/>
      <c r="Y199" s="331"/>
      <c r="Z199" s="331"/>
      <c r="AA199" s="331"/>
      <c r="AB199" s="331"/>
      <c r="AC199" s="331"/>
      <c r="AD199" s="331"/>
      <c r="AE199" s="331"/>
      <c r="AF199" s="331"/>
      <c r="AG199" s="331"/>
      <c r="AH199" s="331"/>
      <c r="AI199" s="331"/>
      <c r="AJ199" s="331"/>
      <c r="AK199" s="331"/>
      <c r="AL199" s="331"/>
      <c r="AM199" s="331"/>
      <c r="AN199" s="331"/>
      <c r="AO199" s="331"/>
    </row>
    <row r="200" spans="1:49" ht="15" customHeight="1" x14ac:dyDescent="0.2">
      <c r="A200" s="325"/>
      <c r="B200" s="326"/>
      <c r="C200" s="327"/>
      <c r="D200" s="334"/>
      <c r="E200" s="381"/>
      <c r="F200" s="334"/>
      <c r="G200" s="334"/>
      <c r="H200" s="334"/>
      <c r="I200" s="334"/>
      <c r="J200" s="334"/>
      <c r="K200" s="325"/>
      <c r="L200" s="325"/>
      <c r="M200" s="325"/>
      <c r="N200" s="325"/>
      <c r="O200" s="325"/>
      <c r="P200" s="325"/>
      <c r="Q200" s="325"/>
      <c r="R200" s="325"/>
      <c r="S200" s="331"/>
      <c r="T200" s="331"/>
      <c r="U200" s="331"/>
      <c r="V200" s="333"/>
      <c r="W200" s="333"/>
      <c r="X200" s="333"/>
      <c r="Y200" s="331"/>
      <c r="Z200" s="331"/>
      <c r="AA200" s="331"/>
      <c r="AB200" s="331"/>
      <c r="AC200" s="331"/>
      <c r="AD200" s="331"/>
      <c r="AE200" s="331"/>
      <c r="AF200" s="331"/>
      <c r="AG200" s="331"/>
      <c r="AH200" s="331"/>
      <c r="AI200" s="331"/>
      <c r="AJ200" s="331"/>
      <c r="AK200" s="331"/>
      <c r="AL200" s="331"/>
      <c r="AM200" s="331"/>
      <c r="AN200" s="331"/>
      <c r="AO200" s="331"/>
    </row>
    <row r="201" spans="1:49" ht="15" customHeight="1" thickBot="1" x14ac:dyDescent="0.25">
      <c r="A201" s="817" t="str">
        <f ca="1">IF(CRAC_InletSum_1&lt;&gt;"",IF((COUNTA(OFFSET(ERV_Reference,-4,0):CRAC_InletSum_1)+COUNTBLANK(OFFSET(ERV_Reference,-4,0):CRAC_InletSum_1))&lt;&gt;SUM(CRAC_Num_Inlets_1:OFFSET(CRAC_Num_Inlets_1,Number_CRACs-1,0)),"INDICATED NO. OF CRAC-INLETS DOESN’T MATCH NO. OF ROWS",""),"")</f>
        <v/>
      </c>
      <c r="C201" s="91"/>
      <c r="D201" s="840" t="s">
        <v>702</v>
      </c>
      <c r="E201" s="780" t="s">
        <v>252</v>
      </c>
      <c r="F201" s="781"/>
      <c r="G201" s="781"/>
      <c r="H201" s="781"/>
      <c r="I201" s="781"/>
      <c r="J201" s="782"/>
      <c r="S201" s="67"/>
      <c r="T201" s="67"/>
      <c r="U201" s="67"/>
      <c r="Y201" s="331"/>
      <c r="Z201" s="331"/>
      <c r="AA201" s="331"/>
      <c r="AF201" s="331"/>
      <c r="AG201" s="331"/>
      <c r="AH201" s="331"/>
      <c r="AI201" s="331"/>
      <c r="AJ201" s="331"/>
      <c r="AK201" s="331"/>
      <c r="AL201" s="331"/>
      <c r="AM201" s="331"/>
      <c r="AN201" s="331"/>
      <c r="AO201" s="331"/>
    </row>
    <row r="202" spans="1:49" ht="15" customHeight="1" thickTop="1" x14ac:dyDescent="0.2">
      <c r="A202" s="817"/>
      <c r="C202" s="91"/>
      <c r="D202" s="841"/>
      <c r="E202" s="785" t="s">
        <v>25</v>
      </c>
      <c r="F202" s="783" t="s">
        <v>183</v>
      </c>
      <c r="G202" s="785" t="s">
        <v>253</v>
      </c>
      <c r="H202" s="785" t="s">
        <v>254</v>
      </c>
      <c r="I202" s="787" t="s">
        <v>193</v>
      </c>
      <c r="J202" s="785" t="s">
        <v>184</v>
      </c>
      <c r="AF202" s="331"/>
      <c r="AG202" s="331"/>
      <c r="AH202" s="331"/>
      <c r="AI202" s="331"/>
      <c r="AJ202" s="331"/>
      <c r="AK202" s="331"/>
      <c r="AL202" s="331"/>
      <c r="AM202" s="331"/>
      <c r="AN202" s="331"/>
      <c r="AO202" s="331"/>
    </row>
    <row r="203" spans="1:49" ht="15" customHeight="1" x14ac:dyDescent="0.2">
      <c r="A203" s="817"/>
      <c r="C203" s="91"/>
      <c r="D203" s="842"/>
      <c r="E203" s="786"/>
      <c r="F203" s="784"/>
      <c r="G203" s="786"/>
      <c r="H203" s="786"/>
      <c r="I203" s="784"/>
      <c r="J203" s="786"/>
      <c r="AF203" s="331"/>
      <c r="AG203" s="331"/>
      <c r="AH203" s="331"/>
      <c r="AI203" s="331"/>
      <c r="AJ203" s="331"/>
      <c r="AK203" s="331"/>
      <c r="AL203" s="331"/>
      <c r="AM203" s="331"/>
      <c r="AN203" s="331"/>
      <c r="AO203" s="331"/>
    </row>
    <row r="204" spans="1:49" ht="15" customHeight="1" x14ac:dyDescent="0.2">
      <c r="A204" s="325"/>
      <c r="B204" s="326"/>
      <c r="C204" s="327"/>
      <c r="D204" s="323">
        <v>1</v>
      </c>
      <c r="E204" s="719" t="s">
        <v>1083</v>
      </c>
      <c r="F204" s="724" t="s">
        <v>1084</v>
      </c>
      <c r="G204" s="724">
        <v>1</v>
      </c>
      <c r="H204" s="723" t="s">
        <v>99</v>
      </c>
      <c r="I204" s="724" t="s">
        <v>1086</v>
      </c>
      <c r="J204" s="724">
        <v>1250</v>
      </c>
      <c r="K204" s="325"/>
      <c r="L204" s="325"/>
      <c r="M204" s="325"/>
      <c r="N204" s="325"/>
      <c r="O204" s="325"/>
      <c r="P204" s="325"/>
      <c r="Q204" s="325"/>
      <c r="R204" s="325"/>
      <c r="S204" s="331"/>
      <c r="T204" s="331"/>
      <c r="U204" s="331"/>
      <c r="V204" s="333"/>
      <c r="W204" s="333"/>
      <c r="X204" s="333"/>
      <c r="Y204" s="331"/>
      <c r="Z204" s="331"/>
      <c r="AA204" s="331"/>
      <c r="AB204" s="331"/>
      <c r="AC204" s="331"/>
      <c r="AD204" s="331"/>
      <c r="AE204" s="331"/>
      <c r="AF204" s="331"/>
      <c r="AG204" s="331"/>
      <c r="AH204" s="331"/>
      <c r="AI204" s="331"/>
      <c r="AJ204" s="331"/>
      <c r="AK204" s="331"/>
      <c r="AL204" s="331"/>
      <c r="AM204" s="331"/>
      <c r="AN204" s="331"/>
      <c r="AO204" s="331"/>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243</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59"/>
      <c r="B207" s="459"/>
      <c r="C207" s="459"/>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20" t="str">
        <f ca="1">IF(ERV_1&lt;&gt;"",(IF((COUNTA(OFFSET(ERV_ATU_Reference,-3,0):ERV_1)+COUNTBLANK(OFFSET(ERV_ATU_Reference,-3,0):ERV_1))&lt;&gt;Number_ERVs,"INDICATED NO. OF ERVS DOESN’T MATCH NO. OF ROWS","")),"")</f>
        <v/>
      </c>
      <c r="B208" s="59"/>
      <c r="C208" s="59"/>
      <c r="D208" s="821" t="s">
        <v>625</v>
      </c>
      <c r="E208" s="826" t="s">
        <v>24</v>
      </c>
      <c r="F208" s="826"/>
      <c r="G208" s="826"/>
      <c r="H208" s="826" t="s">
        <v>28</v>
      </c>
      <c r="I208" s="826"/>
      <c r="J208" s="826"/>
      <c r="K208" s="853" t="s">
        <v>244</v>
      </c>
      <c r="L208" s="875"/>
      <c r="M208" s="875"/>
      <c r="N208" s="875"/>
      <c r="O208" s="875"/>
      <c r="P208" s="875"/>
      <c r="Q208" s="875"/>
      <c r="R208" s="875"/>
      <c r="S208" s="875"/>
      <c r="T208" s="875"/>
      <c r="U208" s="876"/>
      <c r="V208" s="853" t="s">
        <v>245</v>
      </c>
      <c r="W208" s="875"/>
      <c r="X208" s="875"/>
      <c r="Y208" s="875"/>
      <c r="Z208" s="875"/>
      <c r="AA208" s="875"/>
      <c r="AB208" s="875"/>
      <c r="AC208" s="875"/>
      <c r="AD208" s="875"/>
      <c r="AE208" s="875"/>
      <c r="AF208" s="876"/>
      <c r="AG208" s="885" t="s">
        <v>246</v>
      </c>
      <c r="AH208" s="885"/>
      <c r="AI208" s="885"/>
      <c r="AJ208" s="885"/>
      <c r="AK208" s="885"/>
      <c r="AL208" s="885"/>
      <c r="AM208" s="885"/>
      <c r="AN208" s="885"/>
      <c r="AO208" s="885"/>
      <c r="AP208" s="885"/>
      <c r="AQ208" s="883" t="s">
        <v>718</v>
      </c>
      <c r="AR208" s="883"/>
      <c r="AS208" s="883"/>
      <c r="AT208" s="883"/>
      <c r="AU208" s="883"/>
      <c r="AV208" s="883"/>
      <c r="AW208" s="883"/>
    </row>
    <row r="209" spans="1:49" ht="15" hidden="1" customHeight="1" thickBot="1" x14ac:dyDescent="0.25">
      <c r="A209" s="817"/>
      <c r="B209" s="59"/>
      <c r="C209" s="59"/>
      <c r="D209" s="821"/>
      <c r="E209" s="825"/>
      <c r="F209" s="825"/>
      <c r="G209" s="825"/>
      <c r="H209" s="825"/>
      <c r="I209" s="825"/>
      <c r="J209" s="825"/>
      <c r="K209" s="877" t="s">
        <v>178</v>
      </c>
      <c r="L209" s="877"/>
      <c r="M209" s="877"/>
      <c r="N209" s="877"/>
      <c r="O209" s="877"/>
      <c r="P209" s="877" t="s">
        <v>177</v>
      </c>
      <c r="Q209" s="877"/>
      <c r="R209" s="784" t="s">
        <v>247</v>
      </c>
      <c r="S209" s="860" t="s">
        <v>672</v>
      </c>
      <c r="T209" s="864"/>
      <c r="U209" s="865"/>
      <c r="V209" s="814" t="s">
        <v>248</v>
      </c>
      <c r="W209" s="814"/>
      <c r="X209" s="814"/>
      <c r="Y209" s="814"/>
      <c r="Z209" s="814"/>
      <c r="AA209" s="814" t="s">
        <v>177</v>
      </c>
      <c r="AB209" s="814"/>
      <c r="AC209" s="809" t="s">
        <v>249</v>
      </c>
      <c r="AD209" s="860" t="s">
        <v>610</v>
      </c>
      <c r="AE209" s="864"/>
      <c r="AF209" s="865"/>
      <c r="AG209" s="886"/>
      <c r="AH209" s="886"/>
      <c r="AI209" s="886"/>
      <c r="AJ209" s="886"/>
      <c r="AK209" s="886"/>
      <c r="AL209" s="886"/>
      <c r="AM209" s="886"/>
      <c r="AN209" s="886"/>
      <c r="AO209" s="886"/>
      <c r="AP209" s="886"/>
      <c r="AQ209" s="884"/>
      <c r="AR209" s="884"/>
      <c r="AS209" s="884"/>
      <c r="AT209" s="884"/>
      <c r="AU209" s="884"/>
      <c r="AV209" s="884"/>
      <c r="AW209" s="884"/>
    </row>
    <row r="210" spans="1:49" ht="15" hidden="1" customHeight="1" thickTop="1" x14ac:dyDescent="0.2">
      <c r="A210" s="817"/>
      <c r="B210" s="59"/>
      <c r="C210" s="59"/>
      <c r="D210" s="821"/>
      <c r="E210" s="786" t="s">
        <v>25</v>
      </c>
      <c r="F210" s="786" t="s">
        <v>172</v>
      </c>
      <c r="G210" s="786" t="s">
        <v>173</v>
      </c>
      <c r="H210" s="786" t="s">
        <v>171</v>
      </c>
      <c r="I210" s="786" t="s">
        <v>26</v>
      </c>
      <c r="J210" s="786" t="s">
        <v>27</v>
      </c>
      <c r="K210" s="786" t="s">
        <v>29</v>
      </c>
      <c r="L210" s="786" t="s">
        <v>30</v>
      </c>
      <c r="M210" s="786" t="s">
        <v>31</v>
      </c>
      <c r="N210" s="786" t="s">
        <v>32</v>
      </c>
      <c r="O210" s="786" t="s">
        <v>33</v>
      </c>
      <c r="P210" s="786" t="s">
        <v>174</v>
      </c>
      <c r="Q210" s="786" t="s">
        <v>175</v>
      </c>
      <c r="R210" s="809"/>
      <c r="S210" s="863" t="s">
        <v>20</v>
      </c>
      <c r="T210" s="848" t="s">
        <v>383</v>
      </c>
      <c r="U210" s="848" t="s">
        <v>383</v>
      </c>
      <c r="V210" s="786" t="s">
        <v>29</v>
      </c>
      <c r="W210" s="786" t="s">
        <v>30</v>
      </c>
      <c r="X210" s="786" t="s">
        <v>31</v>
      </c>
      <c r="Y210" s="786" t="s">
        <v>32</v>
      </c>
      <c r="Z210" s="786" t="s">
        <v>33</v>
      </c>
      <c r="AA210" s="786" t="s">
        <v>174</v>
      </c>
      <c r="AB210" s="786" t="s">
        <v>175</v>
      </c>
      <c r="AC210" s="809"/>
      <c r="AD210" s="863" t="s">
        <v>250</v>
      </c>
      <c r="AE210" s="863" t="s">
        <v>635</v>
      </c>
      <c r="AF210" s="863" t="s">
        <v>636</v>
      </c>
      <c r="AG210" s="786" t="s">
        <v>387</v>
      </c>
      <c r="AH210" s="786" t="s">
        <v>388</v>
      </c>
      <c r="AI210" s="786" t="s">
        <v>642</v>
      </c>
      <c r="AJ210" s="786" t="s">
        <v>839</v>
      </c>
      <c r="AK210" s="786" t="s">
        <v>647</v>
      </c>
      <c r="AL210" s="786" t="s">
        <v>682</v>
      </c>
      <c r="AM210" s="784" t="s">
        <v>22</v>
      </c>
      <c r="AN210" s="784" t="s">
        <v>691</v>
      </c>
      <c r="AO210" s="784" t="s">
        <v>945</v>
      </c>
      <c r="AP210" s="784" t="s">
        <v>23</v>
      </c>
      <c r="AQ210" s="793" t="s">
        <v>727</v>
      </c>
      <c r="AR210" s="795" t="s">
        <v>728</v>
      </c>
      <c r="AS210" s="797" t="s">
        <v>720</v>
      </c>
      <c r="AT210" s="797" t="s">
        <v>755</v>
      </c>
      <c r="AU210" s="797" t="s">
        <v>719</v>
      </c>
      <c r="AV210" s="791" t="s">
        <v>729</v>
      </c>
      <c r="AW210" s="791" t="s">
        <v>730</v>
      </c>
    </row>
    <row r="211" spans="1:49" ht="15" hidden="1" customHeight="1" x14ac:dyDescent="0.2">
      <c r="A211" s="56"/>
      <c r="B211" s="59"/>
      <c r="C211" s="59"/>
      <c r="D211" s="821"/>
      <c r="E211" s="799"/>
      <c r="F211" s="799"/>
      <c r="G211" s="799"/>
      <c r="H211" s="799"/>
      <c r="I211" s="799"/>
      <c r="J211" s="799"/>
      <c r="K211" s="799"/>
      <c r="L211" s="799"/>
      <c r="M211" s="799"/>
      <c r="N211" s="799"/>
      <c r="O211" s="799"/>
      <c r="P211" s="799"/>
      <c r="Q211" s="799"/>
      <c r="R211" s="809"/>
      <c r="S211" s="784"/>
      <c r="T211" s="815"/>
      <c r="U211" s="815"/>
      <c r="V211" s="799"/>
      <c r="W211" s="799"/>
      <c r="X211" s="799"/>
      <c r="Y211" s="799"/>
      <c r="Z211" s="799"/>
      <c r="AA211" s="799"/>
      <c r="AB211" s="799"/>
      <c r="AC211" s="809"/>
      <c r="AD211" s="784"/>
      <c r="AE211" s="784"/>
      <c r="AF211" s="784"/>
      <c r="AG211" s="799"/>
      <c r="AH211" s="799"/>
      <c r="AI211" s="799"/>
      <c r="AJ211" s="799"/>
      <c r="AK211" s="799"/>
      <c r="AL211" s="799"/>
      <c r="AM211" s="809"/>
      <c r="AN211" s="809"/>
      <c r="AO211" s="809"/>
      <c r="AP211" s="809"/>
      <c r="AQ211" s="794"/>
      <c r="AR211" s="796"/>
      <c r="AS211" s="798"/>
      <c r="AT211" s="798"/>
      <c r="AU211" s="798"/>
      <c r="AV211" s="792"/>
      <c r="AW211" s="792"/>
    </row>
    <row r="212" spans="1:49" ht="15" hidden="1" customHeight="1" x14ac:dyDescent="0.2">
      <c r="A212" s="454"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47"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47"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36"/>
      <c r="F212" s="271"/>
      <c r="G212" s="271"/>
      <c r="H212" s="271"/>
      <c r="I212" s="385"/>
      <c r="J212" s="271"/>
      <c r="K212" s="461"/>
      <c r="L212" s="169"/>
      <c r="M212" s="169"/>
      <c r="N212" s="271"/>
      <c r="O212" s="169"/>
      <c r="P212" s="271"/>
      <c r="Q212" s="271"/>
      <c r="R212" s="270"/>
      <c r="S212" s="66"/>
      <c r="T212" s="387"/>
      <c r="U212" s="387"/>
      <c r="V212" s="168"/>
      <c r="W212" s="169"/>
      <c r="X212" s="169"/>
      <c r="Y212" s="271"/>
      <c r="Z212" s="169"/>
      <c r="AA212" s="271"/>
      <c r="AB212" s="271"/>
      <c r="AC212" s="270"/>
      <c r="AD212" s="66"/>
      <c r="AE212" s="66"/>
      <c r="AF212" s="66"/>
      <c r="AG212" s="267"/>
      <c r="AH212" s="267"/>
      <c r="AI212" s="267"/>
      <c r="AJ212" s="267"/>
      <c r="AK212" s="267"/>
      <c r="AL212" s="267"/>
      <c r="AM212" s="558"/>
      <c r="AN212" s="548"/>
      <c r="AO212" s="699"/>
      <c r="AP212" s="548"/>
      <c r="AQ212" s="404"/>
      <c r="AR212" s="556"/>
      <c r="AS212" s="549" t="str">
        <f>IF(AN212&lt;&gt;"",AN212*DUR_OUTLET,"")</f>
        <v/>
      </c>
      <c r="AT212" s="549" t="str">
        <f>IF(AO212&lt;&gt;"",AO212*DUR_INLET,"")</f>
        <v/>
      </c>
      <c r="AU212" s="401" t="str">
        <f>IF(E212&lt;&gt;"",DUR_ERV,"")</f>
        <v/>
      </c>
      <c r="AV212" s="404"/>
      <c r="AW212" s="404"/>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17" t="str">
        <f ca="1">IF(ERV_System_1&lt;&gt;"",IF((COUNTA(OFFSET(ERV_Outlet_Reference,-3,0):ERV_System_1)+COUNTBLANK(OFFSET(ERV_Outlet_Reference,-3,0):ERV_System_1))&lt;&gt;SUM(ERV_Num_ATU_1:OFFSET(ERV_Num_ATU_1,Number_ERVs-1,0)),"INDICATED NO. OF ERV-ATUS DOESN’T MATCH NO. OF ROWS",""),"")</f>
        <v/>
      </c>
      <c r="B215" s="59"/>
      <c r="C215" s="59"/>
      <c r="D215" s="822" t="s">
        <v>626</v>
      </c>
      <c r="E215" s="780" t="s">
        <v>24</v>
      </c>
      <c r="F215" s="781"/>
      <c r="G215" s="781"/>
      <c r="H215" s="781"/>
      <c r="I215" s="782"/>
      <c r="J215" s="780" t="s">
        <v>28</v>
      </c>
      <c r="K215" s="781"/>
      <c r="L215" s="781"/>
      <c r="M215" s="781"/>
      <c r="N215" s="782"/>
      <c r="O215" s="780" t="s">
        <v>181</v>
      </c>
      <c r="P215" s="781"/>
      <c r="Q215" s="781"/>
      <c r="R215" s="781"/>
      <c r="S215" s="781"/>
      <c r="T215" s="781"/>
      <c r="U215" s="850" t="s">
        <v>656</v>
      </c>
      <c r="V215" s="850"/>
      <c r="W215" s="850"/>
      <c r="X215" s="850"/>
      <c r="Y215" s="850" t="s">
        <v>657</v>
      </c>
      <c r="Z215" s="850"/>
      <c r="AA215" s="850"/>
      <c r="AB215" s="850"/>
      <c r="AC215" s="806" t="s">
        <v>182</v>
      </c>
      <c r="AD215" s="806"/>
      <c r="AE215" s="806"/>
      <c r="AF215" s="806"/>
      <c r="AG215" s="806"/>
      <c r="AH215" s="806"/>
      <c r="AI215" s="806"/>
      <c r="AJ215" s="800" t="s">
        <v>722</v>
      </c>
      <c r="AK215" s="800"/>
      <c r="AL215" s="800"/>
    </row>
    <row r="216" spans="1:49" ht="15" hidden="1" customHeight="1" thickTop="1" x14ac:dyDescent="0.2">
      <c r="A216" s="817"/>
      <c r="B216" s="59"/>
      <c r="C216" s="59"/>
      <c r="D216" s="823"/>
      <c r="E216" s="785" t="s">
        <v>25</v>
      </c>
      <c r="F216" s="783" t="s">
        <v>389</v>
      </c>
      <c r="G216" s="785" t="s">
        <v>169</v>
      </c>
      <c r="H216" s="785" t="s">
        <v>172</v>
      </c>
      <c r="I216" s="785" t="s">
        <v>173</v>
      </c>
      <c r="J216" s="783" t="s">
        <v>643</v>
      </c>
      <c r="K216" s="785" t="s">
        <v>170</v>
      </c>
      <c r="L216" s="785" t="s">
        <v>171</v>
      </c>
      <c r="M216" s="785" t="s">
        <v>26</v>
      </c>
      <c r="N216" s="785" t="s">
        <v>27</v>
      </c>
      <c r="O216" s="785" t="s">
        <v>161</v>
      </c>
      <c r="P216" s="785" t="s">
        <v>160</v>
      </c>
      <c r="Q216" s="848" t="s">
        <v>382</v>
      </c>
      <c r="R216" s="785" t="s">
        <v>179</v>
      </c>
      <c r="S216" s="785" t="s">
        <v>180</v>
      </c>
      <c r="T216" s="848" t="s">
        <v>383</v>
      </c>
      <c r="U216" s="785" t="s">
        <v>384</v>
      </c>
      <c r="V216" s="785" t="s">
        <v>385</v>
      </c>
      <c r="W216" s="785" t="s">
        <v>415</v>
      </c>
      <c r="X216" s="785" t="s">
        <v>386</v>
      </c>
      <c r="Y216" s="785" t="s">
        <v>652</v>
      </c>
      <c r="Z216" s="785" t="s">
        <v>651</v>
      </c>
      <c r="AA216" s="783" t="s">
        <v>658</v>
      </c>
      <c r="AB216" s="785" t="s">
        <v>659</v>
      </c>
      <c r="AC216" s="786" t="s">
        <v>387</v>
      </c>
      <c r="AD216" s="786" t="s">
        <v>388</v>
      </c>
      <c r="AE216" s="786" t="s">
        <v>642</v>
      </c>
      <c r="AF216" s="786" t="s">
        <v>839</v>
      </c>
      <c r="AG216" s="786" t="s">
        <v>647</v>
      </c>
      <c r="AH216" s="786" t="s">
        <v>682</v>
      </c>
      <c r="AI216" s="786" t="s">
        <v>35</v>
      </c>
      <c r="AJ216" s="797" t="s">
        <v>708</v>
      </c>
      <c r="AK216" s="801" t="s">
        <v>720</v>
      </c>
      <c r="AL216" s="803" t="s">
        <v>721</v>
      </c>
      <c r="AM216" s="94"/>
      <c r="AN216" s="94"/>
      <c r="AO216" s="94"/>
    </row>
    <row r="217" spans="1:49" ht="15" hidden="1" customHeight="1" x14ac:dyDescent="0.2">
      <c r="A217" s="817"/>
      <c r="B217" s="59"/>
      <c r="C217" s="59"/>
      <c r="D217" s="824"/>
      <c r="E217" s="786"/>
      <c r="F217" s="784"/>
      <c r="G217" s="786"/>
      <c r="H217" s="786"/>
      <c r="I217" s="786"/>
      <c r="J217" s="784"/>
      <c r="K217" s="786"/>
      <c r="L217" s="786"/>
      <c r="M217" s="786"/>
      <c r="N217" s="786"/>
      <c r="O217" s="786"/>
      <c r="P217" s="786"/>
      <c r="Q217" s="815"/>
      <c r="R217" s="786"/>
      <c r="S217" s="786"/>
      <c r="T217" s="815"/>
      <c r="U217" s="786"/>
      <c r="V217" s="786"/>
      <c r="W217" s="786"/>
      <c r="X217" s="786"/>
      <c r="Y217" s="786"/>
      <c r="Z217" s="786"/>
      <c r="AA217" s="784"/>
      <c r="AB217" s="786"/>
      <c r="AC217" s="799"/>
      <c r="AD217" s="799"/>
      <c r="AE217" s="799"/>
      <c r="AF217" s="799"/>
      <c r="AG217" s="799"/>
      <c r="AH217" s="799"/>
      <c r="AI217" s="799"/>
      <c r="AJ217" s="798"/>
      <c r="AK217" s="802"/>
      <c r="AL217" s="804"/>
    </row>
    <row r="218" spans="1:49" ht="15" hidden="1" customHeight="1" x14ac:dyDescent="0.2">
      <c r="A218" s="454"/>
      <c r="B218" s="447"/>
      <c r="C218" s="447"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28"/>
      <c r="E218" s="324"/>
      <c r="F218" s="324"/>
      <c r="G218" s="324"/>
      <c r="H218" s="330"/>
      <c r="I218" s="330"/>
      <c r="J218" s="386"/>
      <c r="K218" s="330"/>
      <c r="L218" s="329"/>
      <c r="M218" s="330"/>
      <c r="N218" s="329"/>
      <c r="O218" s="324"/>
      <c r="P218" s="330"/>
      <c r="Q218" s="700"/>
      <c r="R218" s="324"/>
      <c r="S218" s="330"/>
      <c r="T218" s="700"/>
      <c r="U218" s="330"/>
      <c r="V218" s="564"/>
      <c r="W218" s="330"/>
      <c r="X218" s="330"/>
      <c r="Y218" s="330"/>
      <c r="Z218" s="330"/>
      <c r="AA218" s="330"/>
      <c r="AB218" s="330"/>
      <c r="AC218" s="329"/>
      <c r="AD218" s="329"/>
      <c r="AE218" s="329"/>
      <c r="AF218" s="329"/>
      <c r="AG218" s="329"/>
      <c r="AH218" s="329"/>
      <c r="AI218" s="329"/>
      <c r="AJ218" s="456" t="str">
        <f>IF(G218&lt;&gt;"",DUR_ATU,"")</f>
        <v/>
      </c>
      <c r="AK218" s="456" t="str">
        <f>IF(AI218&lt;&gt;"",AI218*DUR_OUTLET,"")</f>
        <v/>
      </c>
      <c r="AL218" s="456" t="str">
        <f>IF(OR(AJ218&lt;&gt;"",AK218&lt;&gt;""),SUM(AJ218:AK218),"")</f>
        <v/>
      </c>
      <c r="AM218" s="331"/>
      <c r="AN218" s="331"/>
      <c r="AO218" s="331"/>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17"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21" t="s">
        <v>627</v>
      </c>
      <c r="E221" s="814" t="s">
        <v>189</v>
      </c>
      <c r="F221" s="814"/>
      <c r="G221" s="814"/>
      <c r="H221" s="814"/>
      <c r="I221" s="814"/>
      <c r="J221" s="814"/>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17"/>
      <c r="B222" s="59"/>
      <c r="C222" s="59"/>
      <c r="D222" s="821"/>
      <c r="E222" s="785" t="s">
        <v>25</v>
      </c>
      <c r="F222" s="784" t="s">
        <v>183</v>
      </c>
      <c r="G222" s="786" t="s">
        <v>192</v>
      </c>
      <c r="H222" s="786" t="s">
        <v>190</v>
      </c>
      <c r="I222" s="849" t="s">
        <v>194</v>
      </c>
      <c r="J222" s="786" t="s">
        <v>184</v>
      </c>
      <c r="K222" s="158"/>
      <c r="L222" s="158"/>
      <c r="M222" s="158"/>
      <c r="N222" s="158"/>
      <c r="O222" s="158"/>
      <c r="P222" s="158"/>
      <c r="Q222" s="158"/>
      <c r="R222" s="158"/>
      <c r="S222" s="158"/>
      <c r="AD222" s="158"/>
      <c r="AE222" s="158"/>
    </row>
    <row r="223" spans="1:49" ht="15" hidden="1" customHeight="1" x14ac:dyDescent="0.25">
      <c r="A223" s="817"/>
      <c r="B223" s="59"/>
      <c r="C223" s="59"/>
      <c r="D223" s="821"/>
      <c r="E223" s="786"/>
      <c r="F223" s="809"/>
      <c r="G223" s="799"/>
      <c r="H223" s="799"/>
      <c r="I223" s="889"/>
      <c r="J223" s="799"/>
      <c r="K223" s="158"/>
      <c r="L223" s="158"/>
      <c r="M223" s="158"/>
      <c r="N223" s="158"/>
      <c r="O223" s="158"/>
      <c r="P223" s="158"/>
      <c r="Q223" s="158"/>
      <c r="R223" s="158"/>
      <c r="S223" s="158"/>
    </row>
    <row r="224" spans="1:49" ht="15" hidden="1" customHeight="1" x14ac:dyDescent="0.2">
      <c r="A224" s="454"/>
      <c r="B224" s="447"/>
      <c r="C224" s="447"/>
      <c r="D224" s="332"/>
      <c r="E224" s="324"/>
      <c r="F224" s="329"/>
      <c r="G224" s="329"/>
      <c r="H224" s="330"/>
      <c r="I224" s="329"/>
      <c r="J224" s="329"/>
      <c r="K224" s="325"/>
      <c r="L224" s="325"/>
      <c r="M224" s="325"/>
      <c r="N224" s="325"/>
      <c r="O224" s="325"/>
      <c r="P224" s="325"/>
      <c r="Q224" s="325"/>
      <c r="R224" s="325"/>
      <c r="S224" s="325"/>
      <c r="T224" s="325"/>
      <c r="U224" s="325"/>
      <c r="V224" s="331"/>
      <c r="W224" s="331"/>
      <c r="X224" s="331"/>
      <c r="Y224" s="331"/>
      <c r="Z224" s="331"/>
      <c r="AA224" s="331"/>
      <c r="AB224" s="331"/>
      <c r="AC224" s="331"/>
      <c r="AD224" s="331"/>
      <c r="AE224" s="331"/>
      <c r="AF224" s="331"/>
      <c r="AG224" s="331"/>
      <c r="AH224" s="331"/>
      <c r="AI224" s="331"/>
      <c r="AJ224" s="331"/>
      <c r="AK224" s="331"/>
      <c r="AL224" s="331"/>
      <c r="AM224" s="331"/>
      <c r="AN224" s="331"/>
      <c r="AO224" s="331"/>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17"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22" t="s">
        <v>628</v>
      </c>
      <c r="E227" s="780" t="s">
        <v>189</v>
      </c>
      <c r="F227" s="781"/>
      <c r="G227" s="781"/>
      <c r="H227" s="781"/>
      <c r="I227" s="781"/>
      <c r="J227" s="782"/>
      <c r="U227" s="158"/>
      <c r="V227" s="158"/>
      <c r="W227" s="158"/>
      <c r="X227" s="158"/>
      <c r="Y227" s="158"/>
      <c r="Z227" s="158"/>
      <c r="AA227" s="158"/>
      <c r="AB227" s="158"/>
      <c r="AC227" s="158"/>
      <c r="AD227" s="158"/>
      <c r="AE227" s="158"/>
    </row>
    <row r="228" spans="1:41" ht="15" hidden="1" customHeight="1" thickTop="1" x14ac:dyDescent="0.25">
      <c r="A228" s="817"/>
      <c r="B228" s="59"/>
      <c r="C228" s="59"/>
      <c r="D228" s="823"/>
      <c r="E228" s="785" t="s">
        <v>169</v>
      </c>
      <c r="F228" s="786" t="s">
        <v>192</v>
      </c>
      <c r="G228" s="784" t="s">
        <v>183</v>
      </c>
      <c r="H228" s="785" t="s">
        <v>190</v>
      </c>
      <c r="I228" s="785" t="s">
        <v>191</v>
      </c>
      <c r="J228" s="785" t="s">
        <v>184</v>
      </c>
      <c r="U228" s="158"/>
      <c r="V228" s="158"/>
      <c r="W228" s="158"/>
      <c r="X228" s="158"/>
      <c r="Y228" s="158"/>
      <c r="Z228" s="158"/>
      <c r="AA228" s="158"/>
      <c r="AB228" s="158"/>
      <c r="AC228" s="158"/>
      <c r="AD228" s="158"/>
      <c r="AE228" s="158"/>
    </row>
    <row r="229" spans="1:41" ht="15" hidden="1" customHeight="1" x14ac:dyDescent="0.25">
      <c r="A229" s="817"/>
      <c r="B229" s="59"/>
      <c r="C229" s="59"/>
      <c r="D229" s="824"/>
      <c r="E229" s="786"/>
      <c r="F229" s="799"/>
      <c r="G229" s="809"/>
      <c r="H229" s="786"/>
      <c r="I229" s="786"/>
      <c r="J229" s="786"/>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34"/>
      <c r="B230" s="333"/>
      <c r="C230" s="333"/>
      <c r="D230" s="329"/>
      <c r="E230" s="324"/>
      <c r="F230" s="329"/>
      <c r="G230" s="329"/>
      <c r="H230" s="330"/>
      <c r="I230" s="329"/>
      <c r="J230" s="329"/>
      <c r="P230" s="331"/>
      <c r="Q230" s="331"/>
      <c r="R230" s="331"/>
      <c r="S230" s="325"/>
      <c r="T230" s="325"/>
      <c r="U230" s="335"/>
      <c r="V230" s="335"/>
      <c r="W230" s="335"/>
      <c r="X230" s="335"/>
      <c r="Y230" s="335"/>
      <c r="Z230" s="335"/>
      <c r="AA230" s="335"/>
      <c r="AB230" s="335"/>
      <c r="AC230" s="335"/>
      <c r="AD230" s="335"/>
      <c r="AE230" s="335"/>
      <c r="AF230" s="331"/>
      <c r="AG230" s="331"/>
      <c r="AH230" s="331"/>
      <c r="AI230" s="331"/>
      <c r="AJ230" s="331"/>
      <c r="AK230" s="331"/>
      <c r="AL230" s="331"/>
      <c r="AM230" s="331"/>
      <c r="AN230" s="331"/>
      <c r="AO230" s="331"/>
    </row>
    <row r="231" spans="1:41" ht="15" hidden="1" customHeight="1" x14ac:dyDescent="0.2">
      <c r="A231" s="325"/>
      <c r="B231" s="326"/>
      <c r="C231" s="327"/>
      <c r="D231" s="334"/>
      <c r="E231" s="559"/>
      <c r="F231" s="559"/>
      <c r="G231" s="559"/>
      <c r="H231" s="559"/>
      <c r="I231" s="559"/>
      <c r="J231" s="559"/>
      <c r="K231" s="559"/>
      <c r="L231" s="559"/>
      <c r="M231" s="559"/>
      <c r="N231" s="559"/>
      <c r="O231" s="559"/>
      <c r="P231" s="559"/>
      <c r="Q231" s="559"/>
      <c r="R231" s="325"/>
      <c r="S231" s="331"/>
      <c r="T231" s="331"/>
      <c r="U231" s="331"/>
      <c r="V231" s="333"/>
      <c r="W231" s="333"/>
      <c r="X231" s="333"/>
      <c r="Y231" s="331"/>
      <c r="Z231" s="331"/>
      <c r="AA231" s="331"/>
      <c r="AB231" s="331"/>
      <c r="AC231" s="331"/>
      <c r="AD231" s="331"/>
      <c r="AE231" s="331"/>
      <c r="AF231" s="331"/>
      <c r="AG231" s="331"/>
      <c r="AH231" s="331"/>
      <c r="AI231" s="331"/>
      <c r="AJ231" s="331"/>
      <c r="AK231" s="331"/>
      <c r="AL231" s="331"/>
      <c r="AM231" s="331"/>
      <c r="AN231" s="331"/>
      <c r="AO231" s="331"/>
    </row>
    <row r="232" spans="1:41" ht="15" hidden="1" customHeight="1" x14ac:dyDescent="0.2">
      <c r="A232" s="325"/>
      <c r="B232" s="326"/>
      <c r="C232" s="327"/>
      <c r="D232" s="334"/>
      <c r="E232" s="559"/>
      <c r="F232" s="559"/>
      <c r="G232" s="559"/>
      <c r="H232" s="559"/>
      <c r="I232" s="559"/>
      <c r="J232" s="559"/>
      <c r="K232" s="559"/>
      <c r="L232" s="559"/>
      <c r="M232" s="559"/>
      <c r="N232" s="559"/>
      <c r="O232" s="559"/>
      <c r="P232" s="559"/>
      <c r="Q232" s="559"/>
      <c r="R232" s="325"/>
      <c r="S232" s="331"/>
      <c r="T232" s="331"/>
      <c r="U232" s="331"/>
      <c r="V232" s="333"/>
      <c r="W232" s="333"/>
      <c r="X232" s="333"/>
      <c r="Y232" s="331"/>
      <c r="Z232" s="331"/>
      <c r="AA232" s="331"/>
      <c r="AB232" s="331"/>
      <c r="AC232" s="331"/>
      <c r="AD232" s="331"/>
      <c r="AE232" s="331"/>
      <c r="AF232" s="331"/>
      <c r="AG232" s="331"/>
      <c r="AH232" s="331"/>
      <c r="AI232" s="331"/>
      <c r="AJ232" s="331"/>
      <c r="AK232" s="331"/>
      <c r="AL232" s="331"/>
      <c r="AM232" s="331"/>
      <c r="AN232" s="331"/>
      <c r="AO232" s="331"/>
    </row>
    <row r="233" spans="1:41" ht="15" hidden="1" customHeight="1" thickBot="1" x14ac:dyDescent="0.25">
      <c r="A233" s="817" t="str">
        <f ca="1">IF(ERV_InletSum_1&lt;&gt;"",IF((COUNTA(OFFSET(FAN_Reference,-4,0):ERV_InletSum_1)+COUNTBLANK(OFFSET(FAN_Reference,-4,0):ERV_InletSum_1))&lt;&gt;SUMIF(ERV_Num_Inlets_1:OFFSET(ERV_Num_Inlets_1,Number_ERVs-1,0),"&lt;&gt;1"),"INDICATED NO. OF ERV-INLETS DOESN’T MATCH NO. OF ROWS",""),"")</f>
        <v/>
      </c>
      <c r="C233" s="91"/>
      <c r="D233" s="840" t="s">
        <v>703</v>
      </c>
      <c r="E233" s="780" t="s">
        <v>252</v>
      </c>
      <c r="F233" s="781"/>
      <c r="G233" s="781"/>
      <c r="H233" s="781"/>
      <c r="I233" s="781"/>
      <c r="J233" s="782"/>
      <c r="S233" s="67"/>
      <c r="T233" s="67"/>
      <c r="U233" s="67"/>
      <c r="Y233" s="331"/>
      <c r="Z233" s="331"/>
      <c r="AA233" s="331"/>
      <c r="AF233" s="331"/>
      <c r="AG233" s="331"/>
      <c r="AH233" s="331"/>
      <c r="AI233" s="331"/>
      <c r="AJ233" s="331"/>
      <c r="AK233" s="331"/>
      <c r="AL233" s="331"/>
      <c r="AM233" s="331"/>
      <c r="AN233" s="331"/>
      <c r="AO233" s="331"/>
    </row>
    <row r="234" spans="1:41" ht="15" hidden="1" customHeight="1" thickTop="1" x14ac:dyDescent="0.2">
      <c r="A234" s="817"/>
      <c r="C234" s="91"/>
      <c r="D234" s="841"/>
      <c r="E234" s="785" t="s">
        <v>25</v>
      </c>
      <c r="F234" s="783" t="s">
        <v>183</v>
      </c>
      <c r="G234" s="786" t="s">
        <v>253</v>
      </c>
      <c r="H234" s="785" t="s">
        <v>254</v>
      </c>
      <c r="I234" s="787" t="s">
        <v>193</v>
      </c>
      <c r="J234" s="785" t="s">
        <v>184</v>
      </c>
      <c r="AF234" s="331"/>
      <c r="AG234" s="331"/>
      <c r="AH234" s="331"/>
      <c r="AI234" s="331"/>
      <c r="AJ234" s="331"/>
      <c r="AK234" s="331"/>
      <c r="AL234" s="331"/>
      <c r="AM234" s="331"/>
      <c r="AN234" s="331"/>
      <c r="AO234" s="331"/>
    </row>
    <row r="235" spans="1:41" ht="15" hidden="1" customHeight="1" x14ac:dyDescent="0.2">
      <c r="A235" s="817"/>
      <c r="C235" s="91"/>
      <c r="D235" s="842"/>
      <c r="E235" s="786"/>
      <c r="F235" s="784"/>
      <c r="G235" s="799"/>
      <c r="H235" s="786"/>
      <c r="I235" s="784"/>
      <c r="J235" s="786"/>
      <c r="AF235" s="331"/>
      <c r="AG235" s="331"/>
      <c r="AH235" s="331"/>
      <c r="AI235" s="331"/>
      <c r="AJ235" s="331"/>
      <c r="AK235" s="331"/>
      <c r="AL235" s="331"/>
      <c r="AM235" s="331"/>
      <c r="AN235" s="331"/>
      <c r="AO235" s="331"/>
    </row>
    <row r="236" spans="1:41" ht="15" hidden="1" customHeight="1" x14ac:dyDescent="0.2">
      <c r="A236" s="325"/>
      <c r="B236" s="326"/>
      <c r="C236" s="327"/>
      <c r="D236" s="328"/>
      <c r="E236" s="324"/>
      <c r="F236" s="329"/>
      <c r="G236" s="329"/>
      <c r="H236" s="330"/>
      <c r="I236" s="329"/>
      <c r="J236" s="384"/>
      <c r="K236" s="325"/>
      <c r="L236" s="325"/>
      <c r="M236" s="325"/>
      <c r="N236" s="325"/>
      <c r="O236" s="325"/>
      <c r="P236" s="325"/>
      <c r="Q236" s="325"/>
      <c r="R236" s="325"/>
      <c r="S236" s="331"/>
      <c r="T236" s="331"/>
      <c r="U236" s="331"/>
      <c r="V236" s="333"/>
      <c r="W236" s="333"/>
      <c r="X236" s="333"/>
      <c r="Y236" s="331"/>
      <c r="Z236" s="331"/>
      <c r="AA236" s="331"/>
      <c r="AB236" s="331"/>
      <c r="AC236" s="331"/>
      <c r="AD236" s="331"/>
      <c r="AE236" s="331"/>
      <c r="AF236" s="331"/>
      <c r="AG236" s="331"/>
      <c r="AH236" s="331"/>
      <c r="AI236" s="331"/>
      <c r="AJ236" s="331"/>
      <c r="AK236" s="331"/>
      <c r="AL236" s="331"/>
      <c r="AM236" s="331"/>
      <c r="AN236" s="331"/>
      <c r="AO236" s="331"/>
    </row>
    <row r="237" spans="1:41" ht="15" hidden="1" customHeight="1" x14ac:dyDescent="0.25">
      <c r="A237" s="159"/>
      <c r="B237" s="153"/>
      <c r="C237" s="333"/>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255</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59"/>
      <c r="B239" s="459"/>
      <c r="C239" s="459"/>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20" t="str">
        <f ca="1">IF(FAN_1&lt;&gt;"",(IF((COUNTA(OFFSET(FAN_Outlet_Reference,-3,0):FAN_1)+COUNTBLANK(OFFSET(FAN_Outlet_Reference,-3,0):FAN_1))&lt;&gt;Number_FANs,"INDICATED NO. OF FANS DOESN’T MATCH NO. OF ROWS","")),"")</f>
        <v/>
      </c>
      <c r="B240" s="59"/>
      <c r="C240" s="59"/>
      <c r="D240" s="821" t="s">
        <v>407</v>
      </c>
      <c r="E240" s="825" t="s">
        <v>24</v>
      </c>
      <c r="F240" s="825"/>
      <c r="G240" s="825"/>
      <c r="H240" s="814" t="s">
        <v>28</v>
      </c>
      <c r="I240" s="814"/>
      <c r="J240" s="814"/>
      <c r="K240" s="814"/>
      <c r="L240" s="814" t="s">
        <v>178</v>
      </c>
      <c r="M240" s="814"/>
      <c r="N240" s="814"/>
      <c r="O240" s="814"/>
      <c r="P240" s="780" t="s">
        <v>256</v>
      </c>
      <c r="Q240" s="781"/>
      <c r="R240" s="781"/>
      <c r="S240" s="781"/>
      <c r="T240" s="781"/>
      <c r="U240" s="805" t="s">
        <v>718</v>
      </c>
      <c r="V240" s="805"/>
      <c r="W240" s="805"/>
      <c r="X240" s="805"/>
      <c r="Y240" s="331"/>
    </row>
    <row r="241" spans="1:41" ht="15" customHeight="1" thickTop="1" x14ac:dyDescent="0.2">
      <c r="A241" s="817"/>
      <c r="B241" s="59"/>
      <c r="C241" s="59"/>
      <c r="D241" s="821"/>
      <c r="E241" s="786" t="s">
        <v>25</v>
      </c>
      <c r="F241" s="786" t="s">
        <v>172</v>
      </c>
      <c r="G241" s="786" t="s">
        <v>173</v>
      </c>
      <c r="H241" s="786" t="s">
        <v>171</v>
      </c>
      <c r="I241" s="786" t="s">
        <v>26</v>
      </c>
      <c r="J241" s="786" t="s">
        <v>27</v>
      </c>
      <c r="K241" s="786" t="s">
        <v>29</v>
      </c>
      <c r="L241" s="786" t="s">
        <v>30</v>
      </c>
      <c r="M241" s="786" t="s">
        <v>31</v>
      </c>
      <c r="N241" s="786" t="s">
        <v>32</v>
      </c>
      <c r="O241" s="786" t="s">
        <v>33</v>
      </c>
      <c r="P241" s="784" t="s">
        <v>247</v>
      </c>
      <c r="Q241" s="784" t="s">
        <v>249</v>
      </c>
      <c r="R241" s="784" t="s">
        <v>20</v>
      </c>
      <c r="S241" s="784" t="s">
        <v>250</v>
      </c>
      <c r="T241" s="855" t="s">
        <v>251</v>
      </c>
      <c r="U241" s="793"/>
      <c r="V241" s="791"/>
      <c r="W241" s="797" t="s">
        <v>761</v>
      </c>
      <c r="X241" s="829" t="s">
        <v>719</v>
      </c>
      <c r="Y241" s="331"/>
    </row>
    <row r="242" spans="1:41" ht="15" customHeight="1" x14ac:dyDescent="0.2">
      <c r="A242" s="817"/>
      <c r="B242" s="59"/>
      <c r="C242" s="59"/>
      <c r="D242" s="821"/>
      <c r="E242" s="799"/>
      <c r="F242" s="799"/>
      <c r="G242" s="799"/>
      <c r="H242" s="799"/>
      <c r="I242" s="799"/>
      <c r="J242" s="799"/>
      <c r="K242" s="799"/>
      <c r="L242" s="799"/>
      <c r="M242" s="799"/>
      <c r="N242" s="799"/>
      <c r="O242" s="799"/>
      <c r="P242" s="809"/>
      <c r="Q242" s="809"/>
      <c r="R242" s="809"/>
      <c r="S242" s="809"/>
      <c r="T242" s="856"/>
      <c r="U242" s="794"/>
      <c r="V242" s="792"/>
      <c r="W242" s="798"/>
      <c r="X242" s="830"/>
      <c r="Y242" s="331"/>
    </row>
    <row r="243" spans="1:41" ht="15" customHeight="1" x14ac:dyDescent="0.2">
      <c r="A243" s="454"/>
      <c r="B243" s="447"/>
      <c r="C243" s="447"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36" t="s">
        <v>1087</v>
      </c>
      <c r="F243" s="423" t="s">
        <v>1089</v>
      </c>
      <c r="G243" s="734" t="s">
        <v>1089</v>
      </c>
      <c r="H243" s="423" t="s">
        <v>1091</v>
      </c>
      <c r="I243" s="423" t="s">
        <v>1092</v>
      </c>
      <c r="J243" s="423" t="s">
        <v>1094</v>
      </c>
      <c r="K243" s="461">
        <v>500</v>
      </c>
      <c r="L243" s="169">
        <v>0.5</v>
      </c>
      <c r="M243" s="392">
        <v>0.5</v>
      </c>
      <c r="N243" s="423">
        <v>1750</v>
      </c>
      <c r="O243" s="169">
        <v>0.39</v>
      </c>
      <c r="P243" s="422" t="s">
        <v>1039</v>
      </c>
      <c r="Q243" s="422" t="s">
        <v>1034</v>
      </c>
      <c r="R243" s="66" t="s">
        <v>1039</v>
      </c>
      <c r="S243" s="66" t="s">
        <v>1035</v>
      </c>
      <c r="T243" s="422">
        <v>2</v>
      </c>
      <c r="U243" s="460">
        <f>IF(E243&lt;&gt;"",DUR_FAN,"")</f>
        <v>2</v>
      </c>
      <c r="V243" s="273"/>
      <c r="W243" s="421">
        <f>IF(T243&lt;&gt;"",T243*DUR_INLET,"")</f>
        <v>0.28000000000000003</v>
      </c>
      <c r="X243" s="401">
        <f>IF(E243&lt;&gt;"",DUR_FAN,"")</f>
        <v>2</v>
      </c>
      <c r="Y243" s="331"/>
      <c r="AF243" s="94"/>
      <c r="AG243" s="94"/>
      <c r="AH243" s="94"/>
    </row>
    <row r="244" spans="1:41" ht="15" customHeight="1" x14ac:dyDescent="0.2">
      <c r="A244" s="454"/>
      <c r="B244" s="447"/>
      <c r="C244" s="447"/>
      <c r="D244" s="728">
        <v>2</v>
      </c>
      <c r="E244" s="336" t="s">
        <v>1088</v>
      </c>
      <c r="F244" s="734" t="s">
        <v>1090</v>
      </c>
      <c r="G244" s="734" t="s">
        <v>1090</v>
      </c>
      <c r="H244" s="734" t="s">
        <v>1091</v>
      </c>
      <c r="I244" s="734" t="s">
        <v>1093</v>
      </c>
      <c r="J244" s="734" t="s">
        <v>1095</v>
      </c>
      <c r="K244" s="733">
        <v>500</v>
      </c>
      <c r="L244" s="169">
        <v>0.5</v>
      </c>
      <c r="M244" s="392">
        <v>0.5</v>
      </c>
      <c r="N244" s="734">
        <v>1750</v>
      </c>
      <c r="O244" s="169">
        <v>0.39</v>
      </c>
      <c r="P244" s="728" t="s">
        <v>1034</v>
      </c>
      <c r="Q244" s="728" t="s">
        <v>1039</v>
      </c>
      <c r="R244" s="66" t="s">
        <v>1035</v>
      </c>
      <c r="S244" s="66" t="s">
        <v>1039</v>
      </c>
      <c r="T244" s="728">
        <v>2</v>
      </c>
      <c r="U244" s="460">
        <f>IF(E244&lt;&gt;"",DUR_FAN,"")</f>
        <v>2</v>
      </c>
      <c r="V244" s="727"/>
      <c r="W244" s="731">
        <f>IF(T244&lt;&gt;"",T244*DUR_INLET,"")</f>
        <v>0.28000000000000003</v>
      </c>
      <c r="X244" s="401">
        <f>IF(E244&lt;&gt;"",DUR_FAN,"")</f>
        <v>2</v>
      </c>
      <c r="Y244" s="331"/>
      <c r="AF244" s="331"/>
      <c r="AG244" s="331"/>
      <c r="AH244" s="331"/>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17" t="str">
        <f ca="1">IF(FAN_InletSum_1&lt;&gt;"",IF((COUNTA(OFFSET(UH_Reference,-4,0):FAN_InletSum_1)+COUNTBLANK(OFFSET(UH_Reference,-4,0):FAN_InletSum_1))&lt;&gt;SUM(FAN_Num_Inlets_1:OFFSET(FAN_Num_Inlets_1,Number_FANs-1,0)),"INDICATED NO. OF FAN-INLETS DOESN’T MATCH NO. OF ROWS",""),"")</f>
        <v/>
      </c>
      <c r="B247" s="59"/>
      <c r="C247" s="59"/>
      <c r="D247" s="822" t="s">
        <v>637</v>
      </c>
      <c r="E247" s="780" t="s">
        <v>252</v>
      </c>
      <c r="F247" s="781"/>
      <c r="G247" s="781"/>
      <c r="H247" s="781"/>
      <c r="I247" s="781"/>
      <c r="J247" s="782"/>
      <c r="K247" s="158"/>
      <c r="L247" s="158"/>
      <c r="M247" s="158"/>
      <c r="N247" s="158"/>
      <c r="O247" s="158"/>
      <c r="P247" s="158"/>
      <c r="Q247" s="158"/>
      <c r="R247" s="67"/>
      <c r="U247" s="158"/>
    </row>
    <row r="248" spans="1:41" ht="15" customHeight="1" thickTop="1" x14ac:dyDescent="0.25">
      <c r="A248" s="817"/>
      <c r="B248" s="59"/>
      <c r="C248" s="59"/>
      <c r="D248" s="823"/>
      <c r="E248" s="785" t="s">
        <v>25</v>
      </c>
      <c r="F248" s="785" t="s">
        <v>183</v>
      </c>
      <c r="G248" s="785" t="s">
        <v>253</v>
      </c>
      <c r="H248" s="785" t="s">
        <v>254</v>
      </c>
      <c r="I248" s="787" t="s">
        <v>1158</v>
      </c>
      <c r="J248" s="785" t="s">
        <v>184</v>
      </c>
      <c r="K248" s="158"/>
      <c r="L248" s="158"/>
      <c r="M248" s="158"/>
      <c r="N248" s="158"/>
      <c r="O248" s="158"/>
      <c r="P248" s="158"/>
      <c r="Q248" s="158"/>
      <c r="R248" s="67"/>
      <c r="U248" s="158"/>
    </row>
    <row r="249" spans="1:41" ht="15" customHeight="1" x14ac:dyDescent="0.25">
      <c r="A249" s="817"/>
      <c r="B249" s="59"/>
      <c r="C249" s="59"/>
      <c r="D249" s="824"/>
      <c r="E249" s="786"/>
      <c r="F249" s="786"/>
      <c r="G249" s="786"/>
      <c r="H249" s="786"/>
      <c r="I249" s="849"/>
      <c r="J249" s="786"/>
      <c r="K249" s="158"/>
      <c r="L249" s="158"/>
      <c r="M249" s="158"/>
      <c r="N249" s="158"/>
      <c r="O249" s="158"/>
      <c r="P249" s="158"/>
      <c r="Q249" s="158"/>
      <c r="R249" s="67"/>
      <c r="U249" s="158"/>
    </row>
    <row r="250" spans="1:41" ht="15" customHeight="1" x14ac:dyDescent="0.25">
      <c r="A250" s="334"/>
      <c r="B250" s="333"/>
      <c r="C250" s="333"/>
      <c r="D250" s="329">
        <v>1</v>
      </c>
      <c r="E250" s="776" t="s">
        <v>1087</v>
      </c>
      <c r="F250" s="724" t="s">
        <v>1096</v>
      </c>
      <c r="G250" s="724">
        <v>1</v>
      </c>
      <c r="H250" s="724" t="s">
        <v>1097</v>
      </c>
      <c r="I250" s="724">
        <v>10</v>
      </c>
      <c r="J250" s="724">
        <v>250</v>
      </c>
      <c r="K250" s="158"/>
      <c r="L250" s="158"/>
      <c r="M250" s="158"/>
      <c r="N250" s="158"/>
      <c r="O250" s="158"/>
      <c r="P250" s="325"/>
      <c r="Q250" s="325"/>
      <c r="R250" s="331"/>
      <c r="S250" s="325"/>
      <c r="T250" s="325"/>
      <c r="U250" s="335"/>
      <c r="V250" s="331"/>
      <c r="W250" s="331"/>
      <c r="X250" s="331"/>
      <c r="Y250" s="331"/>
      <c r="Z250" s="331"/>
      <c r="AA250" s="331"/>
      <c r="AB250" s="331"/>
      <c r="AC250" s="331"/>
      <c r="AD250" s="331"/>
      <c r="AE250" s="331"/>
      <c r="AF250" s="331"/>
      <c r="AG250" s="331"/>
      <c r="AH250" s="331"/>
      <c r="AI250" s="331"/>
      <c r="AJ250" s="331"/>
      <c r="AK250" s="331"/>
      <c r="AL250" s="331"/>
      <c r="AM250" s="331"/>
      <c r="AN250" s="331"/>
      <c r="AO250" s="331"/>
    </row>
    <row r="251" spans="1:41" ht="15" customHeight="1" x14ac:dyDescent="0.25">
      <c r="A251" s="334"/>
      <c r="B251" s="333"/>
      <c r="C251" s="333"/>
      <c r="D251" s="329">
        <v>2</v>
      </c>
      <c r="E251" s="777"/>
      <c r="F251" s="724" t="s">
        <v>133</v>
      </c>
      <c r="G251" s="724">
        <v>2</v>
      </c>
      <c r="H251" s="724" t="s">
        <v>133</v>
      </c>
      <c r="I251" s="724" t="s">
        <v>133</v>
      </c>
      <c r="J251" s="724">
        <v>250</v>
      </c>
      <c r="K251" s="158"/>
      <c r="L251" s="158"/>
      <c r="M251" s="158"/>
      <c r="N251" s="158"/>
      <c r="O251" s="158"/>
      <c r="P251" s="325"/>
      <c r="Q251" s="325"/>
      <c r="R251" s="331"/>
      <c r="S251" s="325"/>
      <c r="T251" s="325"/>
      <c r="U251" s="335"/>
      <c r="V251" s="331"/>
      <c r="W251" s="331"/>
      <c r="X251" s="331"/>
      <c r="Y251" s="331"/>
      <c r="Z251" s="331"/>
      <c r="AA251" s="331"/>
      <c r="AB251" s="331"/>
      <c r="AC251" s="331"/>
      <c r="AD251" s="331"/>
      <c r="AE251" s="331"/>
      <c r="AF251" s="331"/>
      <c r="AG251" s="331"/>
      <c r="AH251" s="331"/>
      <c r="AI251" s="331"/>
      <c r="AJ251" s="331"/>
      <c r="AK251" s="331"/>
      <c r="AL251" s="331"/>
      <c r="AM251" s="331"/>
      <c r="AN251" s="331"/>
      <c r="AO251" s="331"/>
    </row>
    <row r="252" spans="1:41" ht="15" customHeight="1" x14ac:dyDescent="0.25">
      <c r="A252" s="334"/>
      <c r="B252" s="333"/>
      <c r="C252" s="333"/>
      <c r="D252" s="329">
        <v>3</v>
      </c>
      <c r="E252" s="774" t="s">
        <v>1088</v>
      </c>
      <c r="F252" s="329" t="s">
        <v>1090</v>
      </c>
      <c r="G252" s="329">
        <v>1</v>
      </c>
      <c r="H252" s="329" t="s">
        <v>1097</v>
      </c>
      <c r="I252" s="329">
        <v>10</v>
      </c>
      <c r="J252" s="329">
        <v>250</v>
      </c>
      <c r="K252" s="158"/>
      <c r="L252" s="158"/>
      <c r="M252" s="158"/>
      <c r="N252" s="158"/>
      <c r="O252" s="158"/>
      <c r="P252" s="325"/>
      <c r="Q252" s="325"/>
      <c r="R252" s="331"/>
      <c r="S252" s="325"/>
      <c r="T252" s="325"/>
      <c r="U252" s="335"/>
      <c r="V252" s="331"/>
      <c r="W252" s="331"/>
      <c r="X252" s="331"/>
      <c r="Y252" s="331"/>
      <c r="Z252" s="331"/>
      <c r="AA252" s="331"/>
      <c r="AB252" s="331"/>
      <c r="AC252" s="331"/>
      <c r="AD252" s="331"/>
      <c r="AE252" s="331"/>
      <c r="AF252" s="331"/>
      <c r="AG252" s="331"/>
      <c r="AH252" s="331"/>
      <c r="AI252" s="331"/>
      <c r="AJ252" s="331"/>
      <c r="AK252" s="331"/>
      <c r="AL252" s="331"/>
      <c r="AM252" s="331"/>
      <c r="AN252" s="331"/>
      <c r="AO252" s="331"/>
    </row>
    <row r="253" spans="1:41" ht="15" customHeight="1" x14ac:dyDescent="0.25">
      <c r="A253" s="334"/>
      <c r="B253" s="333"/>
      <c r="C253" s="333"/>
      <c r="D253" s="329">
        <v>4</v>
      </c>
      <c r="E253" s="775"/>
      <c r="F253" s="329" t="s">
        <v>133</v>
      </c>
      <c r="G253" s="329">
        <v>2</v>
      </c>
      <c r="H253" s="329" t="s">
        <v>133</v>
      </c>
      <c r="I253" s="329" t="s">
        <v>133</v>
      </c>
      <c r="J253" s="329">
        <v>250</v>
      </c>
      <c r="K253" s="158"/>
      <c r="L253" s="158"/>
      <c r="M253" s="158"/>
      <c r="N253" s="158"/>
      <c r="O253" s="158"/>
      <c r="P253" s="325"/>
      <c r="Q253" s="325"/>
      <c r="R253" s="331"/>
      <c r="S253" s="325"/>
      <c r="T253" s="325"/>
      <c r="U253" s="335"/>
      <c r="V253" s="331"/>
      <c r="W253" s="331"/>
      <c r="X253" s="331"/>
      <c r="Y253" s="331"/>
      <c r="Z253" s="331"/>
      <c r="AA253" s="331"/>
      <c r="AB253" s="331"/>
      <c r="AC253" s="331"/>
      <c r="AD253" s="331"/>
      <c r="AE253" s="331"/>
      <c r="AF253" s="331"/>
      <c r="AG253" s="331"/>
      <c r="AH253" s="331"/>
      <c r="AI253" s="331"/>
      <c r="AJ253" s="331"/>
      <c r="AK253" s="331"/>
      <c r="AL253" s="331"/>
      <c r="AM253" s="331"/>
      <c r="AN253" s="331"/>
      <c r="AO253" s="331"/>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257</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20" t="str">
        <f ca="1">IF(UH_1&lt;&gt;"",(IF((COUNTA(OFFSET(CHILLER_Reference,-4,0):UH_1)+COUNTBLANK(OFFSET(CHILLER_Reference,-4,0):UH_1))&lt;&gt;Number_UHs,"INDICATED NO. OF UHS DOESN’T MATCH NO. OF ROWS","")),"")</f>
        <v/>
      </c>
      <c r="B257" s="59"/>
      <c r="C257" s="59"/>
      <c r="D257" s="821" t="s">
        <v>473</v>
      </c>
      <c r="E257" s="825" t="s">
        <v>24</v>
      </c>
      <c r="F257" s="825"/>
      <c r="G257" s="825"/>
      <c r="H257" s="780" t="s">
        <v>28</v>
      </c>
      <c r="I257" s="781"/>
      <c r="J257" s="781"/>
      <c r="K257" s="782"/>
      <c r="L257" s="882" t="s">
        <v>258</v>
      </c>
      <c r="M257" s="882"/>
      <c r="N257" s="814" t="s">
        <v>259</v>
      </c>
      <c r="O257" s="814"/>
      <c r="P257" s="814"/>
      <c r="Q257" s="780"/>
      <c r="R257" s="420" t="s">
        <v>718</v>
      </c>
      <c r="S257" s="325"/>
      <c r="T257" s="325"/>
      <c r="U257" s="335"/>
    </row>
    <row r="258" spans="1:48" ht="15" customHeight="1" thickTop="1" x14ac:dyDescent="0.25">
      <c r="A258" s="817"/>
      <c r="B258" s="59"/>
      <c r="C258" s="59"/>
      <c r="D258" s="821"/>
      <c r="E258" s="786" t="s">
        <v>25</v>
      </c>
      <c r="F258" s="786" t="s">
        <v>172</v>
      </c>
      <c r="G258" s="786" t="s">
        <v>173</v>
      </c>
      <c r="H258" s="786" t="s">
        <v>171</v>
      </c>
      <c r="I258" s="807" t="s">
        <v>1135</v>
      </c>
      <c r="J258" s="786" t="s">
        <v>27</v>
      </c>
      <c r="K258" s="786" t="s">
        <v>29</v>
      </c>
      <c r="L258" s="854" t="s">
        <v>378</v>
      </c>
      <c r="M258" s="854" t="s">
        <v>377</v>
      </c>
      <c r="N258" s="786" t="s">
        <v>260</v>
      </c>
      <c r="O258" s="786" t="s">
        <v>261</v>
      </c>
      <c r="P258" s="786" t="s">
        <v>262</v>
      </c>
      <c r="Q258" s="855" t="s">
        <v>263</v>
      </c>
      <c r="R258" s="829" t="s">
        <v>719</v>
      </c>
      <c r="S258" s="325"/>
      <c r="T258" s="325"/>
      <c r="U258" s="335"/>
    </row>
    <row r="259" spans="1:48" ht="15" customHeight="1" x14ac:dyDescent="0.25">
      <c r="A259" s="817"/>
      <c r="B259" s="59"/>
      <c r="C259" s="59"/>
      <c r="D259" s="821"/>
      <c r="E259" s="799"/>
      <c r="F259" s="799"/>
      <c r="G259" s="799"/>
      <c r="H259" s="799"/>
      <c r="I259" s="808"/>
      <c r="J259" s="799"/>
      <c r="K259" s="799"/>
      <c r="L259" s="831"/>
      <c r="M259" s="831"/>
      <c r="N259" s="799"/>
      <c r="O259" s="799"/>
      <c r="P259" s="799"/>
      <c r="Q259" s="856"/>
      <c r="R259" s="830"/>
      <c r="S259" s="325"/>
      <c r="T259" s="325"/>
      <c r="U259" s="335"/>
    </row>
    <row r="260" spans="1:48" ht="15" customHeight="1" x14ac:dyDescent="0.25">
      <c r="A260" s="56"/>
      <c r="B260" s="59"/>
      <c r="C260" s="59"/>
      <c r="D260" s="167">
        <v>1</v>
      </c>
      <c r="E260" s="336" t="s">
        <v>1098</v>
      </c>
      <c r="F260" s="390" t="s">
        <v>1100</v>
      </c>
      <c r="G260" s="734" t="s">
        <v>1100</v>
      </c>
      <c r="H260" s="390" t="s">
        <v>1101</v>
      </c>
      <c r="I260" s="336" t="s">
        <v>444</v>
      </c>
      <c r="J260" s="390">
        <v>123</v>
      </c>
      <c r="K260" s="336">
        <v>300</v>
      </c>
      <c r="L260" s="387"/>
      <c r="M260" s="387"/>
      <c r="N260" s="354"/>
      <c r="O260" s="349"/>
      <c r="P260" s="354"/>
      <c r="Q260" s="419"/>
      <c r="R260" s="401">
        <f>IF(E260&lt;&gt;"",DUR_UH,"")</f>
        <v>0.5</v>
      </c>
      <c r="S260" s="325"/>
      <c r="T260" s="325"/>
      <c r="U260" s="335"/>
    </row>
    <row r="261" spans="1:48" ht="15" customHeight="1" x14ac:dyDescent="0.25">
      <c r="A261" s="56"/>
      <c r="B261" s="59"/>
      <c r="C261" s="59"/>
      <c r="D261" s="728">
        <v>2</v>
      </c>
      <c r="E261" s="336" t="s">
        <v>1099</v>
      </c>
      <c r="F261" s="734" t="s">
        <v>1100</v>
      </c>
      <c r="G261" s="734" t="s">
        <v>1100</v>
      </c>
      <c r="H261" s="734" t="s">
        <v>1101</v>
      </c>
      <c r="I261" s="336" t="s">
        <v>1102</v>
      </c>
      <c r="J261" s="734">
        <v>456</v>
      </c>
      <c r="K261" s="336">
        <v>300</v>
      </c>
      <c r="L261" s="387"/>
      <c r="M261" s="387"/>
      <c r="N261" s="354"/>
      <c r="O261" s="734"/>
      <c r="P261" s="354"/>
      <c r="Q261" s="732"/>
      <c r="R261" s="401">
        <f>IF(E261&lt;&gt;"",DUR_UH,"")</f>
        <v>0.5</v>
      </c>
      <c r="S261" s="325"/>
      <c r="T261" s="325"/>
      <c r="U261" s="335"/>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264</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20" t="str">
        <f ca="1">IF(CHILLER_1&lt;&gt;"",(IF((COUNTA(OFFSET(CHWP_Reference,-4,0):CHILLER_1)+COUNTBLANK(OFFSET(CHWP_Reference,-4,0):CHILLER_1))&lt;&gt;Number_CHILLERs,"INDICATED NO. OF CHILLERS DOESN’T MATCH NO. OF ROWS","")),"")</f>
        <v/>
      </c>
      <c r="B265" s="59"/>
      <c r="C265" s="59"/>
      <c r="D265" s="821" t="s">
        <v>629</v>
      </c>
      <c r="E265" s="825" t="s">
        <v>24</v>
      </c>
      <c r="F265" s="825"/>
      <c r="G265" s="825"/>
      <c r="H265" s="814" t="s">
        <v>28</v>
      </c>
      <c r="I265" s="814"/>
      <c r="J265" s="814"/>
      <c r="K265" s="814"/>
      <c r="L265" s="814" t="s">
        <v>265</v>
      </c>
      <c r="M265" s="814"/>
      <c r="N265" s="814"/>
      <c r="O265" s="814"/>
      <c r="P265" s="814" t="s">
        <v>266</v>
      </c>
      <c r="Q265" s="814"/>
      <c r="R265" s="814"/>
      <c r="S265" s="780"/>
      <c r="T265" s="420" t="s">
        <v>718</v>
      </c>
      <c r="U265" s="158"/>
      <c r="AP265" s="67"/>
      <c r="AQ265" s="67"/>
      <c r="AR265" s="67"/>
      <c r="AS265" s="67"/>
      <c r="AT265" s="67"/>
      <c r="AU265" s="67"/>
      <c r="AV265" s="67"/>
    </row>
    <row r="266" spans="1:48" ht="15" customHeight="1" thickTop="1" x14ac:dyDescent="0.25">
      <c r="A266" s="817"/>
      <c r="B266" s="59"/>
      <c r="C266" s="59"/>
      <c r="D266" s="821"/>
      <c r="E266" s="786" t="s">
        <v>25</v>
      </c>
      <c r="F266" s="815" t="s">
        <v>172</v>
      </c>
      <c r="G266" s="786" t="s">
        <v>173</v>
      </c>
      <c r="H266" s="786" t="s">
        <v>171</v>
      </c>
      <c r="I266" s="786" t="s">
        <v>26</v>
      </c>
      <c r="J266" s="786" t="s">
        <v>27</v>
      </c>
      <c r="K266" s="786" t="s">
        <v>1139</v>
      </c>
      <c r="L266" s="784" t="s">
        <v>379</v>
      </c>
      <c r="M266" s="784" t="s">
        <v>267</v>
      </c>
      <c r="N266" s="784" t="s">
        <v>268</v>
      </c>
      <c r="O266" s="784" t="s">
        <v>269</v>
      </c>
      <c r="P266" s="784" t="s">
        <v>380</v>
      </c>
      <c r="Q266" s="784" t="s">
        <v>267</v>
      </c>
      <c r="R266" s="784" t="s">
        <v>381</v>
      </c>
      <c r="S266" s="855" t="s">
        <v>269</v>
      </c>
      <c r="T266" s="829" t="s">
        <v>719</v>
      </c>
      <c r="U266" s="158"/>
      <c r="AP266" s="67"/>
      <c r="AQ266" s="67"/>
      <c r="AR266" s="67"/>
      <c r="AS266" s="67"/>
      <c r="AT266" s="67"/>
      <c r="AU266" s="67"/>
      <c r="AV266" s="67"/>
    </row>
    <row r="267" spans="1:48" ht="15" customHeight="1" x14ac:dyDescent="0.25">
      <c r="A267" s="817"/>
      <c r="B267" s="59"/>
      <c r="C267" s="59"/>
      <c r="D267" s="821"/>
      <c r="E267" s="799"/>
      <c r="F267" s="816"/>
      <c r="G267" s="799"/>
      <c r="H267" s="799"/>
      <c r="I267" s="799"/>
      <c r="J267" s="799"/>
      <c r="K267" s="799"/>
      <c r="L267" s="809"/>
      <c r="M267" s="809"/>
      <c r="N267" s="809"/>
      <c r="O267" s="809"/>
      <c r="P267" s="809"/>
      <c r="Q267" s="809"/>
      <c r="R267" s="809"/>
      <c r="S267" s="856"/>
      <c r="T267" s="830"/>
      <c r="U267" s="158"/>
      <c r="AP267" s="67"/>
      <c r="AQ267" s="67"/>
      <c r="AR267" s="67"/>
      <c r="AS267" s="67"/>
      <c r="AT267" s="67"/>
      <c r="AU267" s="67"/>
      <c r="AV267" s="67"/>
    </row>
    <row r="268" spans="1:48" ht="15" customHeight="1" x14ac:dyDescent="0.25">
      <c r="A268" s="56"/>
      <c r="B268" s="59"/>
      <c r="C268" s="59"/>
      <c r="D268" s="167">
        <v>1</v>
      </c>
      <c r="E268" s="336" t="s">
        <v>1103</v>
      </c>
      <c r="F268" s="686"/>
      <c r="G268" s="242" t="s">
        <v>1043</v>
      </c>
      <c r="H268" s="242" t="s">
        <v>1044</v>
      </c>
      <c r="I268" s="540" t="s">
        <v>334</v>
      </c>
      <c r="J268" s="243" t="s">
        <v>1106</v>
      </c>
      <c r="K268" s="243">
        <v>500</v>
      </c>
      <c r="L268" s="245">
        <v>85</v>
      </c>
      <c r="M268" s="245">
        <v>95</v>
      </c>
      <c r="N268" s="245">
        <v>10.3</v>
      </c>
      <c r="O268" s="245">
        <v>600</v>
      </c>
      <c r="P268" s="245">
        <v>54</v>
      </c>
      <c r="Q268" s="245">
        <v>42</v>
      </c>
      <c r="R268" s="243">
        <v>6.6</v>
      </c>
      <c r="S268" s="424">
        <v>600</v>
      </c>
      <c r="T268" s="401">
        <f>IF(E268&lt;&gt;"",DUR_CHILLER,"")</f>
        <v>4</v>
      </c>
      <c r="U268" s="158"/>
      <c r="AP268" s="67"/>
      <c r="AQ268" s="67"/>
      <c r="AR268" s="67"/>
      <c r="AS268" s="67"/>
      <c r="AT268" s="67"/>
      <c r="AU268" s="67"/>
      <c r="AV268" s="67"/>
    </row>
    <row r="269" spans="1:48" ht="15" customHeight="1" x14ac:dyDescent="0.25">
      <c r="A269" s="56"/>
      <c r="B269" s="59"/>
      <c r="C269" s="59"/>
      <c r="D269" s="728">
        <v>2</v>
      </c>
      <c r="E269" s="336" t="s">
        <v>1104</v>
      </c>
      <c r="F269" s="686"/>
      <c r="G269" s="733" t="s">
        <v>1105</v>
      </c>
      <c r="H269" s="733" t="s">
        <v>1044</v>
      </c>
      <c r="I269" s="540" t="s">
        <v>938</v>
      </c>
      <c r="J269" s="733" t="s">
        <v>1107</v>
      </c>
      <c r="K269" s="733">
        <v>200</v>
      </c>
      <c r="L269" s="245"/>
      <c r="M269" s="245"/>
      <c r="N269" s="245"/>
      <c r="O269" s="245"/>
      <c r="P269" s="245">
        <v>54</v>
      </c>
      <c r="Q269" s="245">
        <v>42</v>
      </c>
      <c r="R269" s="733">
        <v>11.3</v>
      </c>
      <c r="S269" s="424">
        <v>400</v>
      </c>
      <c r="T269" s="401">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288</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20" t="str">
        <f ca="1">IF(CHWP_1&lt;&gt;"",(IF((COUNTA(OFFSET(CWP_Reference,-4,0):CHWP_1)+COUNTBLANK(OFFSET(CWP_Reference,-4,0):CHWP_1))&lt;&gt;Number_CHWPs,"INDICATED NO. OF CHWP DOESN’T MATCH NO. OF ROWS","")),"")</f>
        <v/>
      </c>
      <c r="B273" s="59"/>
      <c r="C273" s="59"/>
      <c r="D273" s="821" t="s">
        <v>564</v>
      </c>
      <c r="E273" s="825" t="s">
        <v>24</v>
      </c>
      <c r="F273" s="825"/>
      <c r="G273" s="825"/>
      <c r="H273" s="814" t="s">
        <v>28</v>
      </c>
      <c r="I273" s="814"/>
      <c r="J273" s="814"/>
      <c r="K273" s="814"/>
      <c r="L273" s="814"/>
      <c r="M273" s="814" t="s">
        <v>270</v>
      </c>
      <c r="N273" s="814"/>
      <c r="O273" s="814"/>
      <c r="P273" s="814"/>
      <c r="Q273" s="809" t="s">
        <v>271</v>
      </c>
      <c r="R273" s="831" t="s">
        <v>272</v>
      </c>
      <c r="S273" s="878" t="s">
        <v>273</v>
      </c>
      <c r="T273" s="420" t="s">
        <v>718</v>
      </c>
      <c r="U273" s="158"/>
      <c r="AP273" s="67"/>
      <c r="AQ273" s="67"/>
      <c r="AR273" s="67"/>
      <c r="AS273" s="67"/>
      <c r="AT273" s="67"/>
      <c r="AU273" s="67"/>
      <c r="AV273" s="67"/>
    </row>
    <row r="274" spans="1:48" ht="15" customHeight="1" thickTop="1" x14ac:dyDescent="0.25">
      <c r="A274" s="817"/>
      <c r="B274" s="59"/>
      <c r="C274" s="59"/>
      <c r="D274" s="821"/>
      <c r="E274" s="786" t="s">
        <v>25</v>
      </c>
      <c r="F274" s="786" t="s">
        <v>172</v>
      </c>
      <c r="G274" s="786" t="s">
        <v>173</v>
      </c>
      <c r="H274" s="786" t="s">
        <v>171</v>
      </c>
      <c r="I274" s="786" t="s">
        <v>26</v>
      </c>
      <c r="J274" s="786" t="s">
        <v>27</v>
      </c>
      <c r="K274" s="786" t="s">
        <v>274</v>
      </c>
      <c r="L274" s="784" t="s">
        <v>275</v>
      </c>
      <c r="M274" s="784" t="s">
        <v>269</v>
      </c>
      <c r="N274" s="784" t="s">
        <v>276</v>
      </c>
      <c r="O274" s="784" t="s">
        <v>33</v>
      </c>
      <c r="P274" s="784" t="s">
        <v>32</v>
      </c>
      <c r="Q274" s="809"/>
      <c r="R274" s="831"/>
      <c r="S274" s="878"/>
      <c r="T274" s="829" t="s">
        <v>719</v>
      </c>
      <c r="U274" s="158"/>
      <c r="AP274" s="67"/>
      <c r="AQ274" s="67"/>
      <c r="AR274" s="67"/>
      <c r="AS274" s="67"/>
      <c r="AT274" s="67"/>
      <c r="AU274" s="67"/>
      <c r="AV274" s="67"/>
    </row>
    <row r="275" spans="1:48" ht="15" customHeight="1" x14ac:dyDescent="0.25">
      <c r="A275" s="817"/>
      <c r="B275" s="59"/>
      <c r="C275" s="59"/>
      <c r="D275" s="821"/>
      <c r="E275" s="799"/>
      <c r="F275" s="799"/>
      <c r="G275" s="799"/>
      <c r="H275" s="799"/>
      <c r="I275" s="799"/>
      <c r="J275" s="799"/>
      <c r="K275" s="799"/>
      <c r="L275" s="809"/>
      <c r="M275" s="809"/>
      <c r="N275" s="809"/>
      <c r="O275" s="809"/>
      <c r="P275" s="809"/>
      <c r="Q275" s="809"/>
      <c r="R275" s="831"/>
      <c r="S275" s="878"/>
      <c r="T275" s="830"/>
      <c r="U275" s="158"/>
      <c r="AP275" s="67"/>
      <c r="AQ275" s="67"/>
      <c r="AR275" s="67"/>
      <c r="AS275" s="67"/>
      <c r="AT275" s="67"/>
      <c r="AU275" s="67"/>
      <c r="AV275" s="67"/>
    </row>
    <row r="276" spans="1:48" ht="15" customHeight="1" x14ac:dyDescent="0.25">
      <c r="A276" s="56"/>
      <c r="B276" s="59"/>
      <c r="C276" s="59"/>
      <c r="D276" s="167">
        <v>1</v>
      </c>
      <c r="E276" s="336" t="s">
        <v>1108</v>
      </c>
      <c r="F276" s="389" t="s">
        <v>572</v>
      </c>
      <c r="G276" s="389" t="s">
        <v>572</v>
      </c>
      <c r="H276" s="389" t="s">
        <v>1110</v>
      </c>
      <c r="I276" s="389" t="s">
        <v>1111</v>
      </c>
      <c r="J276" s="389" t="s">
        <v>1113</v>
      </c>
      <c r="K276" s="244" t="s">
        <v>1114</v>
      </c>
      <c r="L276" s="391">
        <v>11.5</v>
      </c>
      <c r="M276" s="244">
        <v>500</v>
      </c>
      <c r="N276" s="245">
        <v>60</v>
      </c>
      <c r="O276" s="245">
        <v>22.2</v>
      </c>
      <c r="P276" s="168">
        <v>1750</v>
      </c>
      <c r="Q276" s="388" t="s">
        <v>1034</v>
      </c>
      <c r="R276" s="338"/>
      <c r="S276" s="425"/>
      <c r="T276" s="401">
        <f>IF(E276&lt;&gt;"",DUR_PUMP,"")</f>
        <v>2</v>
      </c>
      <c r="U276" s="158"/>
      <c r="AP276" s="67"/>
      <c r="AQ276" s="67"/>
      <c r="AR276" s="67"/>
      <c r="AS276" s="67"/>
      <c r="AT276" s="67"/>
      <c r="AU276" s="67"/>
      <c r="AV276" s="67"/>
    </row>
    <row r="277" spans="1:48" ht="15" customHeight="1" x14ac:dyDescent="0.25">
      <c r="A277" s="56"/>
      <c r="B277" s="59"/>
      <c r="C277" s="59"/>
      <c r="D277" s="728">
        <v>2</v>
      </c>
      <c r="E277" s="336" t="s">
        <v>1109</v>
      </c>
      <c r="F277" s="733" t="s">
        <v>572</v>
      </c>
      <c r="G277" s="733" t="s">
        <v>572</v>
      </c>
      <c r="H277" s="733" t="s">
        <v>1110</v>
      </c>
      <c r="I277" s="733" t="s">
        <v>1112</v>
      </c>
      <c r="J277" s="733" t="s">
        <v>1113</v>
      </c>
      <c r="K277" s="244" t="s">
        <v>1115</v>
      </c>
      <c r="L277" s="391">
        <v>9.5</v>
      </c>
      <c r="M277" s="244">
        <v>250</v>
      </c>
      <c r="N277" s="245">
        <v>90</v>
      </c>
      <c r="O277" s="245">
        <v>11.1</v>
      </c>
      <c r="P277" s="168">
        <v>1150</v>
      </c>
      <c r="Q277" s="728" t="s">
        <v>1034</v>
      </c>
      <c r="R277" s="730"/>
      <c r="S277" s="425"/>
      <c r="T277" s="401">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25"/>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289</v>
      </c>
      <c r="C279" s="78">
        <v>2</v>
      </c>
      <c r="D279" s="150"/>
      <c r="E279" s="153"/>
      <c r="F279" s="159"/>
      <c r="G279" s="159"/>
      <c r="H279" s="159"/>
      <c r="I279" s="159"/>
      <c r="J279" s="159"/>
      <c r="K279" s="93"/>
      <c r="L279" s="93"/>
      <c r="M279" s="93"/>
      <c r="N279" s="93"/>
      <c r="O279" s="93"/>
      <c r="P279" s="93"/>
      <c r="Q279" s="93"/>
      <c r="R279" s="93"/>
      <c r="S279" s="93"/>
      <c r="T279" s="325"/>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20" t="str">
        <f ca="1">IF(CWP_1&lt;&gt;"",(IF((COUNTA(OFFSET(HWP_Reference,-4,0):CWP_1)+COUNTBLANK(OFFSET(HWP_Reference,-4,0):CWP_1))&lt;&gt;Number_CWPs,"INDICATED NO. OF CHPS DOESN’T MATCH NO. OF ROWS","")),"")</f>
        <v/>
      </c>
      <c r="B281" s="59"/>
      <c r="C281" s="59"/>
      <c r="D281" s="821" t="s">
        <v>552</v>
      </c>
      <c r="E281" s="825" t="s">
        <v>24</v>
      </c>
      <c r="F281" s="825"/>
      <c r="G281" s="825"/>
      <c r="H281" s="814" t="s">
        <v>28</v>
      </c>
      <c r="I281" s="814"/>
      <c r="J281" s="814"/>
      <c r="K281" s="814"/>
      <c r="L281" s="814"/>
      <c r="M281" s="814" t="s">
        <v>270</v>
      </c>
      <c r="N281" s="814"/>
      <c r="O281" s="814"/>
      <c r="P281" s="814"/>
      <c r="Q281" s="809" t="s">
        <v>271</v>
      </c>
      <c r="R281" s="831" t="s">
        <v>272</v>
      </c>
      <c r="S281" s="878" t="s">
        <v>273</v>
      </c>
      <c r="T281" s="420" t="s">
        <v>718</v>
      </c>
      <c r="U281" s="158"/>
      <c r="AP281" s="67"/>
      <c r="AQ281" s="67"/>
      <c r="AR281" s="67"/>
      <c r="AS281" s="67"/>
      <c r="AT281" s="67"/>
      <c r="AU281" s="67"/>
      <c r="AV281" s="67"/>
    </row>
    <row r="282" spans="1:48" ht="15" customHeight="1" thickTop="1" x14ac:dyDescent="0.25">
      <c r="A282" s="817"/>
      <c r="B282" s="59"/>
      <c r="C282" s="59"/>
      <c r="D282" s="821"/>
      <c r="E282" s="786" t="s">
        <v>25</v>
      </c>
      <c r="F282" s="786" t="s">
        <v>172</v>
      </c>
      <c r="G282" s="786" t="s">
        <v>173</v>
      </c>
      <c r="H282" s="786" t="s">
        <v>171</v>
      </c>
      <c r="I282" s="786" t="s">
        <v>26</v>
      </c>
      <c r="J282" s="786" t="s">
        <v>27</v>
      </c>
      <c r="K282" s="786" t="s">
        <v>274</v>
      </c>
      <c r="L282" s="784" t="s">
        <v>275</v>
      </c>
      <c r="M282" s="784" t="s">
        <v>269</v>
      </c>
      <c r="N282" s="784" t="s">
        <v>276</v>
      </c>
      <c r="O282" s="784" t="s">
        <v>33</v>
      </c>
      <c r="P282" s="784" t="s">
        <v>32</v>
      </c>
      <c r="Q282" s="809"/>
      <c r="R282" s="831"/>
      <c r="S282" s="878"/>
      <c r="T282" s="829" t="s">
        <v>719</v>
      </c>
      <c r="U282" s="158"/>
      <c r="AP282" s="67"/>
      <c r="AQ282" s="67"/>
      <c r="AR282" s="67"/>
      <c r="AS282" s="67"/>
      <c r="AT282" s="67"/>
      <c r="AU282" s="67"/>
      <c r="AV282" s="67"/>
    </row>
    <row r="283" spans="1:48" ht="15" customHeight="1" x14ac:dyDescent="0.25">
      <c r="A283" s="817"/>
      <c r="B283" s="59"/>
      <c r="C283" s="59"/>
      <c r="D283" s="821"/>
      <c r="E283" s="799"/>
      <c r="F283" s="799"/>
      <c r="G283" s="799"/>
      <c r="H283" s="799"/>
      <c r="I283" s="799"/>
      <c r="J283" s="799"/>
      <c r="K283" s="799"/>
      <c r="L283" s="809"/>
      <c r="M283" s="809"/>
      <c r="N283" s="809"/>
      <c r="O283" s="809"/>
      <c r="P283" s="809"/>
      <c r="Q283" s="809"/>
      <c r="R283" s="831"/>
      <c r="S283" s="878"/>
      <c r="T283" s="830"/>
      <c r="U283" s="158"/>
      <c r="AP283" s="67"/>
      <c r="AQ283" s="67"/>
      <c r="AR283" s="67"/>
      <c r="AS283" s="67"/>
      <c r="AT283" s="67"/>
      <c r="AU283" s="67"/>
      <c r="AV283" s="67"/>
    </row>
    <row r="284" spans="1:48" ht="15" customHeight="1" x14ac:dyDescent="0.25">
      <c r="A284" s="56"/>
      <c r="B284" s="59"/>
      <c r="C284" s="59"/>
      <c r="D284" s="167">
        <v>1</v>
      </c>
      <c r="E284" s="336" t="s">
        <v>1116</v>
      </c>
      <c r="F284" s="733" t="s">
        <v>572</v>
      </c>
      <c r="G284" s="733" t="s">
        <v>572</v>
      </c>
      <c r="H284" s="733" t="s">
        <v>1110</v>
      </c>
      <c r="I284" s="738" t="s">
        <v>1111</v>
      </c>
      <c r="J284" s="733" t="s">
        <v>1113</v>
      </c>
      <c r="K284" s="244" t="s">
        <v>1114</v>
      </c>
      <c r="L284" s="391">
        <v>11.5</v>
      </c>
      <c r="M284" s="244">
        <v>500</v>
      </c>
      <c r="N284" s="241">
        <v>50</v>
      </c>
      <c r="O284" s="241">
        <v>25.5</v>
      </c>
      <c r="P284" s="168">
        <v>1750</v>
      </c>
      <c r="Q284" s="728" t="s">
        <v>1034</v>
      </c>
      <c r="R284" s="338"/>
      <c r="S284" s="425"/>
      <c r="T284" s="401">
        <f>IF(E284&lt;&gt;"",DUR_PUMP,"")</f>
        <v>2</v>
      </c>
      <c r="U284" s="158"/>
      <c r="AP284" s="67"/>
      <c r="AQ284" s="67"/>
      <c r="AR284" s="67"/>
      <c r="AS284" s="67"/>
      <c r="AT284" s="67"/>
      <c r="AU284" s="67"/>
      <c r="AV284" s="67"/>
    </row>
    <row r="285" spans="1:48" ht="15" customHeight="1" x14ac:dyDescent="0.25">
      <c r="A285" s="56"/>
      <c r="B285" s="59"/>
      <c r="C285" s="59"/>
      <c r="D285" s="728">
        <v>2</v>
      </c>
      <c r="E285" s="336" t="s">
        <v>1117</v>
      </c>
      <c r="F285" s="733" t="s">
        <v>572</v>
      </c>
      <c r="G285" s="733" t="s">
        <v>572</v>
      </c>
      <c r="H285" s="733" t="s">
        <v>1110</v>
      </c>
      <c r="I285" s="738" t="s">
        <v>1112</v>
      </c>
      <c r="J285" s="733" t="s">
        <v>1113</v>
      </c>
      <c r="K285" s="244" t="s">
        <v>1115</v>
      </c>
      <c r="L285" s="391">
        <v>9.5</v>
      </c>
      <c r="M285" s="244">
        <v>250</v>
      </c>
      <c r="N285" s="245">
        <v>50</v>
      </c>
      <c r="O285" s="245">
        <v>30.3</v>
      </c>
      <c r="P285" s="168">
        <v>1750</v>
      </c>
      <c r="Q285" s="728" t="s">
        <v>1034</v>
      </c>
      <c r="R285" s="730"/>
      <c r="S285" s="425"/>
      <c r="T285" s="401">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290</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20" t="str">
        <f ca="1">IF(HWP_1&lt;&gt;"",(IF((COUNTA(OFFSET(CT_Reference,-4,0):HWP_1)+COUNTBLANK(OFFSET(CT_Reference,-4,0):HWP_1))&lt;&gt;Number_HWPs,"INDICATED NO. OF HWPS DOESN’T MATCH NO. OF ROWS","")),"")</f>
        <v/>
      </c>
      <c r="B289" s="59"/>
      <c r="C289" s="59"/>
      <c r="D289" s="821" t="s">
        <v>587</v>
      </c>
      <c r="E289" s="825" t="s">
        <v>24</v>
      </c>
      <c r="F289" s="825"/>
      <c r="G289" s="825"/>
      <c r="H289" s="814" t="s">
        <v>28</v>
      </c>
      <c r="I289" s="814"/>
      <c r="J289" s="814"/>
      <c r="K289" s="814"/>
      <c r="L289" s="814"/>
      <c r="M289" s="814" t="s">
        <v>270</v>
      </c>
      <c r="N289" s="814"/>
      <c r="O289" s="814"/>
      <c r="P289" s="814"/>
      <c r="Q289" s="809" t="s">
        <v>271</v>
      </c>
      <c r="R289" s="831" t="s">
        <v>272</v>
      </c>
      <c r="S289" s="878" t="s">
        <v>273</v>
      </c>
      <c r="T289" s="420" t="s">
        <v>718</v>
      </c>
      <c r="U289" s="158"/>
      <c r="AP289" s="67"/>
      <c r="AQ289" s="67"/>
      <c r="AR289" s="67"/>
      <c r="AS289" s="67"/>
      <c r="AT289" s="67"/>
      <c r="AU289" s="67"/>
      <c r="AV289" s="67"/>
    </row>
    <row r="290" spans="1:48" ht="15" customHeight="1" thickTop="1" x14ac:dyDescent="0.25">
      <c r="A290" s="817"/>
      <c r="B290" s="59"/>
      <c r="C290" s="59"/>
      <c r="D290" s="821"/>
      <c r="E290" s="786" t="s">
        <v>25</v>
      </c>
      <c r="F290" s="786" t="s">
        <v>172</v>
      </c>
      <c r="G290" s="786" t="s">
        <v>173</v>
      </c>
      <c r="H290" s="786" t="s">
        <v>171</v>
      </c>
      <c r="I290" s="786" t="s">
        <v>26</v>
      </c>
      <c r="J290" s="786" t="s">
        <v>27</v>
      </c>
      <c r="K290" s="786" t="s">
        <v>274</v>
      </c>
      <c r="L290" s="784" t="s">
        <v>275</v>
      </c>
      <c r="M290" s="784" t="s">
        <v>269</v>
      </c>
      <c r="N290" s="784" t="s">
        <v>276</v>
      </c>
      <c r="O290" s="784" t="s">
        <v>33</v>
      </c>
      <c r="P290" s="784" t="s">
        <v>32</v>
      </c>
      <c r="Q290" s="809"/>
      <c r="R290" s="831"/>
      <c r="S290" s="878"/>
      <c r="T290" s="829" t="s">
        <v>719</v>
      </c>
      <c r="U290" s="158"/>
      <c r="AP290" s="67"/>
      <c r="AQ290" s="67"/>
      <c r="AR290" s="67"/>
      <c r="AS290" s="67"/>
      <c r="AT290" s="67"/>
      <c r="AU290" s="67"/>
      <c r="AV290" s="67"/>
    </row>
    <row r="291" spans="1:48" ht="15" customHeight="1" x14ac:dyDescent="0.25">
      <c r="A291" s="817"/>
      <c r="B291" s="59"/>
      <c r="C291" s="59"/>
      <c r="D291" s="821"/>
      <c r="E291" s="799"/>
      <c r="F291" s="799"/>
      <c r="G291" s="799"/>
      <c r="H291" s="799"/>
      <c r="I291" s="799"/>
      <c r="J291" s="799"/>
      <c r="K291" s="799"/>
      <c r="L291" s="809"/>
      <c r="M291" s="809"/>
      <c r="N291" s="809"/>
      <c r="O291" s="809"/>
      <c r="P291" s="809"/>
      <c r="Q291" s="809"/>
      <c r="R291" s="831"/>
      <c r="S291" s="878"/>
      <c r="T291" s="830"/>
      <c r="U291" s="158"/>
      <c r="AP291" s="67"/>
      <c r="AQ291" s="67"/>
      <c r="AR291" s="67"/>
      <c r="AS291" s="67"/>
      <c r="AT291" s="67"/>
      <c r="AU291" s="67"/>
      <c r="AV291" s="67"/>
    </row>
    <row r="292" spans="1:48" ht="15" customHeight="1" x14ac:dyDescent="0.25">
      <c r="A292" s="56"/>
      <c r="B292" s="59"/>
      <c r="C292" s="59"/>
      <c r="D292" s="167">
        <v>1</v>
      </c>
      <c r="E292" s="336" t="s">
        <v>1118</v>
      </c>
      <c r="F292" s="733" t="s">
        <v>572</v>
      </c>
      <c r="G292" s="733" t="s">
        <v>572</v>
      </c>
      <c r="H292" s="733" t="s">
        <v>1110</v>
      </c>
      <c r="I292" s="738" t="s">
        <v>1111</v>
      </c>
      <c r="J292" s="733" t="s">
        <v>1113</v>
      </c>
      <c r="K292" s="244" t="s">
        <v>1114</v>
      </c>
      <c r="L292" s="391">
        <v>11.5</v>
      </c>
      <c r="M292" s="244">
        <v>500</v>
      </c>
      <c r="N292" s="245">
        <v>50</v>
      </c>
      <c r="O292" s="245">
        <v>25.5</v>
      </c>
      <c r="P292" s="168">
        <v>1750</v>
      </c>
      <c r="Q292" s="728" t="s">
        <v>1034</v>
      </c>
      <c r="R292" s="338"/>
      <c r="S292" s="425"/>
      <c r="T292" s="401">
        <f>IF(E292&lt;&gt;"",DUR_PUMP,"")</f>
        <v>2</v>
      </c>
      <c r="U292" s="158"/>
      <c r="AP292" s="67"/>
      <c r="AQ292" s="67"/>
      <c r="AR292" s="67"/>
      <c r="AS292" s="67"/>
      <c r="AT292" s="67"/>
      <c r="AU292" s="67"/>
      <c r="AV292" s="67"/>
    </row>
    <row r="293" spans="1:48" ht="15" customHeight="1" x14ac:dyDescent="0.25">
      <c r="A293" s="56"/>
      <c r="B293" s="59"/>
      <c r="C293" s="59"/>
      <c r="D293" s="728">
        <v>2</v>
      </c>
      <c r="E293" s="336" t="s">
        <v>1119</v>
      </c>
      <c r="F293" s="733" t="s">
        <v>572</v>
      </c>
      <c r="G293" s="733" t="s">
        <v>572</v>
      </c>
      <c r="H293" s="733" t="s">
        <v>1110</v>
      </c>
      <c r="I293" s="738" t="s">
        <v>1112</v>
      </c>
      <c r="J293" s="733" t="s">
        <v>1113</v>
      </c>
      <c r="K293" s="244" t="s">
        <v>1115</v>
      </c>
      <c r="L293" s="391">
        <v>9.5</v>
      </c>
      <c r="M293" s="244">
        <v>250</v>
      </c>
      <c r="N293" s="245">
        <v>50</v>
      </c>
      <c r="O293" s="245">
        <v>30.3</v>
      </c>
      <c r="P293" s="168">
        <v>1750</v>
      </c>
      <c r="Q293" s="728" t="s">
        <v>1034</v>
      </c>
      <c r="R293" s="730"/>
      <c r="S293" s="425"/>
      <c r="T293" s="401">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291</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20" t="str">
        <f ca="1">IF(CT_1&lt;&gt;"",(IF((COUNTA(OFFSET(BOILER_Reference,-4,0):CT_1)+COUNTBLANK(OFFSET(BOILER_Reference,-4,0):CT_1))&lt;&gt;Number_CTs,"INDICATED NO. OF CTS DOESN’T MATCH NO. OF ROWS","")),"")</f>
        <v/>
      </c>
      <c r="B297" s="59"/>
      <c r="C297" s="59"/>
      <c r="D297" s="821" t="s">
        <v>630</v>
      </c>
      <c r="E297" s="826" t="s">
        <v>24</v>
      </c>
      <c r="F297" s="826"/>
      <c r="G297" s="826"/>
      <c r="H297" s="826" t="s">
        <v>28</v>
      </c>
      <c r="I297" s="826"/>
      <c r="J297" s="826"/>
      <c r="K297" s="857" t="s">
        <v>277</v>
      </c>
      <c r="L297" s="857"/>
      <c r="M297" s="857"/>
      <c r="N297" s="702"/>
      <c r="O297" s="879" t="s">
        <v>278</v>
      </c>
      <c r="P297" s="880"/>
      <c r="Q297" s="880"/>
      <c r="R297" s="881"/>
      <c r="S297" s="701"/>
      <c r="T297" s="420" t="s">
        <v>718</v>
      </c>
      <c r="U297" s="158"/>
      <c r="AP297" s="67"/>
      <c r="AQ297" s="67"/>
      <c r="AR297" s="67"/>
      <c r="AS297" s="67"/>
      <c r="AT297" s="67"/>
      <c r="AU297" s="67"/>
      <c r="AV297" s="67"/>
    </row>
    <row r="298" spans="1:48" ht="15" customHeight="1" thickTop="1" thickBot="1" x14ac:dyDescent="0.3">
      <c r="A298" s="817"/>
      <c r="B298" s="59"/>
      <c r="C298" s="59"/>
      <c r="D298" s="821"/>
      <c r="E298" s="825"/>
      <c r="F298" s="825"/>
      <c r="G298" s="825"/>
      <c r="H298" s="825"/>
      <c r="I298" s="825"/>
      <c r="J298" s="825"/>
      <c r="K298" s="858"/>
      <c r="L298" s="858"/>
      <c r="M298" s="858"/>
      <c r="N298" s="854" t="s">
        <v>279</v>
      </c>
      <c r="O298" s="854" t="s">
        <v>280</v>
      </c>
      <c r="P298" s="854"/>
      <c r="Q298" s="854" t="s">
        <v>375</v>
      </c>
      <c r="R298" s="854"/>
      <c r="S298" s="855" t="s">
        <v>269</v>
      </c>
      <c r="T298" s="829" t="s">
        <v>719</v>
      </c>
      <c r="U298" s="158"/>
      <c r="AP298" s="67"/>
      <c r="AQ298" s="67"/>
      <c r="AR298" s="67"/>
      <c r="AS298" s="67"/>
      <c r="AT298" s="67"/>
      <c r="AU298" s="67"/>
      <c r="AV298" s="67"/>
    </row>
    <row r="299" spans="1:48" ht="15" customHeight="1" thickTop="1" x14ac:dyDescent="0.25">
      <c r="A299" s="817"/>
      <c r="B299" s="59"/>
      <c r="C299" s="59"/>
      <c r="D299" s="821"/>
      <c r="E299" s="786" t="s">
        <v>25</v>
      </c>
      <c r="F299" s="815" t="s">
        <v>172</v>
      </c>
      <c r="G299" s="786" t="s">
        <v>173</v>
      </c>
      <c r="H299" s="786" t="s">
        <v>171</v>
      </c>
      <c r="I299" s="786" t="s">
        <v>26</v>
      </c>
      <c r="J299" s="786" t="s">
        <v>27</v>
      </c>
      <c r="K299" s="815" t="s">
        <v>172</v>
      </c>
      <c r="L299" s="815" t="s">
        <v>172</v>
      </c>
      <c r="M299" s="815" t="s">
        <v>172</v>
      </c>
      <c r="N299" s="831"/>
      <c r="O299" s="831"/>
      <c r="P299" s="831"/>
      <c r="Q299" s="831"/>
      <c r="R299" s="831"/>
      <c r="S299" s="856"/>
      <c r="T299" s="830"/>
      <c r="U299" s="158"/>
      <c r="AP299" s="67"/>
      <c r="AQ299" s="67"/>
      <c r="AR299" s="67"/>
      <c r="AS299" s="67"/>
      <c r="AT299" s="67"/>
      <c r="AU299" s="67"/>
      <c r="AV299" s="67"/>
    </row>
    <row r="300" spans="1:48" ht="15" customHeight="1" x14ac:dyDescent="0.25">
      <c r="A300" s="56"/>
      <c r="B300" s="59"/>
      <c r="C300" s="59"/>
      <c r="D300" s="821"/>
      <c r="E300" s="799"/>
      <c r="F300" s="816"/>
      <c r="G300" s="799"/>
      <c r="H300" s="799"/>
      <c r="I300" s="799"/>
      <c r="J300" s="799"/>
      <c r="K300" s="816"/>
      <c r="L300" s="816"/>
      <c r="M300" s="816"/>
      <c r="N300" s="831"/>
      <c r="O300" s="765" t="s">
        <v>281</v>
      </c>
      <c r="P300" s="765" t="s">
        <v>282</v>
      </c>
      <c r="Q300" s="765" t="s">
        <v>281</v>
      </c>
      <c r="R300" s="765" t="s">
        <v>282</v>
      </c>
      <c r="S300" s="856"/>
      <c r="T300" s="830"/>
      <c r="U300" s="158"/>
      <c r="AP300" s="67"/>
      <c r="AQ300" s="67"/>
      <c r="AR300" s="67"/>
      <c r="AS300" s="67"/>
      <c r="AT300" s="67"/>
      <c r="AU300" s="67"/>
      <c r="AV300" s="67"/>
    </row>
    <row r="301" spans="1:48" ht="15" customHeight="1" x14ac:dyDescent="0.25">
      <c r="A301" s="56"/>
      <c r="B301" s="59"/>
      <c r="C301" s="59"/>
      <c r="D301" s="167">
        <v>1</v>
      </c>
      <c r="E301" s="336" t="s">
        <v>1120</v>
      </c>
      <c r="F301" s="387"/>
      <c r="G301" s="237" t="s">
        <v>1122</v>
      </c>
      <c r="H301" s="237" t="s">
        <v>1123</v>
      </c>
      <c r="I301" s="237" t="s">
        <v>1124</v>
      </c>
      <c r="J301" s="237" t="s">
        <v>1126</v>
      </c>
      <c r="K301" s="387"/>
      <c r="L301" s="387"/>
      <c r="M301" s="387"/>
      <c r="N301" s="236"/>
      <c r="O301" s="766"/>
      <c r="P301" s="521"/>
      <c r="Q301" s="766"/>
      <c r="R301" s="766"/>
      <c r="S301" s="735">
        <v>2000</v>
      </c>
      <c r="T301" s="401">
        <f>IF(E301&lt;&gt;"",DUR_CT,"")</f>
        <v>4</v>
      </c>
      <c r="U301" s="158"/>
      <c r="AP301" s="67"/>
      <c r="AQ301" s="67"/>
      <c r="AR301" s="67"/>
      <c r="AS301" s="67"/>
      <c r="AT301" s="67"/>
      <c r="AU301" s="67"/>
      <c r="AV301" s="67"/>
    </row>
    <row r="302" spans="1:48" ht="15" customHeight="1" x14ac:dyDescent="0.25">
      <c r="A302" s="56"/>
      <c r="B302" s="59"/>
      <c r="C302" s="59"/>
      <c r="D302" s="728">
        <v>2</v>
      </c>
      <c r="E302" s="336" t="s">
        <v>1121</v>
      </c>
      <c r="F302" s="387"/>
      <c r="G302" s="733" t="s">
        <v>1122</v>
      </c>
      <c r="H302" s="733" t="s">
        <v>1123</v>
      </c>
      <c r="I302" s="733" t="s">
        <v>1125</v>
      </c>
      <c r="J302" s="733" t="s">
        <v>1127</v>
      </c>
      <c r="K302" s="387"/>
      <c r="L302" s="387"/>
      <c r="M302" s="387"/>
      <c r="N302" s="236"/>
      <c r="O302" s="521"/>
      <c r="P302" s="521"/>
      <c r="Q302" s="521"/>
      <c r="R302" s="521"/>
      <c r="S302" s="735">
        <v>2000</v>
      </c>
      <c r="T302" s="401">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292</v>
      </c>
      <c r="C304" s="235">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20" t="str">
        <f ca="1">IF(BOILER_1&lt;&gt;"",(IF((COUNTA(OFFSET(CHW_Reference,-4,0):BOILER_1)+COUNTBLANK(OFFSET(CHW_Reference,-4,0):BOILER_1))&lt;&gt;Number_BOILERs,"INDICATED NO. OF BOILERS DOESN’T MATCH NO. OF ROWS","")),"")</f>
        <v/>
      </c>
      <c r="B306" s="59"/>
      <c r="C306" s="59"/>
      <c r="D306" s="821" t="s">
        <v>631</v>
      </c>
      <c r="E306" s="825" t="s">
        <v>24</v>
      </c>
      <c r="F306" s="825"/>
      <c r="G306" s="825"/>
      <c r="H306" s="814" t="s">
        <v>28</v>
      </c>
      <c r="I306" s="814"/>
      <c r="J306" s="814"/>
      <c r="K306" s="814" t="s">
        <v>283</v>
      </c>
      <c r="L306" s="814"/>
      <c r="M306" s="814" t="s">
        <v>284</v>
      </c>
      <c r="N306" s="814"/>
      <c r="O306" s="814"/>
      <c r="P306" s="814"/>
      <c r="Q306" s="814"/>
      <c r="R306" s="814"/>
      <c r="S306" s="780"/>
      <c r="T306" s="420" t="s">
        <v>718</v>
      </c>
      <c r="U306" s="158"/>
      <c r="AP306" s="67"/>
      <c r="AQ306" s="67"/>
      <c r="AR306" s="67"/>
      <c r="AS306" s="67"/>
      <c r="AT306" s="67"/>
      <c r="AU306" s="67"/>
      <c r="AV306" s="67"/>
    </row>
    <row r="307" spans="1:48" ht="15" customHeight="1" thickTop="1" x14ac:dyDescent="0.25">
      <c r="A307" s="817"/>
      <c r="B307" s="59"/>
      <c r="C307" s="59"/>
      <c r="D307" s="821"/>
      <c r="E307" s="786" t="s">
        <v>25</v>
      </c>
      <c r="F307" s="786" t="s">
        <v>172</v>
      </c>
      <c r="G307" s="786" t="s">
        <v>173</v>
      </c>
      <c r="H307" s="786" t="s">
        <v>171</v>
      </c>
      <c r="I307" s="786" t="s">
        <v>1136</v>
      </c>
      <c r="J307" s="786" t="s">
        <v>27</v>
      </c>
      <c r="K307" s="784" t="s">
        <v>285</v>
      </c>
      <c r="L307" s="784" t="s">
        <v>286</v>
      </c>
      <c r="M307" s="854" t="s">
        <v>33</v>
      </c>
      <c r="N307" s="854" t="s">
        <v>32</v>
      </c>
      <c r="O307" s="784" t="s">
        <v>638</v>
      </c>
      <c r="P307" s="784" t="s">
        <v>639</v>
      </c>
      <c r="Q307" s="854" t="s">
        <v>32</v>
      </c>
      <c r="R307" s="784" t="s">
        <v>947</v>
      </c>
      <c r="S307" s="855" t="s">
        <v>287</v>
      </c>
      <c r="T307" s="829" t="s">
        <v>719</v>
      </c>
      <c r="U307" s="158"/>
      <c r="AP307" s="67"/>
      <c r="AQ307" s="67"/>
      <c r="AR307" s="67"/>
      <c r="AS307" s="67"/>
      <c r="AT307" s="67"/>
      <c r="AU307" s="67"/>
      <c r="AV307" s="67"/>
    </row>
    <row r="308" spans="1:48" ht="15" customHeight="1" x14ac:dyDescent="0.25">
      <c r="A308" s="817"/>
      <c r="B308" s="59"/>
      <c r="C308" s="59"/>
      <c r="D308" s="821"/>
      <c r="E308" s="799"/>
      <c r="F308" s="799"/>
      <c r="G308" s="799"/>
      <c r="H308" s="799"/>
      <c r="I308" s="799"/>
      <c r="J308" s="799"/>
      <c r="K308" s="809"/>
      <c r="L308" s="809"/>
      <c r="M308" s="831"/>
      <c r="N308" s="831"/>
      <c r="O308" s="809"/>
      <c r="P308" s="809"/>
      <c r="Q308" s="831"/>
      <c r="R308" s="809"/>
      <c r="S308" s="856"/>
      <c r="T308" s="830"/>
      <c r="U308" s="158"/>
      <c r="AP308" s="67"/>
      <c r="AQ308" s="67"/>
      <c r="AR308" s="67"/>
      <c r="AS308" s="67"/>
      <c r="AT308" s="67"/>
      <c r="AU308" s="67"/>
      <c r="AV308" s="67"/>
    </row>
    <row r="309" spans="1:48" ht="15" customHeight="1" x14ac:dyDescent="0.25">
      <c r="A309" s="56"/>
      <c r="B309" s="59"/>
      <c r="C309" s="59"/>
      <c r="D309" s="167">
        <v>1</v>
      </c>
      <c r="E309" s="336" t="s">
        <v>1128</v>
      </c>
      <c r="F309" s="238" t="s">
        <v>572</v>
      </c>
      <c r="G309" s="238" t="s">
        <v>572</v>
      </c>
      <c r="H309" s="238" t="s">
        <v>1130</v>
      </c>
      <c r="I309" s="238" t="s">
        <v>444</v>
      </c>
      <c r="J309" s="238" t="s">
        <v>1132</v>
      </c>
      <c r="K309" s="239">
        <v>1500</v>
      </c>
      <c r="L309" s="239">
        <v>1400</v>
      </c>
      <c r="M309" s="236"/>
      <c r="N309" s="236"/>
      <c r="O309" s="240">
        <v>120</v>
      </c>
      <c r="P309" s="240">
        <v>140</v>
      </c>
      <c r="Q309" s="236"/>
      <c r="R309" s="240">
        <v>3</v>
      </c>
      <c r="S309" s="406">
        <v>500</v>
      </c>
      <c r="T309" s="401">
        <f>IF(E309&lt;&gt;"",DUR_BOILER,"")</f>
        <v>1</v>
      </c>
      <c r="U309" s="158"/>
      <c r="AP309" s="67"/>
      <c r="AQ309" s="67"/>
      <c r="AR309" s="67"/>
      <c r="AS309" s="67"/>
      <c r="AT309" s="67"/>
      <c r="AU309" s="67"/>
      <c r="AV309" s="67"/>
    </row>
    <row r="310" spans="1:48" ht="15" customHeight="1" x14ac:dyDescent="0.25">
      <c r="A310" s="56"/>
      <c r="B310" s="59"/>
      <c r="C310" s="59"/>
      <c r="D310" s="728">
        <v>2</v>
      </c>
      <c r="E310" s="336" t="s">
        <v>1129</v>
      </c>
      <c r="F310" s="733" t="s">
        <v>572</v>
      </c>
      <c r="G310" s="733" t="s">
        <v>572</v>
      </c>
      <c r="H310" s="733" t="s">
        <v>1130</v>
      </c>
      <c r="I310" s="733" t="s">
        <v>1131</v>
      </c>
      <c r="J310" s="733" t="s">
        <v>1133</v>
      </c>
      <c r="K310" s="244">
        <v>2000</v>
      </c>
      <c r="L310" s="244">
        <v>1900</v>
      </c>
      <c r="M310" s="236"/>
      <c r="N310" s="236"/>
      <c r="O310" s="245">
        <v>120</v>
      </c>
      <c r="P310" s="245">
        <v>140</v>
      </c>
      <c r="Q310" s="236"/>
      <c r="R310" s="245">
        <v>2</v>
      </c>
      <c r="S310" s="406">
        <v>500</v>
      </c>
      <c r="T310" s="401">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393</v>
      </c>
      <c r="C312" s="247">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21" t="s">
        <v>633</v>
      </c>
      <c r="E314" s="826" t="s">
        <v>24</v>
      </c>
      <c r="F314" s="826"/>
      <c r="G314" s="814" t="s">
        <v>278</v>
      </c>
      <c r="H314" s="814"/>
      <c r="I314" s="814"/>
      <c r="J314" s="814"/>
      <c r="K314" s="814"/>
      <c r="L314" s="825" t="s">
        <v>277</v>
      </c>
      <c r="M314" s="825"/>
      <c r="N314" s="826" t="s">
        <v>390</v>
      </c>
      <c r="O314" s="826"/>
      <c r="P314" s="853"/>
      <c r="Q314" s="838" t="s">
        <v>718</v>
      </c>
      <c r="U314" s="158"/>
      <c r="AP314" s="67"/>
      <c r="AQ314" s="67"/>
      <c r="AR314" s="67"/>
      <c r="AS314" s="67"/>
      <c r="AT314" s="67"/>
      <c r="AU314" s="67"/>
      <c r="AV314" s="67"/>
    </row>
    <row r="315" spans="1:48" ht="15" customHeight="1" thickTop="1" thickBot="1" x14ac:dyDescent="0.3">
      <c r="A315" s="56"/>
      <c r="B315" s="59"/>
      <c r="C315" s="59"/>
      <c r="D315" s="821"/>
      <c r="E315" s="825"/>
      <c r="F315" s="825"/>
      <c r="G315" s="784" t="s">
        <v>810</v>
      </c>
      <c r="H315" s="784" t="s">
        <v>811</v>
      </c>
      <c r="I315" s="784"/>
      <c r="J315" s="784" t="s">
        <v>812</v>
      </c>
      <c r="K315" s="784"/>
      <c r="L315" s="784" t="s">
        <v>813</v>
      </c>
      <c r="M315" s="784" t="s">
        <v>814</v>
      </c>
      <c r="N315" s="825"/>
      <c r="O315" s="825"/>
      <c r="P315" s="788"/>
      <c r="Q315" s="839"/>
      <c r="U315" s="158"/>
      <c r="AP315" s="67"/>
      <c r="AQ315" s="67"/>
      <c r="AR315" s="67"/>
      <c r="AS315" s="67"/>
      <c r="AT315" s="67"/>
      <c r="AU315" s="67"/>
      <c r="AV315" s="67"/>
    </row>
    <row r="316" spans="1:48" ht="15" customHeight="1" thickTop="1" x14ac:dyDescent="0.25">
      <c r="A316" s="56"/>
      <c r="B316" s="59"/>
      <c r="C316" s="59"/>
      <c r="D316" s="821"/>
      <c r="E316" s="786" t="s">
        <v>391</v>
      </c>
      <c r="F316" s="815" t="s">
        <v>172</v>
      </c>
      <c r="G316" s="809"/>
      <c r="H316" s="809"/>
      <c r="I316" s="809"/>
      <c r="J316" s="809"/>
      <c r="K316" s="809"/>
      <c r="L316" s="809"/>
      <c r="M316" s="809"/>
      <c r="N316" s="784" t="s">
        <v>392</v>
      </c>
      <c r="O316" s="784" t="s">
        <v>815</v>
      </c>
      <c r="P316" s="855" t="s">
        <v>269</v>
      </c>
      <c r="Q316" s="829" t="s">
        <v>719</v>
      </c>
      <c r="U316" s="158"/>
      <c r="AP316" s="67"/>
      <c r="AQ316" s="67"/>
      <c r="AR316" s="67"/>
      <c r="AS316" s="67"/>
      <c r="AT316" s="67"/>
      <c r="AU316" s="67"/>
      <c r="AV316" s="67"/>
    </row>
    <row r="317" spans="1:48" ht="15" customHeight="1" x14ac:dyDescent="0.25">
      <c r="A317" s="56"/>
      <c r="B317" s="59"/>
      <c r="C317" s="59"/>
      <c r="D317" s="821"/>
      <c r="E317" s="799"/>
      <c r="F317" s="816"/>
      <c r="G317" s="809"/>
      <c r="H317" s="344" t="s">
        <v>281</v>
      </c>
      <c r="I317" s="344" t="s">
        <v>282</v>
      </c>
      <c r="J317" s="344" t="s">
        <v>281</v>
      </c>
      <c r="K317" s="344" t="s">
        <v>282</v>
      </c>
      <c r="L317" s="809"/>
      <c r="M317" s="809"/>
      <c r="N317" s="809"/>
      <c r="O317" s="809"/>
      <c r="P317" s="856"/>
      <c r="Q317" s="830"/>
      <c r="U317" s="158"/>
      <c r="AP317" s="67"/>
      <c r="AQ317" s="67"/>
      <c r="AR317" s="67"/>
      <c r="AS317" s="67"/>
      <c r="AT317" s="67"/>
      <c r="AU317" s="67"/>
      <c r="AV317" s="67"/>
    </row>
    <row r="318" spans="1:48" ht="15" customHeight="1" x14ac:dyDescent="0.25">
      <c r="A318" s="56"/>
      <c r="B318" s="59"/>
      <c r="C318" s="59"/>
      <c r="D318" s="380">
        <v>1</v>
      </c>
      <c r="E318" s="336" t="s">
        <v>1029</v>
      </c>
      <c r="F318" s="273"/>
      <c r="G318" s="244">
        <v>10000</v>
      </c>
      <c r="H318" s="347">
        <v>80</v>
      </c>
      <c r="I318" s="347">
        <v>67</v>
      </c>
      <c r="J318" s="347">
        <v>55</v>
      </c>
      <c r="K318" s="347">
        <v>53</v>
      </c>
      <c r="L318" s="245">
        <v>42</v>
      </c>
      <c r="M318" s="245">
        <v>54</v>
      </c>
      <c r="N318" s="245">
        <v>12</v>
      </c>
      <c r="O318" s="245">
        <v>2.5</v>
      </c>
      <c r="P318" s="424">
        <v>50</v>
      </c>
      <c r="Q318" s="401">
        <f t="shared" ref="Q318:Q328" si="0">IF(E318&lt;&gt;"",DUR_CHWCOIL,"")</f>
        <v>0.5</v>
      </c>
      <c r="U318" s="158"/>
      <c r="AP318" s="67"/>
      <c r="AQ318" s="67"/>
      <c r="AR318" s="67"/>
      <c r="AS318" s="67"/>
      <c r="AT318" s="67"/>
      <c r="AU318" s="67"/>
      <c r="AV318" s="67"/>
    </row>
    <row r="319" spans="1:48" ht="15" customHeight="1" x14ac:dyDescent="0.25">
      <c r="A319" s="56"/>
      <c r="B319" s="59"/>
      <c r="C319" s="59"/>
      <c r="D319" s="729">
        <v>2</v>
      </c>
      <c r="E319" s="336" t="s">
        <v>1037</v>
      </c>
      <c r="F319" s="727"/>
      <c r="G319" s="244">
        <v>1000</v>
      </c>
      <c r="H319" s="347">
        <v>80</v>
      </c>
      <c r="I319" s="347">
        <v>67</v>
      </c>
      <c r="J319" s="347">
        <v>55</v>
      </c>
      <c r="K319" s="347">
        <v>53</v>
      </c>
      <c r="L319" s="245">
        <v>42</v>
      </c>
      <c r="M319" s="245">
        <v>54</v>
      </c>
      <c r="N319" s="245">
        <v>12</v>
      </c>
      <c r="O319" s="245">
        <v>2.5</v>
      </c>
      <c r="P319" s="424">
        <v>50</v>
      </c>
      <c r="Q319" s="401">
        <f t="shared" si="0"/>
        <v>0.5</v>
      </c>
      <c r="U319" s="158"/>
      <c r="AP319" s="67"/>
      <c r="AQ319" s="67"/>
      <c r="AR319" s="67"/>
      <c r="AS319" s="67"/>
      <c r="AT319" s="67"/>
      <c r="AU319" s="67"/>
      <c r="AV319" s="67"/>
    </row>
    <row r="320" spans="1:48" ht="15" customHeight="1" x14ac:dyDescent="0.25">
      <c r="A320" s="56"/>
      <c r="B320" s="59"/>
      <c r="C320" s="59"/>
      <c r="D320" s="729">
        <v>3</v>
      </c>
      <c r="E320" s="336" t="s">
        <v>1041</v>
      </c>
      <c r="F320" s="727"/>
      <c r="G320" s="244">
        <v>5000</v>
      </c>
      <c r="H320" s="347">
        <v>80</v>
      </c>
      <c r="I320" s="347">
        <v>67</v>
      </c>
      <c r="J320" s="347">
        <v>55</v>
      </c>
      <c r="K320" s="347">
        <v>53</v>
      </c>
      <c r="L320" s="245">
        <v>42</v>
      </c>
      <c r="M320" s="245">
        <v>54</v>
      </c>
      <c r="N320" s="245">
        <v>12</v>
      </c>
      <c r="O320" s="245">
        <v>2.5</v>
      </c>
      <c r="P320" s="424">
        <v>50</v>
      </c>
      <c r="Q320" s="401">
        <f t="shared" si="0"/>
        <v>0.5</v>
      </c>
      <c r="U320" s="158"/>
      <c r="AP320" s="67"/>
      <c r="AQ320" s="67"/>
      <c r="AR320" s="67"/>
      <c r="AS320" s="67"/>
      <c r="AT320" s="67"/>
      <c r="AU320" s="67"/>
      <c r="AV320" s="67"/>
    </row>
    <row r="321" spans="1:48" ht="15" customHeight="1" x14ac:dyDescent="0.25">
      <c r="A321" s="56"/>
      <c r="B321" s="59"/>
      <c r="C321" s="59"/>
      <c r="D321" s="729">
        <v>4</v>
      </c>
      <c r="E321" s="336" t="s">
        <v>1029</v>
      </c>
      <c r="F321" s="727"/>
      <c r="G321" s="244">
        <v>10000</v>
      </c>
      <c r="H321" s="347">
        <v>80</v>
      </c>
      <c r="I321" s="347">
        <v>67</v>
      </c>
      <c r="J321" s="347">
        <v>55</v>
      </c>
      <c r="K321" s="347">
        <v>53</v>
      </c>
      <c r="L321" s="245">
        <v>42</v>
      </c>
      <c r="M321" s="245">
        <v>54</v>
      </c>
      <c r="N321" s="245">
        <v>12</v>
      </c>
      <c r="O321" s="245">
        <v>2.5</v>
      </c>
      <c r="P321" s="424">
        <v>50</v>
      </c>
      <c r="Q321" s="401">
        <f t="shared" si="0"/>
        <v>0.5</v>
      </c>
      <c r="U321" s="158"/>
      <c r="AP321" s="67"/>
      <c r="AQ321" s="67"/>
      <c r="AR321" s="67"/>
      <c r="AS321" s="67"/>
      <c r="AT321" s="67"/>
      <c r="AU321" s="67"/>
      <c r="AV321" s="67"/>
    </row>
    <row r="322" spans="1:48" ht="15" customHeight="1" x14ac:dyDescent="0.25">
      <c r="A322" s="56"/>
      <c r="B322" s="59"/>
      <c r="C322" s="59"/>
      <c r="D322" s="729">
        <v>5</v>
      </c>
      <c r="E322" s="336" t="s">
        <v>1037</v>
      </c>
      <c r="F322" s="727"/>
      <c r="G322" s="244">
        <v>1000</v>
      </c>
      <c r="H322" s="347">
        <v>80</v>
      </c>
      <c r="I322" s="347">
        <v>67</v>
      </c>
      <c r="J322" s="347">
        <v>55</v>
      </c>
      <c r="K322" s="347">
        <v>53</v>
      </c>
      <c r="L322" s="245">
        <v>42</v>
      </c>
      <c r="M322" s="245">
        <v>54</v>
      </c>
      <c r="N322" s="245">
        <v>12</v>
      </c>
      <c r="O322" s="245">
        <v>2.5</v>
      </c>
      <c r="P322" s="424">
        <v>50</v>
      </c>
      <c r="Q322" s="401">
        <f t="shared" si="0"/>
        <v>0.5</v>
      </c>
      <c r="U322" s="158"/>
      <c r="AP322" s="67"/>
      <c r="AQ322" s="67"/>
      <c r="AR322" s="67"/>
      <c r="AS322" s="67"/>
      <c r="AT322" s="67"/>
      <c r="AU322" s="67"/>
      <c r="AV322" s="67"/>
    </row>
    <row r="323" spans="1:48" ht="15" customHeight="1" x14ac:dyDescent="0.25">
      <c r="A323" s="56"/>
      <c r="B323" s="59"/>
      <c r="C323" s="59"/>
      <c r="D323" s="729">
        <v>6</v>
      </c>
      <c r="E323" s="336" t="s">
        <v>1041</v>
      </c>
      <c r="F323" s="727"/>
      <c r="G323" s="244">
        <v>5000</v>
      </c>
      <c r="H323" s="347">
        <v>80</v>
      </c>
      <c r="I323" s="347">
        <v>67</v>
      </c>
      <c r="J323" s="347">
        <v>55</v>
      </c>
      <c r="K323" s="347">
        <v>53</v>
      </c>
      <c r="L323" s="245">
        <v>42</v>
      </c>
      <c r="M323" s="245">
        <v>54</v>
      </c>
      <c r="N323" s="245">
        <v>12</v>
      </c>
      <c r="O323" s="245">
        <v>2.5</v>
      </c>
      <c r="P323" s="424">
        <v>50</v>
      </c>
      <c r="Q323" s="401">
        <f t="shared" si="0"/>
        <v>0.5</v>
      </c>
      <c r="U323" s="158"/>
      <c r="AP323" s="67"/>
      <c r="AQ323" s="67"/>
      <c r="AR323" s="67"/>
      <c r="AS323" s="67"/>
      <c r="AT323" s="67"/>
      <c r="AU323" s="67"/>
      <c r="AV323" s="67"/>
    </row>
    <row r="324" spans="1:48" ht="15" customHeight="1" x14ac:dyDescent="0.25">
      <c r="A324" s="56"/>
      <c r="B324" s="59"/>
      <c r="C324" s="59"/>
      <c r="D324" s="729">
        <v>7</v>
      </c>
      <c r="E324" s="336" t="s">
        <v>1067</v>
      </c>
      <c r="F324" s="727"/>
      <c r="G324" s="244">
        <v>500</v>
      </c>
      <c r="H324" s="347">
        <v>80</v>
      </c>
      <c r="I324" s="347">
        <v>67</v>
      </c>
      <c r="J324" s="347">
        <v>55</v>
      </c>
      <c r="K324" s="347">
        <v>53</v>
      </c>
      <c r="L324" s="245">
        <v>42</v>
      </c>
      <c r="M324" s="245">
        <v>54</v>
      </c>
      <c r="N324" s="245">
        <v>12</v>
      </c>
      <c r="O324" s="245">
        <v>2.5</v>
      </c>
      <c r="P324" s="424">
        <v>50</v>
      </c>
      <c r="Q324" s="401">
        <f t="shared" si="0"/>
        <v>0.5</v>
      </c>
      <c r="U324" s="158"/>
      <c r="AP324" s="67"/>
      <c r="AQ324" s="67"/>
      <c r="AR324" s="67"/>
      <c r="AS324" s="67"/>
      <c r="AT324" s="67"/>
      <c r="AU324" s="67"/>
      <c r="AV324" s="67"/>
    </row>
    <row r="325" spans="1:48" ht="15" customHeight="1" x14ac:dyDescent="0.25">
      <c r="A325" s="56"/>
      <c r="B325" s="59"/>
      <c r="C325" s="59"/>
      <c r="D325" s="729">
        <v>8</v>
      </c>
      <c r="E325" s="336" t="s">
        <v>1068</v>
      </c>
      <c r="F325" s="727"/>
      <c r="G325" s="244">
        <v>500</v>
      </c>
      <c r="H325" s="347">
        <v>80</v>
      </c>
      <c r="I325" s="347">
        <v>67</v>
      </c>
      <c r="J325" s="347">
        <v>55</v>
      </c>
      <c r="K325" s="347">
        <v>53</v>
      </c>
      <c r="L325" s="245">
        <v>42</v>
      </c>
      <c r="M325" s="245">
        <v>54</v>
      </c>
      <c r="N325" s="245">
        <v>12</v>
      </c>
      <c r="O325" s="245">
        <v>2.5</v>
      </c>
      <c r="P325" s="424">
        <v>50</v>
      </c>
      <c r="Q325" s="401">
        <f t="shared" si="0"/>
        <v>0.5</v>
      </c>
      <c r="U325" s="158"/>
      <c r="AP325" s="67"/>
      <c r="AQ325" s="67"/>
      <c r="AR325" s="67"/>
      <c r="AS325" s="67"/>
      <c r="AT325" s="67"/>
      <c r="AU325" s="67"/>
      <c r="AV325" s="67"/>
    </row>
    <row r="326" spans="1:48" ht="15" customHeight="1" x14ac:dyDescent="0.25">
      <c r="A326" s="56"/>
      <c r="B326" s="59"/>
      <c r="C326" s="59"/>
      <c r="D326" s="729">
        <v>9</v>
      </c>
      <c r="E326" s="336" t="s">
        <v>1074</v>
      </c>
      <c r="F326" s="727"/>
      <c r="G326" s="244">
        <v>500</v>
      </c>
      <c r="H326" s="347">
        <v>80</v>
      </c>
      <c r="I326" s="347">
        <v>67</v>
      </c>
      <c r="J326" s="347">
        <v>55</v>
      </c>
      <c r="K326" s="347">
        <v>53</v>
      </c>
      <c r="L326" s="245">
        <v>42</v>
      </c>
      <c r="M326" s="245">
        <v>54</v>
      </c>
      <c r="N326" s="245">
        <v>12</v>
      </c>
      <c r="O326" s="245">
        <v>2.5</v>
      </c>
      <c r="P326" s="424">
        <v>50</v>
      </c>
      <c r="Q326" s="401">
        <f t="shared" si="0"/>
        <v>0.5</v>
      </c>
      <c r="U326" s="158"/>
      <c r="AP326" s="67"/>
      <c r="AQ326" s="67"/>
      <c r="AR326" s="67"/>
      <c r="AS326" s="67"/>
      <c r="AT326" s="67"/>
      <c r="AU326" s="67"/>
      <c r="AV326" s="67"/>
    </row>
    <row r="327" spans="1:48" ht="15" customHeight="1" x14ac:dyDescent="0.25">
      <c r="A327" s="56"/>
      <c r="B327" s="59"/>
      <c r="C327" s="59"/>
      <c r="D327" s="729">
        <v>10</v>
      </c>
      <c r="E327" s="336" t="s">
        <v>1075</v>
      </c>
      <c r="F327" s="727"/>
      <c r="G327" s="244">
        <v>500</v>
      </c>
      <c r="H327" s="347">
        <v>80</v>
      </c>
      <c r="I327" s="347">
        <v>67</v>
      </c>
      <c r="J327" s="347">
        <v>55</v>
      </c>
      <c r="K327" s="347">
        <v>53</v>
      </c>
      <c r="L327" s="245">
        <v>42</v>
      </c>
      <c r="M327" s="245">
        <v>54</v>
      </c>
      <c r="N327" s="245">
        <v>12</v>
      </c>
      <c r="O327" s="245">
        <v>2.5</v>
      </c>
      <c r="P327" s="424">
        <v>50</v>
      </c>
      <c r="Q327" s="401">
        <f t="shared" si="0"/>
        <v>0.5</v>
      </c>
      <c r="U327" s="158"/>
      <c r="AP327" s="67"/>
      <c r="AQ327" s="67"/>
      <c r="AR327" s="67"/>
      <c r="AS327" s="67"/>
      <c r="AT327" s="67"/>
      <c r="AU327" s="67"/>
      <c r="AV327" s="67"/>
    </row>
    <row r="328" spans="1:48" ht="15" customHeight="1" x14ac:dyDescent="0.25">
      <c r="A328" s="56"/>
      <c r="B328" s="59"/>
      <c r="C328" s="59"/>
      <c r="D328" s="729">
        <v>11</v>
      </c>
      <c r="E328" s="336" t="s">
        <v>1083</v>
      </c>
      <c r="F328" s="727"/>
      <c r="G328" s="244">
        <v>1250</v>
      </c>
      <c r="H328" s="347">
        <v>80</v>
      </c>
      <c r="I328" s="347">
        <v>67</v>
      </c>
      <c r="J328" s="347">
        <v>55</v>
      </c>
      <c r="K328" s="347">
        <v>53</v>
      </c>
      <c r="L328" s="245">
        <v>42</v>
      </c>
      <c r="M328" s="245">
        <v>54</v>
      </c>
      <c r="N328" s="245">
        <v>12</v>
      </c>
      <c r="O328" s="245">
        <v>2.5</v>
      </c>
      <c r="P328" s="424">
        <v>50</v>
      </c>
      <c r="Q328" s="401">
        <f t="shared" si="0"/>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394</v>
      </c>
      <c r="C330" s="247"/>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21" t="s">
        <v>632</v>
      </c>
      <c r="E332" s="826" t="s">
        <v>24</v>
      </c>
      <c r="F332" s="826"/>
      <c r="G332" s="814" t="s">
        <v>278</v>
      </c>
      <c r="H332" s="814"/>
      <c r="I332" s="814"/>
      <c r="J332" s="825" t="s">
        <v>277</v>
      </c>
      <c r="K332" s="825"/>
      <c r="L332" s="826" t="s">
        <v>390</v>
      </c>
      <c r="M332" s="826"/>
      <c r="N332" s="853"/>
      <c r="O332" s="838" t="s">
        <v>718</v>
      </c>
      <c r="U332" s="158"/>
      <c r="AP332" s="67"/>
      <c r="AQ332" s="67"/>
      <c r="AR332" s="67"/>
      <c r="AS332" s="67"/>
      <c r="AT332" s="67"/>
      <c r="AU332" s="67"/>
      <c r="AV332" s="67"/>
    </row>
    <row r="333" spans="1:48" ht="15" customHeight="1" thickTop="1" thickBot="1" x14ac:dyDescent="0.3">
      <c r="A333" s="56"/>
      <c r="B333" s="59"/>
      <c r="C333" s="59"/>
      <c r="D333" s="821"/>
      <c r="E333" s="825"/>
      <c r="F333" s="825"/>
      <c r="G333" s="784" t="s">
        <v>821</v>
      </c>
      <c r="H333" s="784" t="s">
        <v>820</v>
      </c>
      <c r="I333" s="784" t="s">
        <v>819</v>
      </c>
      <c r="J333" s="784" t="s">
        <v>818</v>
      </c>
      <c r="K333" s="784" t="s">
        <v>817</v>
      </c>
      <c r="L333" s="825"/>
      <c r="M333" s="825"/>
      <c r="N333" s="788"/>
      <c r="O333" s="839"/>
      <c r="U333" s="158"/>
      <c r="AP333" s="67"/>
      <c r="AQ333" s="67"/>
      <c r="AR333" s="67"/>
      <c r="AS333" s="67"/>
      <c r="AT333" s="67"/>
      <c r="AU333" s="67"/>
      <c r="AV333" s="67"/>
    </row>
    <row r="334" spans="1:48" ht="15" customHeight="1" thickTop="1" x14ac:dyDescent="0.25">
      <c r="A334" s="56"/>
      <c r="B334" s="59"/>
      <c r="C334" s="59"/>
      <c r="D334" s="821"/>
      <c r="E334" s="786" t="s">
        <v>391</v>
      </c>
      <c r="F334" s="815" t="s">
        <v>172</v>
      </c>
      <c r="G334" s="809"/>
      <c r="H334" s="809"/>
      <c r="I334" s="809"/>
      <c r="J334" s="809"/>
      <c r="K334" s="809"/>
      <c r="L334" s="784" t="s">
        <v>650</v>
      </c>
      <c r="M334" s="784" t="s">
        <v>816</v>
      </c>
      <c r="N334" s="855" t="s">
        <v>269</v>
      </c>
      <c r="O334" s="829" t="s">
        <v>719</v>
      </c>
      <c r="U334" s="158"/>
      <c r="AP334" s="67"/>
      <c r="AQ334" s="67"/>
      <c r="AR334" s="67"/>
      <c r="AS334" s="67"/>
      <c r="AT334" s="67"/>
      <c r="AU334" s="67"/>
      <c r="AV334" s="67"/>
    </row>
    <row r="335" spans="1:48" ht="15" customHeight="1" x14ac:dyDescent="0.25">
      <c r="A335" s="56"/>
      <c r="B335" s="59"/>
      <c r="C335" s="59"/>
      <c r="D335" s="821"/>
      <c r="E335" s="799"/>
      <c r="F335" s="816"/>
      <c r="G335" s="809"/>
      <c r="H335" s="344" t="s">
        <v>281</v>
      </c>
      <c r="I335" s="344" t="s">
        <v>281</v>
      </c>
      <c r="J335" s="809"/>
      <c r="K335" s="809"/>
      <c r="L335" s="809"/>
      <c r="M335" s="809"/>
      <c r="N335" s="856"/>
      <c r="O335" s="830"/>
      <c r="U335" s="158"/>
      <c r="AP335" s="67"/>
      <c r="AQ335" s="67"/>
      <c r="AR335" s="67"/>
      <c r="AS335" s="67"/>
      <c r="AT335" s="67"/>
      <c r="AU335" s="67"/>
      <c r="AV335" s="67"/>
    </row>
    <row r="336" spans="1:48" ht="15" customHeight="1" x14ac:dyDescent="0.25">
      <c r="A336" s="56"/>
      <c r="B336" s="59"/>
      <c r="C336" s="59"/>
      <c r="D336" s="248">
        <v>1</v>
      </c>
      <c r="E336" s="336" t="s">
        <v>1029</v>
      </c>
      <c r="F336" s="273"/>
      <c r="G336" s="244">
        <v>10000</v>
      </c>
      <c r="H336" s="347">
        <v>70</v>
      </c>
      <c r="I336" s="353">
        <v>100</v>
      </c>
      <c r="J336" s="245">
        <v>180</v>
      </c>
      <c r="K336" s="245">
        <v>140</v>
      </c>
      <c r="L336" s="245">
        <v>12.5</v>
      </c>
      <c r="M336" s="245">
        <v>5</v>
      </c>
      <c r="N336" s="424">
        <v>10</v>
      </c>
      <c r="O336" s="401">
        <f t="shared" ref="O336" si="1">IF(E336&lt;&gt;"",DUR_HHWCOIL,"")</f>
        <v>0.5</v>
      </c>
      <c r="U336" s="158"/>
      <c r="AP336" s="67"/>
      <c r="AQ336" s="67"/>
      <c r="AR336" s="67"/>
      <c r="AS336" s="67"/>
      <c r="AT336" s="67"/>
      <c r="AU336" s="67"/>
      <c r="AV336" s="67"/>
    </row>
    <row r="337" spans="1:48" ht="15" customHeight="1" x14ac:dyDescent="0.25">
      <c r="A337" s="56"/>
      <c r="B337" s="59"/>
      <c r="C337" s="59"/>
      <c r="D337" s="759">
        <v>2</v>
      </c>
      <c r="E337" s="336" t="s">
        <v>1037</v>
      </c>
      <c r="F337" s="758"/>
      <c r="G337" s="244">
        <v>1000</v>
      </c>
      <c r="H337" s="347">
        <v>70</v>
      </c>
      <c r="I337" s="353">
        <v>100</v>
      </c>
      <c r="J337" s="245">
        <v>180</v>
      </c>
      <c r="K337" s="245">
        <v>140</v>
      </c>
      <c r="L337" s="245">
        <v>12.5</v>
      </c>
      <c r="M337" s="245">
        <v>5</v>
      </c>
      <c r="N337" s="424">
        <v>10</v>
      </c>
      <c r="O337" s="401">
        <f t="shared" ref="O337" si="2">IF(E337&lt;&gt;"",DUR_HHWCOIL,"")</f>
        <v>0.5</v>
      </c>
      <c r="U337" s="158"/>
      <c r="AP337" s="67"/>
      <c r="AQ337" s="67"/>
      <c r="AR337" s="67"/>
      <c r="AS337" s="67"/>
      <c r="AT337" s="67"/>
      <c r="AU337" s="67"/>
      <c r="AV337" s="67"/>
    </row>
    <row r="338" spans="1:48" ht="15" customHeight="1" x14ac:dyDescent="0.25">
      <c r="A338" s="56"/>
      <c r="B338" s="59"/>
      <c r="C338" s="59"/>
      <c r="D338" s="759">
        <v>3</v>
      </c>
      <c r="E338" s="336" t="s">
        <v>1041</v>
      </c>
      <c r="F338" s="758"/>
      <c r="G338" s="244">
        <v>5000</v>
      </c>
      <c r="H338" s="347">
        <v>70</v>
      </c>
      <c r="I338" s="353">
        <v>100</v>
      </c>
      <c r="J338" s="245">
        <v>180</v>
      </c>
      <c r="K338" s="245">
        <v>140</v>
      </c>
      <c r="L338" s="245">
        <v>12.5</v>
      </c>
      <c r="M338" s="245">
        <v>5</v>
      </c>
      <c r="N338" s="424">
        <v>10</v>
      </c>
      <c r="O338" s="401">
        <f t="shared" ref="O338" si="3">IF(E338&lt;&gt;"",DUR_HHWCOIL,"")</f>
        <v>0.5</v>
      </c>
      <c r="U338" s="158"/>
      <c r="AP338" s="67"/>
      <c r="AQ338" s="67"/>
      <c r="AR338" s="67"/>
      <c r="AS338" s="67"/>
      <c r="AT338" s="67"/>
      <c r="AU338" s="67"/>
      <c r="AV338" s="67"/>
    </row>
    <row r="339" spans="1:48" ht="15" customHeight="1" x14ac:dyDescent="0.25">
      <c r="A339" s="56"/>
      <c r="B339" s="59"/>
      <c r="C339" s="59"/>
      <c r="D339" s="759">
        <v>4</v>
      </c>
      <c r="E339" s="336" t="s">
        <v>1029</v>
      </c>
      <c r="F339" s="758"/>
      <c r="G339" s="244">
        <v>10000</v>
      </c>
      <c r="H339" s="347">
        <v>70</v>
      </c>
      <c r="I339" s="353">
        <v>100</v>
      </c>
      <c r="J339" s="245">
        <v>180</v>
      </c>
      <c r="K339" s="245">
        <v>140</v>
      </c>
      <c r="L339" s="245">
        <v>12.5</v>
      </c>
      <c r="M339" s="245">
        <v>5</v>
      </c>
      <c r="N339" s="424">
        <v>10</v>
      </c>
      <c r="O339" s="401">
        <f t="shared" ref="O339" si="4">IF(E339&lt;&gt;"",DUR_HHWCOIL,"")</f>
        <v>0.5</v>
      </c>
      <c r="U339" s="158"/>
      <c r="AP339" s="67"/>
      <c r="AQ339" s="67"/>
      <c r="AR339" s="67"/>
      <c r="AS339" s="67"/>
      <c r="AT339" s="67"/>
      <c r="AU339" s="67"/>
      <c r="AV339" s="67"/>
    </row>
    <row r="340" spans="1:48" ht="15" customHeight="1" x14ac:dyDescent="0.25">
      <c r="A340" s="56"/>
      <c r="B340" s="59"/>
      <c r="C340" s="59"/>
      <c r="D340" s="759">
        <v>5</v>
      </c>
      <c r="E340" s="336" t="s">
        <v>1037</v>
      </c>
      <c r="F340" s="758"/>
      <c r="G340" s="244">
        <v>1000</v>
      </c>
      <c r="H340" s="347">
        <v>70</v>
      </c>
      <c r="I340" s="353">
        <v>100</v>
      </c>
      <c r="J340" s="245">
        <v>180</v>
      </c>
      <c r="K340" s="245">
        <v>140</v>
      </c>
      <c r="L340" s="245">
        <v>12.5</v>
      </c>
      <c r="M340" s="245">
        <v>5</v>
      </c>
      <c r="N340" s="424">
        <v>10</v>
      </c>
      <c r="O340" s="401">
        <f t="shared" ref="O340" si="5">IF(E340&lt;&gt;"",DUR_HHWCOIL,"")</f>
        <v>0.5</v>
      </c>
      <c r="U340" s="158"/>
      <c r="AP340" s="67"/>
      <c r="AQ340" s="67"/>
      <c r="AR340" s="67"/>
      <c r="AS340" s="67"/>
      <c r="AT340" s="67"/>
      <c r="AU340" s="67"/>
      <c r="AV340" s="67"/>
    </row>
    <row r="341" spans="1:48" ht="15" customHeight="1" x14ac:dyDescent="0.25">
      <c r="A341" s="56"/>
      <c r="B341" s="59"/>
      <c r="C341" s="59"/>
      <c r="D341" s="759">
        <v>6</v>
      </c>
      <c r="E341" s="336" t="s">
        <v>1041</v>
      </c>
      <c r="F341" s="758"/>
      <c r="G341" s="244">
        <v>5000</v>
      </c>
      <c r="H341" s="347">
        <v>70</v>
      </c>
      <c r="I341" s="353">
        <v>100</v>
      </c>
      <c r="J341" s="245">
        <v>180</v>
      </c>
      <c r="K341" s="245">
        <v>140</v>
      </c>
      <c r="L341" s="245">
        <v>12.5</v>
      </c>
      <c r="M341" s="245">
        <v>5</v>
      </c>
      <c r="N341" s="424">
        <v>10</v>
      </c>
      <c r="O341" s="401">
        <f t="shared" ref="O341" si="6">IF(E341&lt;&gt;"",DUR_HHWCOIL,"")</f>
        <v>0.5</v>
      </c>
      <c r="U341" s="158"/>
      <c r="AP341" s="67"/>
      <c r="AQ341" s="67"/>
      <c r="AR341" s="67"/>
      <c r="AS341" s="67"/>
      <c r="AT341" s="67"/>
      <c r="AU341" s="67"/>
      <c r="AV341" s="67"/>
    </row>
    <row r="342" spans="1:48" ht="15" customHeight="1" x14ac:dyDescent="0.25">
      <c r="A342" s="56"/>
      <c r="B342" s="59"/>
      <c r="C342" s="59"/>
      <c r="D342" s="759">
        <v>7</v>
      </c>
      <c r="E342" s="336" t="s">
        <v>1067</v>
      </c>
      <c r="F342" s="758"/>
      <c r="G342" s="244">
        <v>500</v>
      </c>
      <c r="H342" s="347">
        <v>70</v>
      </c>
      <c r="I342" s="353">
        <v>100</v>
      </c>
      <c r="J342" s="245">
        <v>180</v>
      </c>
      <c r="K342" s="245">
        <v>140</v>
      </c>
      <c r="L342" s="245">
        <v>12.5</v>
      </c>
      <c r="M342" s="245">
        <v>5</v>
      </c>
      <c r="N342" s="424">
        <v>10</v>
      </c>
      <c r="O342" s="401">
        <f t="shared" ref="O342" si="7">IF(E342&lt;&gt;"",DUR_HHWCOIL,"")</f>
        <v>0.5</v>
      </c>
      <c r="U342" s="158"/>
      <c r="AP342" s="67"/>
      <c r="AQ342" s="67"/>
      <c r="AR342" s="67"/>
      <c r="AS342" s="67"/>
      <c r="AT342" s="67"/>
      <c r="AU342" s="67"/>
      <c r="AV342" s="67"/>
    </row>
    <row r="343" spans="1:48" ht="15" customHeight="1" x14ac:dyDescent="0.25">
      <c r="A343" s="56"/>
      <c r="B343" s="59"/>
      <c r="C343" s="59"/>
      <c r="D343" s="759">
        <v>8</v>
      </c>
      <c r="E343" s="336" t="s">
        <v>1068</v>
      </c>
      <c r="F343" s="758"/>
      <c r="G343" s="244">
        <v>500</v>
      </c>
      <c r="H343" s="347">
        <v>70</v>
      </c>
      <c r="I343" s="353">
        <v>100</v>
      </c>
      <c r="J343" s="245">
        <v>180</v>
      </c>
      <c r="K343" s="245">
        <v>140</v>
      </c>
      <c r="L343" s="245">
        <v>12.5</v>
      </c>
      <c r="M343" s="245">
        <v>5</v>
      </c>
      <c r="N343" s="424">
        <v>10</v>
      </c>
      <c r="O343" s="401">
        <f t="shared" ref="O343" si="8">IF(E343&lt;&gt;"",DUR_HHWCOIL,"")</f>
        <v>0.5</v>
      </c>
      <c r="U343" s="158"/>
      <c r="AP343" s="67"/>
      <c r="AQ343" s="67"/>
      <c r="AR343" s="67"/>
      <c r="AS343" s="67"/>
      <c r="AT343" s="67"/>
      <c r="AU343" s="67"/>
      <c r="AV343" s="67"/>
    </row>
    <row r="344" spans="1:48" ht="15" customHeight="1" x14ac:dyDescent="0.25">
      <c r="A344" s="56"/>
      <c r="B344" s="59"/>
      <c r="C344" s="59"/>
      <c r="D344" s="759">
        <v>9</v>
      </c>
      <c r="E344" s="336" t="s">
        <v>1074</v>
      </c>
      <c r="F344" s="758"/>
      <c r="G344" s="244">
        <v>500</v>
      </c>
      <c r="H344" s="347">
        <v>70</v>
      </c>
      <c r="I344" s="353">
        <v>100</v>
      </c>
      <c r="J344" s="245">
        <v>180</v>
      </c>
      <c r="K344" s="245">
        <v>140</v>
      </c>
      <c r="L344" s="245">
        <v>12.5</v>
      </c>
      <c r="M344" s="245">
        <v>5</v>
      </c>
      <c r="N344" s="424">
        <v>10</v>
      </c>
      <c r="O344" s="401">
        <f t="shared" ref="O344" si="9">IF(E344&lt;&gt;"",DUR_HHWCOIL,"")</f>
        <v>0.5</v>
      </c>
      <c r="U344" s="158"/>
      <c r="AP344" s="67"/>
      <c r="AQ344" s="67"/>
      <c r="AR344" s="67"/>
      <c r="AS344" s="67"/>
      <c r="AT344" s="67"/>
      <c r="AU344" s="67"/>
      <c r="AV344" s="67"/>
    </row>
    <row r="345" spans="1:48" ht="15" customHeight="1" x14ac:dyDescent="0.25">
      <c r="A345" s="56"/>
      <c r="B345" s="59"/>
      <c r="C345" s="59"/>
      <c r="D345" s="759">
        <v>10</v>
      </c>
      <c r="E345" s="336" t="s">
        <v>1075</v>
      </c>
      <c r="F345" s="758"/>
      <c r="G345" s="244">
        <v>500</v>
      </c>
      <c r="H345" s="347">
        <v>70</v>
      </c>
      <c r="I345" s="353">
        <v>100</v>
      </c>
      <c r="J345" s="245">
        <v>180</v>
      </c>
      <c r="K345" s="245">
        <v>140</v>
      </c>
      <c r="L345" s="245">
        <v>12.5</v>
      </c>
      <c r="M345" s="245">
        <v>5</v>
      </c>
      <c r="N345" s="424">
        <v>10</v>
      </c>
      <c r="O345" s="401">
        <f t="shared" ref="O345" si="10">IF(E345&lt;&gt;"",DUR_HHWCOIL,"")</f>
        <v>0.5</v>
      </c>
      <c r="U345" s="158"/>
      <c r="AP345" s="67"/>
      <c r="AQ345" s="67"/>
      <c r="AR345" s="67"/>
      <c r="AS345" s="67"/>
      <c r="AT345" s="67"/>
      <c r="AU345" s="67"/>
      <c r="AV345" s="67"/>
    </row>
    <row r="346" spans="1:48" ht="15" customHeight="1" x14ac:dyDescent="0.25">
      <c r="A346" s="56"/>
      <c r="B346" s="59"/>
      <c r="C346" s="59"/>
      <c r="D346" s="759">
        <v>11</v>
      </c>
      <c r="E346" s="336" t="s">
        <v>1083</v>
      </c>
      <c r="F346" s="758"/>
      <c r="G346" s="244">
        <v>1250</v>
      </c>
      <c r="H346" s="347">
        <v>70</v>
      </c>
      <c r="I346" s="353">
        <v>100</v>
      </c>
      <c r="J346" s="245">
        <v>180</v>
      </c>
      <c r="K346" s="245">
        <v>140</v>
      </c>
      <c r="L346" s="245">
        <v>12.5</v>
      </c>
      <c r="M346" s="245">
        <v>5</v>
      </c>
      <c r="N346" s="424">
        <v>10</v>
      </c>
      <c r="O346" s="401">
        <f t="shared" ref="O346" si="11">IF(E346&lt;&gt;"",DUR_HHWCOIL,"")</f>
        <v>0.5</v>
      </c>
      <c r="U346" s="158"/>
      <c r="AP346" s="67"/>
      <c r="AQ346" s="67"/>
      <c r="AR346" s="67"/>
      <c r="AS346" s="67"/>
      <c r="AT346" s="67"/>
      <c r="AU346" s="67"/>
      <c r="AV346" s="67"/>
    </row>
    <row r="347" spans="1:48" ht="15" customHeight="1" x14ac:dyDescent="0.25">
      <c r="A347" s="56"/>
      <c r="B347" s="59"/>
      <c r="C347" s="59"/>
      <c r="D347" s="759">
        <v>12</v>
      </c>
      <c r="E347" s="336" t="s">
        <v>1098</v>
      </c>
      <c r="F347" s="758"/>
      <c r="G347" s="244">
        <v>300</v>
      </c>
      <c r="H347" s="347">
        <v>70</v>
      </c>
      <c r="I347" s="353">
        <v>100</v>
      </c>
      <c r="J347" s="245">
        <v>180</v>
      </c>
      <c r="K347" s="245">
        <v>140</v>
      </c>
      <c r="L347" s="245">
        <v>12.5</v>
      </c>
      <c r="M347" s="245">
        <v>5</v>
      </c>
      <c r="N347" s="424">
        <v>10</v>
      </c>
      <c r="O347" s="401">
        <f t="shared" ref="O347" si="12">IF(E347&lt;&gt;"",DUR_HHWCOIL,"")</f>
        <v>0.5</v>
      </c>
      <c r="U347" s="158"/>
      <c r="AP347" s="67"/>
      <c r="AQ347" s="67"/>
      <c r="AR347" s="67"/>
      <c r="AS347" s="67"/>
      <c r="AT347" s="67"/>
      <c r="AU347" s="67"/>
      <c r="AV347" s="67"/>
    </row>
    <row r="348" spans="1:48" ht="15" customHeight="1" x14ac:dyDescent="0.25">
      <c r="A348" s="56"/>
      <c r="B348" s="59"/>
      <c r="C348" s="59"/>
      <c r="D348" s="759">
        <v>13</v>
      </c>
      <c r="E348" s="336" t="s">
        <v>1046</v>
      </c>
      <c r="F348" s="758"/>
      <c r="G348" s="244">
        <v>1500</v>
      </c>
      <c r="H348" s="347">
        <v>70</v>
      </c>
      <c r="I348" s="353">
        <v>100</v>
      </c>
      <c r="J348" s="245">
        <v>180</v>
      </c>
      <c r="K348" s="245">
        <v>140</v>
      </c>
      <c r="L348" s="245">
        <v>12.5</v>
      </c>
      <c r="M348" s="245">
        <v>5</v>
      </c>
      <c r="N348" s="424">
        <v>10</v>
      </c>
      <c r="O348" s="401">
        <f t="shared" ref="O348" si="13">IF(E348&lt;&gt;"",DUR_HHWCOIL,"")</f>
        <v>0.5</v>
      </c>
      <c r="U348" s="158"/>
      <c r="AP348" s="67"/>
      <c r="AQ348" s="67"/>
      <c r="AR348" s="67"/>
      <c r="AS348" s="67"/>
      <c r="AT348" s="67"/>
      <c r="AU348" s="67"/>
      <c r="AV348" s="67"/>
    </row>
    <row r="349" spans="1:48" ht="15" customHeight="1" x14ac:dyDescent="0.25">
      <c r="A349" s="56"/>
      <c r="B349" s="59"/>
      <c r="C349" s="59"/>
      <c r="D349" s="759">
        <v>14</v>
      </c>
      <c r="E349" s="336" t="s">
        <v>1052</v>
      </c>
      <c r="F349" s="758"/>
      <c r="G349" s="244">
        <v>2000</v>
      </c>
      <c r="H349" s="347">
        <v>70</v>
      </c>
      <c r="I349" s="353">
        <v>100</v>
      </c>
      <c r="J349" s="245">
        <v>180</v>
      </c>
      <c r="K349" s="245">
        <v>140</v>
      </c>
      <c r="L349" s="245">
        <v>12.5</v>
      </c>
      <c r="M349" s="245">
        <v>5</v>
      </c>
      <c r="N349" s="424">
        <v>10</v>
      </c>
      <c r="O349" s="401">
        <f t="shared" ref="O349" si="14">IF(E349&lt;&gt;"",DUR_HHWCOIL,"")</f>
        <v>0.5</v>
      </c>
      <c r="U349" s="158"/>
      <c r="AP349" s="67"/>
      <c r="AQ349" s="67"/>
      <c r="AR349" s="67"/>
      <c r="AS349" s="67"/>
      <c r="AT349" s="67"/>
      <c r="AU349" s="67"/>
      <c r="AV349" s="67"/>
    </row>
    <row r="350" spans="1:48" ht="15" customHeight="1" x14ac:dyDescent="0.25">
      <c r="A350" s="56"/>
      <c r="B350" s="59"/>
      <c r="C350" s="59"/>
      <c r="D350" s="759">
        <v>15</v>
      </c>
      <c r="E350" s="336" t="s">
        <v>1057</v>
      </c>
      <c r="F350" s="758"/>
      <c r="G350" s="244">
        <v>1500</v>
      </c>
      <c r="H350" s="347">
        <v>70</v>
      </c>
      <c r="I350" s="353">
        <v>100</v>
      </c>
      <c r="J350" s="245">
        <v>180</v>
      </c>
      <c r="K350" s="245">
        <v>140</v>
      </c>
      <c r="L350" s="245">
        <v>12.5</v>
      </c>
      <c r="M350" s="245">
        <v>5</v>
      </c>
      <c r="N350" s="424">
        <v>10</v>
      </c>
      <c r="O350" s="401">
        <f t="shared" ref="O350" si="15">IF(E350&lt;&gt;"",DUR_HHWCOIL,"")</f>
        <v>0.5</v>
      </c>
      <c r="U350" s="158"/>
      <c r="AP350" s="67"/>
      <c r="AQ350" s="67"/>
      <c r="AR350" s="67"/>
      <c r="AS350" s="67"/>
      <c r="AT350" s="67"/>
      <c r="AU350" s="67"/>
      <c r="AV350" s="67"/>
    </row>
    <row r="351" spans="1:48" ht="15" customHeight="1" x14ac:dyDescent="0.25">
      <c r="A351" s="56"/>
      <c r="B351" s="59"/>
      <c r="C351" s="59"/>
      <c r="D351" s="759">
        <v>16</v>
      </c>
      <c r="E351" s="336" t="s">
        <v>1046</v>
      </c>
      <c r="F351" s="758"/>
      <c r="G351" s="244">
        <v>1500</v>
      </c>
      <c r="H351" s="347">
        <v>70</v>
      </c>
      <c r="I351" s="353">
        <v>100</v>
      </c>
      <c r="J351" s="245">
        <v>180</v>
      </c>
      <c r="K351" s="245">
        <v>140</v>
      </c>
      <c r="L351" s="245">
        <v>12.5</v>
      </c>
      <c r="M351" s="245">
        <v>5</v>
      </c>
      <c r="N351" s="424">
        <v>10</v>
      </c>
      <c r="O351" s="401">
        <f t="shared" ref="O351" si="16">IF(E351&lt;&gt;"",DUR_HHWCOIL,"")</f>
        <v>0.5</v>
      </c>
      <c r="U351" s="158"/>
      <c r="AP351" s="67"/>
      <c r="AQ351" s="67"/>
      <c r="AR351" s="67"/>
      <c r="AS351" s="67"/>
      <c r="AT351" s="67"/>
      <c r="AU351" s="67"/>
      <c r="AV351" s="67"/>
    </row>
    <row r="352" spans="1:48" ht="15" customHeight="1" x14ac:dyDescent="0.25">
      <c r="A352" s="56"/>
      <c r="B352" s="59"/>
      <c r="C352" s="59"/>
      <c r="D352" s="759">
        <v>17</v>
      </c>
      <c r="E352" s="336" t="s">
        <v>1052</v>
      </c>
      <c r="F352" s="758"/>
      <c r="G352" s="244">
        <v>2000</v>
      </c>
      <c r="H352" s="347">
        <v>70</v>
      </c>
      <c r="I352" s="353">
        <v>100</v>
      </c>
      <c r="J352" s="245">
        <v>180</v>
      </c>
      <c r="K352" s="245">
        <v>140</v>
      </c>
      <c r="L352" s="245">
        <v>12.5</v>
      </c>
      <c r="M352" s="245">
        <v>5</v>
      </c>
      <c r="N352" s="424">
        <v>10</v>
      </c>
      <c r="O352" s="401">
        <f t="shared" ref="O352" si="17">IF(E352&lt;&gt;"",DUR_HHWCOIL,"")</f>
        <v>0.5</v>
      </c>
      <c r="U352" s="158"/>
      <c r="AP352" s="67"/>
      <c r="AQ352" s="67"/>
      <c r="AR352" s="67"/>
      <c r="AS352" s="67"/>
      <c r="AT352" s="67"/>
      <c r="AU352" s="67"/>
      <c r="AV352" s="67"/>
    </row>
    <row r="353" spans="1:48" ht="15" customHeight="1" x14ac:dyDescent="0.25">
      <c r="A353" s="56"/>
      <c r="B353" s="59"/>
      <c r="C353" s="59"/>
      <c r="D353" s="759">
        <v>18</v>
      </c>
      <c r="E353" s="336" t="s">
        <v>1057</v>
      </c>
      <c r="F353" s="758"/>
      <c r="G353" s="244">
        <v>1500</v>
      </c>
      <c r="H353" s="347">
        <v>70</v>
      </c>
      <c r="I353" s="353">
        <v>100</v>
      </c>
      <c r="J353" s="245">
        <v>180</v>
      </c>
      <c r="K353" s="245">
        <v>140</v>
      </c>
      <c r="L353" s="245">
        <v>12.5</v>
      </c>
      <c r="M353" s="245">
        <v>5</v>
      </c>
      <c r="N353" s="424">
        <v>10</v>
      </c>
      <c r="O353" s="401">
        <f t="shared" ref="O353" si="18">IF(E353&lt;&gt;"",DUR_HHWCOIL,"")</f>
        <v>0.5</v>
      </c>
      <c r="U353" s="158"/>
      <c r="AP353" s="67"/>
      <c r="AQ353" s="67"/>
      <c r="AR353" s="67"/>
      <c r="AS353" s="67"/>
      <c r="AT353" s="67"/>
      <c r="AU353" s="67"/>
      <c r="AV353" s="67"/>
    </row>
    <row r="354" spans="1:48" ht="15" customHeight="1" x14ac:dyDescent="0.25">
      <c r="A354" s="56"/>
      <c r="B354" s="59"/>
      <c r="C354" s="59"/>
      <c r="D354" s="149"/>
      <c r="E354" s="342"/>
      <c r="F354" s="342"/>
      <c r="G354" s="151"/>
      <c r="H354" s="343"/>
      <c r="I354" s="343"/>
      <c r="J354" s="151"/>
      <c r="K354" s="151"/>
      <c r="L354" s="151"/>
      <c r="M354" s="151"/>
      <c r="N354" s="151"/>
      <c r="U354" s="158"/>
      <c r="AP354" s="67"/>
      <c r="AQ354" s="67"/>
      <c r="AR354" s="67"/>
      <c r="AS354" s="67"/>
      <c r="AT354" s="67"/>
      <c r="AU354" s="67"/>
      <c r="AV354" s="67"/>
    </row>
    <row r="355" spans="1:48" ht="15" customHeight="1" x14ac:dyDescent="0.25">
      <c r="A355" s="77"/>
      <c r="B355" s="78" t="s">
        <v>640</v>
      </c>
      <c r="C355" s="341">
        <v>0</v>
      </c>
      <c r="D355" s="150"/>
      <c r="E355" s="333"/>
      <c r="F355" s="334"/>
      <c r="G355" s="334"/>
      <c r="H355" s="334"/>
      <c r="I355" s="334"/>
      <c r="J355" s="334"/>
      <c r="K355" s="325"/>
      <c r="L355" s="325"/>
      <c r="M355" s="325"/>
      <c r="N355" s="325"/>
      <c r="O355" s="325"/>
      <c r="P355" s="325"/>
      <c r="Q355" s="325"/>
      <c r="R355" s="325"/>
      <c r="S355" s="325"/>
      <c r="T355" s="325"/>
      <c r="U355" s="335"/>
      <c r="V355" s="331"/>
      <c r="W355" s="331"/>
      <c r="X355" s="331"/>
      <c r="Y355" s="331"/>
      <c r="Z355" s="331"/>
      <c r="AA355" s="331"/>
      <c r="AB355" s="331"/>
      <c r="AC355" s="331"/>
      <c r="AD355" s="331"/>
      <c r="AE355" s="331"/>
      <c r="AP355" s="67"/>
      <c r="AQ355" s="67"/>
      <c r="AR355" s="67"/>
      <c r="AS355" s="67"/>
      <c r="AT355" s="67"/>
      <c r="AU355" s="67"/>
      <c r="AV355" s="67"/>
    </row>
    <row r="356" spans="1:48" ht="15" customHeight="1" x14ac:dyDescent="0.25">
      <c r="A356" s="164"/>
      <c r="B356" s="165"/>
      <c r="C356" s="165"/>
      <c r="D356" s="150"/>
      <c r="E356" s="333"/>
      <c r="F356" s="334"/>
      <c r="G356" s="334"/>
      <c r="H356" s="334"/>
      <c r="I356" s="334"/>
      <c r="J356" s="334"/>
      <c r="K356" s="325"/>
      <c r="L356" s="325"/>
      <c r="M356" s="325"/>
      <c r="N356" s="325"/>
      <c r="O356" s="325"/>
      <c r="P356" s="325"/>
      <c r="Q356" s="325"/>
      <c r="R356" s="325"/>
      <c r="S356" s="325"/>
      <c r="T356" s="325"/>
      <c r="U356" s="335"/>
      <c r="V356" s="331"/>
      <c r="W356" s="331"/>
      <c r="X356" s="331"/>
      <c r="Y356" s="331"/>
      <c r="Z356" s="331"/>
      <c r="AA356" s="331"/>
      <c r="AB356" s="331"/>
      <c r="AC356" s="331"/>
      <c r="AD356" s="331"/>
      <c r="AE356" s="331"/>
      <c r="AP356" s="67"/>
      <c r="AQ356" s="67"/>
      <c r="AR356" s="67"/>
      <c r="AS356" s="67"/>
      <c r="AT356" s="67"/>
      <c r="AU356" s="67"/>
      <c r="AV356" s="67"/>
    </row>
    <row r="357" spans="1:48" ht="15" customHeight="1" thickBot="1" x14ac:dyDescent="0.3">
      <c r="A357" s="56"/>
      <c r="B357" s="59"/>
      <c r="C357" s="59"/>
      <c r="D357" s="821" t="s">
        <v>649</v>
      </c>
      <c r="E357" s="832" t="s">
        <v>24</v>
      </c>
      <c r="F357" s="814" t="s">
        <v>278</v>
      </c>
      <c r="G357" s="814"/>
      <c r="H357" s="814"/>
      <c r="I357" s="814"/>
      <c r="J357" s="814"/>
      <c r="K357" s="834" t="s">
        <v>390</v>
      </c>
      <c r="L357" s="835"/>
      <c r="M357" s="838" t="s">
        <v>718</v>
      </c>
      <c r="P357" s="325"/>
      <c r="U357" s="158"/>
      <c r="AP357" s="67"/>
      <c r="AQ357" s="67"/>
      <c r="AR357" s="67"/>
      <c r="AS357" s="67"/>
      <c r="AT357" s="67"/>
      <c r="AU357" s="67"/>
      <c r="AV357" s="67"/>
    </row>
    <row r="358" spans="1:48" ht="15" customHeight="1" thickTop="1" thickBot="1" x14ac:dyDescent="0.3">
      <c r="A358" s="56"/>
      <c r="B358" s="59"/>
      <c r="C358" s="59"/>
      <c r="D358" s="821"/>
      <c r="E358" s="833"/>
      <c r="F358" s="784" t="s">
        <v>822</v>
      </c>
      <c r="G358" s="784" t="s">
        <v>820</v>
      </c>
      <c r="H358" s="784"/>
      <c r="I358" s="784" t="s">
        <v>823</v>
      </c>
      <c r="J358" s="784"/>
      <c r="K358" s="836"/>
      <c r="L358" s="837"/>
      <c r="M358" s="839"/>
      <c r="P358" s="325"/>
      <c r="U358" s="158"/>
      <c r="AP358" s="67"/>
      <c r="AQ358" s="67"/>
      <c r="AR358" s="67"/>
      <c r="AS358" s="67"/>
      <c r="AT358" s="67"/>
      <c r="AU358" s="67"/>
      <c r="AV358" s="67"/>
    </row>
    <row r="359" spans="1:48" ht="15" customHeight="1" thickTop="1" x14ac:dyDescent="0.25">
      <c r="A359" s="56"/>
      <c r="B359" s="59"/>
      <c r="C359" s="59"/>
      <c r="D359" s="821"/>
      <c r="E359" s="786" t="s">
        <v>391</v>
      </c>
      <c r="F359" s="809"/>
      <c r="G359" s="809"/>
      <c r="H359" s="809"/>
      <c r="I359" s="809"/>
      <c r="J359" s="809"/>
      <c r="K359" s="784" t="s">
        <v>392</v>
      </c>
      <c r="L359" s="855" t="s">
        <v>650</v>
      </c>
      <c r="M359" s="829" t="s">
        <v>719</v>
      </c>
      <c r="P359" s="325"/>
      <c r="U359" s="158"/>
      <c r="AP359" s="67"/>
      <c r="AQ359" s="67"/>
      <c r="AR359" s="67"/>
      <c r="AS359" s="67"/>
      <c r="AT359" s="67"/>
      <c r="AU359" s="67"/>
      <c r="AV359" s="67"/>
    </row>
    <row r="360" spans="1:48" ht="15" customHeight="1" x14ac:dyDescent="0.25">
      <c r="A360" s="56"/>
      <c r="B360" s="59"/>
      <c r="C360" s="59"/>
      <c r="D360" s="821"/>
      <c r="E360" s="799"/>
      <c r="F360" s="809"/>
      <c r="G360" s="344" t="s">
        <v>281</v>
      </c>
      <c r="H360" s="344" t="s">
        <v>1140</v>
      </c>
      <c r="I360" s="344" t="s">
        <v>281</v>
      </c>
      <c r="J360" s="344" t="s">
        <v>282</v>
      </c>
      <c r="K360" s="809"/>
      <c r="L360" s="856"/>
      <c r="M360" s="830"/>
      <c r="P360" s="325"/>
      <c r="U360" s="158"/>
      <c r="AP360" s="67"/>
      <c r="AQ360" s="67"/>
      <c r="AR360" s="67"/>
      <c r="AS360" s="67"/>
      <c r="AT360" s="67"/>
      <c r="AU360" s="67"/>
      <c r="AV360" s="67"/>
    </row>
    <row r="361" spans="1:48" ht="15" customHeight="1" x14ac:dyDescent="0.25">
      <c r="A361" s="56"/>
      <c r="B361" s="59"/>
      <c r="C361" s="59"/>
      <c r="D361" s="346">
        <v>1</v>
      </c>
      <c r="E361" s="336" t="s">
        <v>1029</v>
      </c>
      <c r="F361" s="561">
        <v>10000</v>
      </c>
      <c r="G361" s="347">
        <v>80</v>
      </c>
      <c r="H361" s="347">
        <v>67</v>
      </c>
      <c r="I361" s="353">
        <v>55</v>
      </c>
      <c r="J361" s="353">
        <v>53</v>
      </c>
      <c r="K361" s="245">
        <v>12.5</v>
      </c>
      <c r="L361" s="426">
        <v>10</v>
      </c>
      <c r="M361" s="401">
        <f t="shared" ref="M361:M371" si="19">IF(E361&lt;&gt;"",DUR_DXCOIL,"")</f>
        <v>0.5</v>
      </c>
      <c r="P361" s="325"/>
      <c r="U361" s="158"/>
      <c r="AP361" s="67"/>
      <c r="AQ361" s="67"/>
      <c r="AR361" s="67"/>
      <c r="AS361" s="67"/>
      <c r="AT361" s="67"/>
      <c r="AU361" s="67"/>
      <c r="AV361" s="67"/>
    </row>
    <row r="362" spans="1:48" ht="15" customHeight="1" x14ac:dyDescent="0.25">
      <c r="A362" s="56"/>
      <c r="B362" s="59"/>
      <c r="C362" s="59"/>
      <c r="D362" s="729">
        <v>2</v>
      </c>
      <c r="E362" s="336" t="s">
        <v>1037</v>
      </c>
      <c r="F362" s="561">
        <v>1000</v>
      </c>
      <c r="G362" s="347">
        <v>80</v>
      </c>
      <c r="H362" s="347">
        <v>67</v>
      </c>
      <c r="I362" s="353">
        <v>55</v>
      </c>
      <c r="J362" s="353">
        <v>53</v>
      </c>
      <c r="K362" s="245">
        <v>12.5</v>
      </c>
      <c r="L362" s="426">
        <v>10</v>
      </c>
      <c r="M362" s="401">
        <f t="shared" si="19"/>
        <v>0.5</v>
      </c>
      <c r="P362" s="325"/>
      <c r="U362" s="158"/>
      <c r="AP362" s="67"/>
      <c r="AQ362" s="67"/>
      <c r="AR362" s="67"/>
      <c r="AS362" s="67"/>
      <c r="AT362" s="67"/>
      <c r="AU362" s="67"/>
      <c r="AV362" s="67"/>
    </row>
    <row r="363" spans="1:48" ht="15" customHeight="1" x14ac:dyDescent="0.25">
      <c r="A363" s="56"/>
      <c r="B363" s="59"/>
      <c r="C363" s="59"/>
      <c r="D363" s="729">
        <v>3</v>
      </c>
      <c r="E363" s="336" t="s">
        <v>1041</v>
      </c>
      <c r="F363" s="561">
        <v>5000</v>
      </c>
      <c r="G363" s="347">
        <v>80</v>
      </c>
      <c r="H363" s="347">
        <v>67</v>
      </c>
      <c r="I363" s="353">
        <v>55</v>
      </c>
      <c r="J363" s="353">
        <v>53</v>
      </c>
      <c r="K363" s="245">
        <v>12.5</v>
      </c>
      <c r="L363" s="426">
        <v>10</v>
      </c>
      <c r="M363" s="401">
        <f t="shared" si="19"/>
        <v>0.5</v>
      </c>
      <c r="P363" s="325"/>
      <c r="U363" s="158"/>
      <c r="AP363" s="67"/>
      <c r="AQ363" s="67"/>
      <c r="AR363" s="67"/>
      <c r="AS363" s="67"/>
      <c r="AT363" s="67"/>
      <c r="AU363" s="67"/>
      <c r="AV363" s="67"/>
    </row>
    <row r="364" spans="1:48" ht="15" customHeight="1" x14ac:dyDescent="0.25">
      <c r="A364" s="56"/>
      <c r="B364" s="59"/>
      <c r="C364" s="59"/>
      <c r="D364" s="729">
        <v>4</v>
      </c>
      <c r="E364" s="336" t="s">
        <v>1029</v>
      </c>
      <c r="F364" s="561">
        <v>10000</v>
      </c>
      <c r="G364" s="347">
        <v>80</v>
      </c>
      <c r="H364" s="347">
        <v>67</v>
      </c>
      <c r="I364" s="353">
        <v>55</v>
      </c>
      <c r="J364" s="353">
        <v>53</v>
      </c>
      <c r="K364" s="245">
        <v>12.5</v>
      </c>
      <c r="L364" s="426">
        <v>10</v>
      </c>
      <c r="M364" s="401">
        <f t="shared" si="19"/>
        <v>0.5</v>
      </c>
      <c r="P364" s="325"/>
      <c r="U364" s="158"/>
      <c r="AP364" s="67"/>
      <c r="AQ364" s="67"/>
      <c r="AR364" s="67"/>
      <c r="AS364" s="67"/>
      <c r="AT364" s="67"/>
      <c r="AU364" s="67"/>
      <c r="AV364" s="67"/>
    </row>
    <row r="365" spans="1:48" ht="15" customHeight="1" x14ac:dyDescent="0.25">
      <c r="A365" s="56"/>
      <c r="B365" s="59"/>
      <c r="C365" s="59"/>
      <c r="D365" s="729">
        <v>5</v>
      </c>
      <c r="E365" s="336" t="s">
        <v>1037</v>
      </c>
      <c r="F365" s="561">
        <v>1000</v>
      </c>
      <c r="G365" s="347">
        <v>80</v>
      </c>
      <c r="H365" s="347">
        <v>67</v>
      </c>
      <c r="I365" s="353">
        <v>55</v>
      </c>
      <c r="J365" s="353">
        <v>53</v>
      </c>
      <c r="K365" s="245">
        <v>12.5</v>
      </c>
      <c r="L365" s="426">
        <v>10</v>
      </c>
      <c r="M365" s="401">
        <f t="shared" si="19"/>
        <v>0.5</v>
      </c>
      <c r="P365" s="325"/>
      <c r="U365" s="158"/>
      <c r="AP365" s="67"/>
      <c r="AQ365" s="67"/>
      <c r="AR365" s="67"/>
      <c r="AS365" s="67"/>
      <c r="AT365" s="67"/>
      <c r="AU365" s="67"/>
      <c r="AV365" s="67"/>
    </row>
    <row r="366" spans="1:48" ht="15" customHeight="1" x14ac:dyDescent="0.25">
      <c r="A366" s="56"/>
      <c r="B366" s="59"/>
      <c r="C366" s="59"/>
      <c r="D366" s="729">
        <v>6</v>
      </c>
      <c r="E366" s="336" t="s">
        <v>1041</v>
      </c>
      <c r="F366" s="561">
        <v>5000</v>
      </c>
      <c r="G366" s="347">
        <v>80</v>
      </c>
      <c r="H366" s="347">
        <v>67</v>
      </c>
      <c r="I366" s="353">
        <v>55</v>
      </c>
      <c r="J366" s="353">
        <v>53</v>
      </c>
      <c r="K366" s="245">
        <v>12.5</v>
      </c>
      <c r="L366" s="426">
        <v>10</v>
      </c>
      <c r="M366" s="401">
        <f t="shared" si="19"/>
        <v>0.5</v>
      </c>
      <c r="P366" s="325"/>
      <c r="U366" s="158"/>
      <c r="AP366" s="67"/>
      <c r="AQ366" s="67"/>
      <c r="AR366" s="67"/>
      <c r="AS366" s="67"/>
      <c r="AT366" s="67"/>
      <c r="AU366" s="67"/>
      <c r="AV366" s="67"/>
    </row>
    <row r="367" spans="1:48" ht="15" customHeight="1" x14ac:dyDescent="0.25">
      <c r="A367" s="56"/>
      <c r="B367" s="59"/>
      <c r="C367" s="59"/>
      <c r="D367" s="729">
        <v>7</v>
      </c>
      <c r="E367" s="336" t="s">
        <v>1067</v>
      </c>
      <c r="F367" s="561">
        <v>500</v>
      </c>
      <c r="G367" s="347">
        <v>80</v>
      </c>
      <c r="H367" s="347">
        <v>67</v>
      </c>
      <c r="I367" s="353">
        <v>55</v>
      </c>
      <c r="J367" s="353">
        <v>53</v>
      </c>
      <c r="K367" s="245">
        <v>12.5</v>
      </c>
      <c r="L367" s="426">
        <v>10</v>
      </c>
      <c r="M367" s="401">
        <f t="shared" si="19"/>
        <v>0.5</v>
      </c>
      <c r="P367" s="325"/>
      <c r="U367" s="158"/>
      <c r="AP367" s="67"/>
      <c r="AQ367" s="67"/>
      <c r="AR367" s="67"/>
      <c r="AS367" s="67"/>
      <c r="AT367" s="67"/>
      <c r="AU367" s="67"/>
      <c r="AV367" s="67"/>
    </row>
    <row r="368" spans="1:48" ht="15" customHeight="1" x14ac:dyDescent="0.25">
      <c r="A368" s="56"/>
      <c r="B368" s="59"/>
      <c r="C368" s="59"/>
      <c r="D368" s="729">
        <v>8</v>
      </c>
      <c r="E368" s="336" t="s">
        <v>1068</v>
      </c>
      <c r="F368" s="561">
        <v>500</v>
      </c>
      <c r="G368" s="347">
        <v>80</v>
      </c>
      <c r="H368" s="347">
        <v>67</v>
      </c>
      <c r="I368" s="353">
        <v>55</v>
      </c>
      <c r="J368" s="353">
        <v>53</v>
      </c>
      <c r="K368" s="245">
        <v>12.5</v>
      </c>
      <c r="L368" s="426">
        <v>10</v>
      </c>
      <c r="M368" s="401">
        <f t="shared" si="19"/>
        <v>0.5</v>
      </c>
      <c r="P368" s="325"/>
      <c r="U368" s="158"/>
      <c r="AP368" s="67"/>
      <c r="AQ368" s="67"/>
      <c r="AR368" s="67"/>
      <c r="AS368" s="67"/>
      <c r="AT368" s="67"/>
      <c r="AU368" s="67"/>
      <c r="AV368" s="67"/>
    </row>
    <row r="369" spans="1:48" ht="15" customHeight="1" x14ac:dyDescent="0.25">
      <c r="A369" s="56"/>
      <c r="B369" s="59"/>
      <c r="C369" s="59"/>
      <c r="D369" s="729">
        <v>9</v>
      </c>
      <c r="E369" s="336" t="s">
        <v>1074</v>
      </c>
      <c r="F369" s="561">
        <v>500</v>
      </c>
      <c r="G369" s="347">
        <v>80</v>
      </c>
      <c r="H369" s="347">
        <v>67</v>
      </c>
      <c r="I369" s="353">
        <v>55</v>
      </c>
      <c r="J369" s="353">
        <v>53</v>
      </c>
      <c r="K369" s="245">
        <v>12.5</v>
      </c>
      <c r="L369" s="426">
        <v>10</v>
      </c>
      <c r="M369" s="401">
        <f t="shared" si="19"/>
        <v>0.5</v>
      </c>
      <c r="P369" s="325"/>
      <c r="U369" s="158"/>
      <c r="AP369" s="67"/>
      <c r="AQ369" s="67"/>
      <c r="AR369" s="67"/>
      <c r="AS369" s="67"/>
      <c r="AT369" s="67"/>
      <c r="AU369" s="67"/>
      <c r="AV369" s="67"/>
    </row>
    <row r="370" spans="1:48" ht="15" customHeight="1" x14ac:dyDescent="0.25">
      <c r="A370" s="56"/>
      <c r="B370" s="59"/>
      <c r="C370" s="59"/>
      <c r="D370" s="729">
        <v>10</v>
      </c>
      <c r="E370" s="336" t="s">
        <v>1075</v>
      </c>
      <c r="F370" s="561">
        <v>500</v>
      </c>
      <c r="G370" s="347">
        <v>80</v>
      </c>
      <c r="H370" s="347">
        <v>67</v>
      </c>
      <c r="I370" s="353">
        <v>55</v>
      </c>
      <c r="J370" s="353">
        <v>53</v>
      </c>
      <c r="K370" s="245">
        <v>12.5</v>
      </c>
      <c r="L370" s="426">
        <v>10</v>
      </c>
      <c r="M370" s="401">
        <f t="shared" si="19"/>
        <v>0.5</v>
      </c>
      <c r="P370" s="325"/>
      <c r="U370" s="158"/>
      <c r="AP370" s="67"/>
      <c r="AQ370" s="67"/>
      <c r="AR370" s="67"/>
      <c r="AS370" s="67"/>
      <c r="AT370" s="67"/>
      <c r="AU370" s="67"/>
      <c r="AV370" s="67"/>
    </row>
    <row r="371" spans="1:48" ht="15" customHeight="1" x14ac:dyDescent="0.25">
      <c r="A371" s="56"/>
      <c r="B371" s="59"/>
      <c r="C371" s="59"/>
      <c r="D371" s="729">
        <v>11</v>
      </c>
      <c r="E371" s="336" t="s">
        <v>1083</v>
      </c>
      <c r="F371" s="561">
        <v>1250</v>
      </c>
      <c r="G371" s="347">
        <v>80</v>
      </c>
      <c r="H371" s="347">
        <v>67</v>
      </c>
      <c r="I371" s="353">
        <v>55</v>
      </c>
      <c r="J371" s="353">
        <v>53</v>
      </c>
      <c r="K371" s="245">
        <v>12.5</v>
      </c>
      <c r="L371" s="426">
        <v>10</v>
      </c>
      <c r="M371" s="401">
        <f t="shared" si="19"/>
        <v>0.5</v>
      </c>
      <c r="P371" s="325"/>
      <c r="U371" s="158"/>
      <c r="AP371" s="67"/>
      <c r="AQ371" s="67"/>
      <c r="AR371" s="67"/>
      <c r="AS371" s="67"/>
      <c r="AT371" s="67"/>
      <c r="AU371" s="67"/>
      <c r="AV371" s="67"/>
    </row>
    <row r="372" spans="1:48" ht="15" customHeight="1" x14ac:dyDescent="0.25">
      <c r="A372" s="156"/>
      <c r="B372" s="541"/>
      <c r="C372" s="542"/>
      <c r="D372" s="64"/>
      <c r="E372" s="59"/>
      <c r="F372" s="56"/>
      <c r="G372" s="56"/>
      <c r="H372" s="56"/>
      <c r="I372" s="56"/>
      <c r="J372" s="56"/>
      <c r="U372" s="158"/>
      <c r="AP372" s="67"/>
      <c r="AQ372" s="67"/>
      <c r="AR372" s="67"/>
      <c r="AS372" s="67"/>
      <c r="AT372" s="67"/>
      <c r="AU372" s="67"/>
      <c r="AV372" s="67"/>
    </row>
    <row r="373" spans="1:48" ht="15" customHeight="1" x14ac:dyDescent="0.25">
      <c r="A373" s="77"/>
      <c r="B373" s="78" t="s">
        <v>836</v>
      </c>
      <c r="C373" s="545"/>
      <c r="D373" s="150"/>
      <c r="E373" s="333"/>
      <c r="F373" s="334"/>
      <c r="G373" s="334"/>
      <c r="H373" s="334"/>
      <c r="I373" s="334"/>
      <c r="J373" s="334"/>
      <c r="K373" s="325"/>
      <c r="L373" s="325"/>
      <c r="M373" s="325"/>
      <c r="N373" s="325"/>
      <c r="O373" s="325"/>
      <c r="P373" s="325"/>
      <c r="Q373" s="325"/>
      <c r="R373" s="325"/>
      <c r="S373" s="325"/>
      <c r="T373" s="325"/>
      <c r="U373" s="335"/>
      <c r="V373" s="331"/>
      <c r="W373" s="331"/>
      <c r="X373" s="331"/>
      <c r="Y373" s="331"/>
      <c r="Z373" s="331"/>
      <c r="AA373" s="331"/>
      <c r="AB373" s="331"/>
      <c r="AC373" s="331"/>
      <c r="AD373" s="331"/>
      <c r="AE373" s="331"/>
      <c r="AP373" s="67"/>
      <c r="AQ373" s="67"/>
      <c r="AR373" s="67"/>
      <c r="AS373" s="67"/>
      <c r="AT373" s="67"/>
      <c r="AU373" s="67"/>
      <c r="AV373" s="67"/>
    </row>
    <row r="374" spans="1:48" ht="15" customHeight="1" x14ac:dyDescent="0.25">
      <c r="A374" s="164"/>
      <c r="B374" s="165"/>
      <c r="C374" s="165"/>
      <c r="D374" s="150"/>
      <c r="E374" s="333"/>
      <c r="F374" s="334"/>
      <c r="G374" s="334"/>
      <c r="H374" s="334"/>
      <c r="I374" s="334"/>
      <c r="J374" s="334"/>
      <c r="K374" s="325"/>
      <c r="L374" s="325"/>
      <c r="M374" s="325"/>
      <c r="N374" s="325"/>
      <c r="O374" s="325"/>
      <c r="P374" s="325"/>
      <c r="Q374" s="325"/>
      <c r="R374" s="325"/>
      <c r="S374" s="325"/>
      <c r="T374" s="325"/>
      <c r="U374" s="335"/>
      <c r="V374" s="331"/>
      <c r="W374" s="331"/>
      <c r="X374" s="331"/>
      <c r="Y374" s="331"/>
      <c r="Z374" s="331"/>
      <c r="AA374" s="331"/>
      <c r="AB374" s="331"/>
      <c r="AC374" s="331"/>
      <c r="AD374" s="331"/>
      <c r="AE374" s="331"/>
      <c r="AP374" s="67"/>
      <c r="AQ374" s="67"/>
      <c r="AR374" s="67"/>
      <c r="AS374" s="67"/>
      <c r="AT374" s="67"/>
      <c r="AU374" s="67"/>
      <c r="AV374" s="67"/>
    </row>
    <row r="375" spans="1:48" ht="15" customHeight="1" thickBot="1" x14ac:dyDescent="0.3">
      <c r="A375" s="56"/>
      <c r="B375" s="59"/>
      <c r="C375" s="59"/>
      <c r="D375" s="821" t="s">
        <v>837</v>
      </c>
      <c r="E375" s="832" t="s">
        <v>24</v>
      </c>
      <c r="F375" s="814" t="s">
        <v>278</v>
      </c>
      <c r="G375" s="814"/>
      <c r="H375" s="814"/>
      <c r="I375" s="814"/>
      <c r="J375" s="814"/>
      <c r="K375" s="834" t="s">
        <v>390</v>
      </c>
      <c r="L375" s="835"/>
      <c r="M375" s="838" t="s">
        <v>718</v>
      </c>
      <c r="P375" s="325"/>
      <c r="U375" s="158"/>
      <c r="AP375" s="67"/>
      <c r="AQ375" s="67"/>
      <c r="AR375" s="67"/>
      <c r="AS375" s="67"/>
      <c r="AT375" s="67"/>
      <c r="AU375" s="67"/>
      <c r="AV375" s="67"/>
    </row>
    <row r="376" spans="1:48" ht="15" customHeight="1" thickTop="1" thickBot="1" x14ac:dyDescent="0.3">
      <c r="A376" s="56"/>
      <c r="B376" s="59"/>
      <c r="C376" s="59"/>
      <c r="D376" s="821"/>
      <c r="E376" s="833"/>
      <c r="F376" s="784" t="s">
        <v>822</v>
      </c>
      <c r="G376" s="784" t="s">
        <v>820</v>
      </c>
      <c r="H376" s="784"/>
      <c r="I376" s="784" t="s">
        <v>823</v>
      </c>
      <c r="J376" s="784"/>
      <c r="K376" s="836"/>
      <c r="L376" s="837"/>
      <c r="M376" s="839"/>
      <c r="P376" s="325"/>
      <c r="U376" s="158"/>
      <c r="AP376" s="67"/>
      <c r="AQ376" s="67"/>
      <c r="AR376" s="67"/>
      <c r="AS376" s="67"/>
      <c r="AT376" s="67"/>
      <c r="AU376" s="67"/>
      <c r="AV376" s="67"/>
    </row>
    <row r="377" spans="1:48" ht="15" customHeight="1" thickTop="1" x14ac:dyDescent="0.25">
      <c r="A377" s="56"/>
      <c r="B377" s="59"/>
      <c r="C377" s="59"/>
      <c r="D377" s="821"/>
      <c r="E377" s="786" t="s">
        <v>391</v>
      </c>
      <c r="F377" s="809"/>
      <c r="G377" s="809"/>
      <c r="H377" s="809"/>
      <c r="I377" s="809"/>
      <c r="J377" s="809"/>
      <c r="K377" s="854" t="s">
        <v>392</v>
      </c>
      <c r="L377" s="855" t="s">
        <v>650</v>
      </c>
      <c r="M377" s="829" t="s">
        <v>719</v>
      </c>
      <c r="P377" s="325"/>
      <c r="U377" s="158"/>
      <c r="AP377" s="67"/>
      <c r="AQ377" s="67"/>
      <c r="AR377" s="67"/>
      <c r="AS377" s="67"/>
      <c r="AT377" s="67"/>
      <c r="AU377" s="67"/>
      <c r="AV377" s="67"/>
    </row>
    <row r="378" spans="1:48" ht="15" customHeight="1" x14ac:dyDescent="0.25">
      <c r="A378" s="56"/>
      <c r="B378" s="59"/>
      <c r="C378" s="59"/>
      <c r="D378" s="821"/>
      <c r="E378" s="799"/>
      <c r="F378" s="809"/>
      <c r="G378" s="546" t="s">
        <v>281</v>
      </c>
      <c r="H378" s="546" t="s">
        <v>282</v>
      </c>
      <c r="I378" s="546" t="s">
        <v>281</v>
      </c>
      <c r="J378" s="546" t="s">
        <v>282</v>
      </c>
      <c r="K378" s="831"/>
      <c r="L378" s="856"/>
      <c r="M378" s="830"/>
      <c r="P378" s="325"/>
      <c r="U378" s="158"/>
      <c r="AP378" s="67"/>
      <c r="AQ378" s="67"/>
      <c r="AR378" s="67"/>
      <c r="AS378" s="67"/>
      <c r="AT378" s="67"/>
      <c r="AU378" s="67"/>
      <c r="AV378" s="67"/>
    </row>
    <row r="379" spans="1:48" ht="15" customHeight="1" x14ac:dyDescent="0.25">
      <c r="A379" s="56"/>
      <c r="B379" s="59"/>
      <c r="C379" s="59"/>
      <c r="D379" s="545">
        <v>1</v>
      </c>
      <c r="E379" s="336" t="s">
        <v>1029</v>
      </c>
      <c r="F379" s="561">
        <v>10000</v>
      </c>
      <c r="G379" s="347">
        <v>70</v>
      </c>
      <c r="H379" s="353" t="s">
        <v>99</v>
      </c>
      <c r="I379" s="353">
        <v>105</v>
      </c>
      <c r="J379" s="353" t="s">
        <v>99</v>
      </c>
      <c r="K379" s="521">
        <v>12.5</v>
      </c>
      <c r="L379" s="426">
        <v>12.5</v>
      </c>
      <c r="M379" s="401">
        <f t="shared" ref="M379:M389" si="20">IF(E379&lt;&gt;"",DUR_HPCOIL,"")</f>
        <v>0.5</v>
      </c>
      <c r="P379" s="325"/>
      <c r="U379" s="158"/>
      <c r="AP379" s="67"/>
      <c r="AQ379" s="67"/>
      <c r="AR379" s="67"/>
      <c r="AS379" s="67"/>
      <c r="AT379" s="67"/>
      <c r="AU379" s="67"/>
      <c r="AV379" s="67"/>
    </row>
    <row r="380" spans="1:48" ht="15" customHeight="1" x14ac:dyDescent="0.25">
      <c r="A380" s="56"/>
      <c r="B380" s="59"/>
      <c r="C380" s="59"/>
      <c r="D380" s="729">
        <v>2</v>
      </c>
      <c r="E380" s="336" t="s">
        <v>1037</v>
      </c>
      <c r="F380" s="561">
        <v>1000</v>
      </c>
      <c r="G380" s="347">
        <v>70</v>
      </c>
      <c r="H380" s="353" t="s">
        <v>99</v>
      </c>
      <c r="I380" s="353">
        <v>105</v>
      </c>
      <c r="J380" s="353" t="s">
        <v>99</v>
      </c>
      <c r="K380" s="521">
        <v>12.5</v>
      </c>
      <c r="L380" s="426">
        <v>12.5</v>
      </c>
      <c r="M380" s="401">
        <f t="shared" si="20"/>
        <v>0.5</v>
      </c>
      <c r="P380" s="325"/>
      <c r="U380" s="158"/>
      <c r="AP380" s="67"/>
      <c r="AQ380" s="67"/>
      <c r="AR380" s="67"/>
      <c r="AS380" s="67"/>
      <c r="AT380" s="67"/>
      <c r="AU380" s="67"/>
      <c r="AV380" s="67"/>
    </row>
    <row r="381" spans="1:48" ht="15" customHeight="1" x14ac:dyDescent="0.25">
      <c r="A381" s="56"/>
      <c r="B381" s="59"/>
      <c r="C381" s="59"/>
      <c r="D381" s="729">
        <v>3</v>
      </c>
      <c r="E381" s="336" t="s">
        <v>1041</v>
      </c>
      <c r="F381" s="561">
        <v>5000</v>
      </c>
      <c r="G381" s="347">
        <v>70</v>
      </c>
      <c r="H381" s="353" t="s">
        <v>99</v>
      </c>
      <c r="I381" s="353">
        <v>105</v>
      </c>
      <c r="J381" s="353" t="s">
        <v>99</v>
      </c>
      <c r="K381" s="521">
        <v>12.5</v>
      </c>
      <c r="L381" s="426">
        <v>12.5</v>
      </c>
      <c r="M381" s="401">
        <f t="shared" si="20"/>
        <v>0.5</v>
      </c>
      <c r="P381" s="325"/>
      <c r="U381" s="158"/>
      <c r="AP381" s="67"/>
      <c r="AQ381" s="67"/>
      <c r="AR381" s="67"/>
      <c r="AS381" s="67"/>
      <c r="AT381" s="67"/>
      <c r="AU381" s="67"/>
      <c r="AV381" s="67"/>
    </row>
    <row r="382" spans="1:48" ht="15" customHeight="1" x14ac:dyDescent="0.25">
      <c r="A382" s="56"/>
      <c r="B382" s="59"/>
      <c r="C382" s="59"/>
      <c r="D382" s="729">
        <v>4</v>
      </c>
      <c r="E382" s="336" t="s">
        <v>1029</v>
      </c>
      <c r="F382" s="561">
        <v>10000</v>
      </c>
      <c r="G382" s="347">
        <v>70</v>
      </c>
      <c r="H382" s="353" t="s">
        <v>99</v>
      </c>
      <c r="I382" s="353">
        <v>105</v>
      </c>
      <c r="J382" s="353" t="s">
        <v>99</v>
      </c>
      <c r="K382" s="521">
        <v>12.5</v>
      </c>
      <c r="L382" s="426">
        <v>12.5</v>
      </c>
      <c r="M382" s="401">
        <f t="shared" si="20"/>
        <v>0.5</v>
      </c>
      <c r="P382" s="325"/>
      <c r="U382" s="158"/>
      <c r="AP382" s="67"/>
      <c r="AQ382" s="67"/>
      <c r="AR382" s="67"/>
      <c r="AS382" s="67"/>
      <c r="AT382" s="67"/>
      <c r="AU382" s="67"/>
      <c r="AV382" s="67"/>
    </row>
    <row r="383" spans="1:48" ht="15" customHeight="1" x14ac:dyDescent="0.25">
      <c r="A383" s="56"/>
      <c r="B383" s="59"/>
      <c r="C383" s="59"/>
      <c r="D383" s="729">
        <v>5</v>
      </c>
      <c r="E383" s="336" t="s">
        <v>1037</v>
      </c>
      <c r="F383" s="561">
        <v>1000</v>
      </c>
      <c r="G383" s="347">
        <v>70</v>
      </c>
      <c r="H383" s="353" t="s">
        <v>99</v>
      </c>
      <c r="I383" s="353">
        <v>105</v>
      </c>
      <c r="J383" s="353" t="s">
        <v>99</v>
      </c>
      <c r="K383" s="521">
        <v>12.5</v>
      </c>
      <c r="L383" s="426">
        <v>12.5</v>
      </c>
      <c r="M383" s="401">
        <f t="shared" si="20"/>
        <v>0.5</v>
      </c>
      <c r="P383" s="325"/>
      <c r="U383" s="158"/>
      <c r="AP383" s="67"/>
      <c r="AQ383" s="67"/>
      <c r="AR383" s="67"/>
      <c r="AS383" s="67"/>
      <c r="AT383" s="67"/>
      <c r="AU383" s="67"/>
      <c r="AV383" s="67"/>
    </row>
    <row r="384" spans="1:48" ht="15" customHeight="1" x14ac:dyDescent="0.25">
      <c r="A384" s="56"/>
      <c r="B384" s="59"/>
      <c r="C384" s="59"/>
      <c r="D384" s="729">
        <v>6</v>
      </c>
      <c r="E384" s="336" t="s">
        <v>1041</v>
      </c>
      <c r="F384" s="561">
        <v>5000</v>
      </c>
      <c r="G384" s="347">
        <v>70</v>
      </c>
      <c r="H384" s="353" t="s">
        <v>99</v>
      </c>
      <c r="I384" s="353">
        <v>105</v>
      </c>
      <c r="J384" s="353" t="s">
        <v>99</v>
      </c>
      <c r="K384" s="521">
        <v>12.5</v>
      </c>
      <c r="L384" s="426">
        <v>12.5</v>
      </c>
      <c r="M384" s="401">
        <f t="shared" si="20"/>
        <v>0.5</v>
      </c>
      <c r="P384" s="325"/>
      <c r="U384" s="158"/>
      <c r="AP384" s="67"/>
      <c r="AQ384" s="67"/>
      <c r="AR384" s="67"/>
      <c r="AS384" s="67"/>
      <c r="AT384" s="67"/>
      <c r="AU384" s="67"/>
      <c r="AV384" s="67"/>
    </row>
    <row r="385" spans="1:48" ht="15" customHeight="1" x14ac:dyDescent="0.25">
      <c r="A385" s="56"/>
      <c r="B385" s="59"/>
      <c r="C385" s="59"/>
      <c r="D385" s="729">
        <v>7</v>
      </c>
      <c r="E385" s="336" t="s">
        <v>1067</v>
      </c>
      <c r="F385" s="561">
        <v>500</v>
      </c>
      <c r="G385" s="347">
        <v>70</v>
      </c>
      <c r="H385" s="353" t="s">
        <v>99</v>
      </c>
      <c r="I385" s="353">
        <v>105</v>
      </c>
      <c r="J385" s="353" t="s">
        <v>99</v>
      </c>
      <c r="K385" s="521">
        <v>12.5</v>
      </c>
      <c r="L385" s="426">
        <v>12.5</v>
      </c>
      <c r="M385" s="401">
        <f t="shared" si="20"/>
        <v>0.5</v>
      </c>
      <c r="P385" s="325"/>
      <c r="U385" s="158"/>
      <c r="AP385" s="67"/>
      <c r="AQ385" s="67"/>
      <c r="AR385" s="67"/>
      <c r="AS385" s="67"/>
      <c r="AT385" s="67"/>
      <c r="AU385" s="67"/>
      <c r="AV385" s="67"/>
    </row>
    <row r="386" spans="1:48" ht="15" customHeight="1" x14ac:dyDescent="0.25">
      <c r="A386" s="56"/>
      <c r="B386" s="59"/>
      <c r="C386" s="59"/>
      <c r="D386" s="729">
        <v>8</v>
      </c>
      <c r="E386" s="336" t="s">
        <v>1068</v>
      </c>
      <c r="F386" s="561">
        <v>500</v>
      </c>
      <c r="G386" s="347">
        <v>70</v>
      </c>
      <c r="H386" s="353" t="s">
        <v>99</v>
      </c>
      <c r="I386" s="353">
        <v>105</v>
      </c>
      <c r="J386" s="353" t="s">
        <v>99</v>
      </c>
      <c r="K386" s="521">
        <v>12.5</v>
      </c>
      <c r="L386" s="426">
        <v>12.5</v>
      </c>
      <c r="M386" s="401">
        <f t="shared" si="20"/>
        <v>0.5</v>
      </c>
      <c r="P386" s="325"/>
      <c r="U386" s="158"/>
      <c r="AP386" s="67"/>
      <c r="AQ386" s="67"/>
      <c r="AR386" s="67"/>
      <c r="AS386" s="67"/>
      <c r="AT386" s="67"/>
      <c r="AU386" s="67"/>
      <c r="AV386" s="67"/>
    </row>
    <row r="387" spans="1:48" ht="15" customHeight="1" x14ac:dyDescent="0.25">
      <c r="A387" s="56"/>
      <c r="B387" s="59"/>
      <c r="C387" s="59"/>
      <c r="D387" s="729">
        <v>9</v>
      </c>
      <c r="E387" s="336" t="s">
        <v>1074</v>
      </c>
      <c r="F387" s="561">
        <v>500</v>
      </c>
      <c r="G387" s="347">
        <v>70</v>
      </c>
      <c r="H387" s="353" t="s">
        <v>99</v>
      </c>
      <c r="I387" s="353">
        <v>105</v>
      </c>
      <c r="J387" s="353" t="s">
        <v>99</v>
      </c>
      <c r="K387" s="521">
        <v>12.5</v>
      </c>
      <c r="L387" s="426">
        <v>12.5</v>
      </c>
      <c r="M387" s="401">
        <f t="shared" si="20"/>
        <v>0.5</v>
      </c>
      <c r="P387" s="325"/>
      <c r="U387" s="158"/>
      <c r="AP387" s="67"/>
      <c r="AQ387" s="67"/>
      <c r="AR387" s="67"/>
      <c r="AS387" s="67"/>
      <c r="AT387" s="67"/>
      <c r="AU387" s="67"/>
      <c r="AV387" s="67"/>
    </row>
    <row r="388" spans="1:48" ht="15" customHeight="1" x14ac:dyDescent="0.25">
      <c r="A388" s="56"/>
      <c r="B388" s="59"/>
      <c r="C388" s="59"/>
      <c r="D388" s="729">
        <v>10</v>
      </c>
      <c r="E388" s="336" t="s">
        <v>1075</v>
      </c>
      <c r="F388" s="561">
        <v>500</v>
      </c>
      <c r="G388" s="347">
        <v>70</v>
      </c>
      <c r="H388" s="353" t="s">
        <v>99</v>
      </c>
      <c r="I388" s="353">
        <v>105</v>
      </c>
      <c r="J388" s="353" t="s">
        <v>99</v>
      </c>
      <c r="K388" s="521">
        <v>12.5</v>
      </c>
      <c r="L388" s="426">
        <v>12.5</v>
      </c>
      <c r="M388" s="401">
        <f t="shared" si="20"/>
        <v>0.5</v>
      </c>
      <c r="P388" s="325"/>
      <c r="U388" s="158"/>
      <c r="AP388" s="67"/>
      <c r="AQ388" s="67"/>
      <c r="AR388" s="67"/>
      <c r="AS388" s="67"/>
      <c r="AT388" s="67"/>
      <c r="AU388" s="67"/>
      <c r="AV388" s="67"/>
    </row>
    <row r="389" spans="1:48" ht="15" customHeight="1" x14ac:dyDescent="0.25">
      <c r="A389" s="56"/>
      <c r="B389" s="59"/>
      <c r="C389" s="59"/>
      <c r="D389" s="729">
        <v>11</v>
      </c>
      <c r="E389" s="336" t="s">
        <v>1083</v>
      </c>
      <c r="F389" s="561">
        <v>1250</v>
      </c>
      <c r="G389" s="347">
        <v>70</v>
      </c>
      <c r="H389" s="353" t="s">
        <v>99</v>
      </c>
      <c r="I389" s="353">
        <v>105</v>
      </c>
      <c r="J389" s="353" t="s">
        <v>99</v>
      </c>
      <c r="K389" s="521">
        <v>12.5</v>
      </c>
      <c r="L389" s="426">
        <v>12.5</v>
      </c>
      <c r="M389" s="401">
        <f t="shared" si="20"/>
        <v>0.5</v>
      </c>
      <c r="P389" s="325"/>
      <c r="U389" s="158"/>
      <c r="AP389" s="67"/>
      <c r="AQ389" s="67"/>
      <c r="AR389" s="67"/>
      <c r="AS389" s="67"/>
      <c r="AT389" s="67"/>
      <c r="AU389" s="67"/>
      <c r="AV389" s="67"/>
    </row>
    <row r="390" spans="1:48" ht="15" customHeight="1" x14ac:dyDescent="0.25">
      <c r="A390" s="156"/>
      <c r="B390" s="543"/>
      <c r="C390" s="544"/>
      <c r="D390" s="64"/>
      <c r="E390" s="59"/>
      <c r="F390" s="56"/>
      <c r="G390" s="56"/>
      <c r="H390" s="56"/>
      <c r="I390" s="56"/>
      <c r="J390" s="56"/>
      <c r="U390" s="158"/>
      <c r="AP390" s="67"/>
      <c r="AQ390" s="67"/>
      <c r="AR390" s="67"/>
      <c r="AS390" s="67"/>
      <c r="AT390" s="67"/>
      <c r="AU390" s="67"/>
      <c r="AV390" s="67"/>
    </row>
    <row r="391" spans="1:48" ht="15" customHeight="1" x14ac:dyDescent="0.25">
      <c r="A391" s="77"/>
      <c r="B391" s="78" t="s">
        <v>648</v>
      </c>
      <c r="C391" s="345"/>
      <c r="D391" s="150"/>
      <c r="E391" s="333"/>
      <c r="F391" s="334"/>
      <c r="G391" s="334"/>
      <c r="H391" s="334"/>
      <c r="I391" s="334"/>
      <c r="J391" s="334"/>
      <c r="K391" s="325"/>
      <c r="L391" s="325"/>
      <c r="M391" s="325"/>
      <c r="N391" s="325"/>
      <c r="O391" s="325"/>
      <c r="P391" s="325"/>
      <c r="Q391" s="325"/>
      <c r="R391" s="325"/>
      <c r="S391" s="325"/>
      <c r="T391" s="325"/>
      <c r="U391" s="335"/>
      <c r="V391" s="331"/>
      <c r="W391" s="331"/>
      <c r="X391" s="331"/>
      <c r="Y391" s="331"/>
      <c r="Z391" s="331"/>
      <c r="AA391" s="331"/>
      <c r="AB391" s="331"/>
      <c r="AC391" s="331"/>
      <c r="AD391" s="331"/>
      <c r="AE391" s="331"/>
      <c r="AP391" s="67"/>
      <c r="AQ391" s="67"/>
      <c r="AR391" s="67"/>
      <c r="AS391" s="67"/>
      <c r="AT391" s="67"/>
      <c r="AU391" s="67"/>
      <c r="AV391" s="67"/>
    </row>
    <row r="392" spans="1:48" ht="15" customHeight="1" x14ac:dyDescent="0.25">
      <c r="A392" s="164"/>
      <c r="B392" s="165"/>
      <c r="C392" s="165"/>
      <c r="D392" s="150"/>
      <c r="E392" s="333"/>
      <c r="F392" s="334"/>
      <c r="G392" s="334"/>
      <c r="H392" s="334"/>
      <c r="I392" s="334"/>
      <c r="J392" s="334"/>
      <c r="K392" s="325"/>
      <c r="L392" s="325"/>
      <c r="M392" s="325"/>
      <c r="P392" s="325"/>
      <c r="Q392" s="325"/>
      <c r="R392" s="325"/>
      <c r="S392" s="325"/>
      <c r="T392" s="325"/>
      <c r="U392" s="335"/>
      <c r="V392" s="331"/>
      <c r="W392" s="331"/>
      <c r="X392" s="331"/>
      <c r="Y392" s="331"/>
      <c r="Z392" s="331"/>
      <c r="AA392" s="331"/>
      <c r="AB392" s="331"/>
      <c r="AC392" s="331"/>
      <c r="AD392" s="331"/>
      <c r="AE392" s="331"/>
      <c r="AP392" s="67"/>
      <c r="AQ392" s="67"/>
      <c r="AR392" s="67"/>
      <c r="AS392" s="67"/>
      <c r="AT392" s="67"/>
      <c r="AU392" s="67"/>
      <c r="AV392" s="67"/>
    </row>
    <row r="393" spans="1:48" ht="15" customHeight="1" x14ac:dyDescent="0.25">
      <c r="A393" s="56"/>
      <c r="B393" s="59"/>
      <c r="C393" s="59"/>
      <c r="D393" s="821" t="s">
        <v>683</v>
      </c>
      <c r="E393" s="832" t="s">
        <v>24</v>
      </c>
      <c r="F393" s="834" t="s">
        <v>258</v>
      </c>
      <c r="G393" s="835"/>
      <c r="H393" s="835"/>
      <c r="I393" s="835"/>
      <c r="J393" s="835"/>
      <c r="K393" s="835"/>
      <c r="L393" s="835"/>
      <c r="M393" s="861"/>
      <c r="N393" s="838" t="s">
        <v>718</v>
      </c>
      <c r="P393" s="325"/>
      <c r="U393" s="158"/>
      <c r="AP393" s="67"/>
      <c r="AQ393" s="67"/>
      <c r="AR393" s="67"/>
      <c r="AS393" s="67"/>
      <c r="AT393" s="67"/>
      <c r="AU393" s="67"/>
      <c r="AV393" s="67"/>
    </row>
    <row r="394" spans="1:48" ht="15" customHeight="1" thickBot="1" x14ac:dyDescent="0.3">
      <c r="A394" s="56"/>
      <c r="B394" s="59"/>
      <c r="C394" s="59"/>
      <c r="D394" s="821"/>
      <c r="E394" s="833"/>
      <c r="F394" s="836"/>
      <c r="G394" s="837"/>
      <c r="H394" s="837"/>
      <c r="I394" s="837"/>
      <c r="J394" s="837"/>
      <c r="K394" s="837"/>
      <c r="L394" s="837"/>
      <c r="M394" s="862"/>
      <c r="N394" s="839"/>
      <c r="P394" s="325"/>
      <c r="U394" s="158"/>
      <c r="AP394" s="67"/>
      <c r="AQ394" s="67"/>
      <c r="AR394" s="67"/>
      <c r="AS394" s="67"/>
      <c r="AT394" s="67"/>
      <c r="AU394" s="67"/>
      <c r="AV394" s="67"/>
    </row>
    <row r="395" spans="1:48" ht="15" customHeight="1" thickTop="1" x14ac:dyDescent="0.25">
      <c r="A395" s="56"/>
      <c r="B395" s="59"/>
      <c r="C395" s="59"/>
      <c r="D395" s="821"/>
      <c r="E395" s="786" t="s">
        <v>391</v>
      </c>
      <c r="F395" s="783" t="s">
        <v>860</v>
      </c>
      <c r="G395" s="783" t="s">
        <v>861</v>
      </c>
      <c r="H395" s="783" t="s">
        <v>824</v>
      </c>
      <c r="I395" s="783" t="s">
        <v>825</v>
      </c>
      <c r="J395" s="783" t="s">
        <v>261</v>
      </c>
      <c r="K395" s="785" t="s">
        <v>684</v>
      </c>
      <c r="L395" s="785" t="s">
        <v>698</v>
      </c>
      <c r="M395" s="859" t="s">
        <v>685</v>
      </c>
      <c r="N395" s="829" t="s">
        <v>719</v>
      </c>
      <c r="P395" s="325"/>
      <c r="U395" s="158"/>
      <c r="AP395" s="67"/>
      <c r="AQ395" s="67"/>
      <c r="AR395" s="67"/>
      <c r="AS395" s="67"/>
      <c r="AT395" s="67"/>
      <c r="AU395" s="67"/>
      <c r="AV395" s="67"/>
    </row>
    <row r="396" spans="1:48" ht="15" customHeight="1" x14ac:dyDescent="0.25">
      <c r="A396" s="56"/>
      <c r="B396" s="59"/>
      <c r="C396" s="59"/>
      <c r="D396" s="821"/>
      <c r="E396" s="799"/>
      <c r="F396" s="786"/>
      <c r="G396" s="786"/>
      <c r="H396" s="784"/>
      <c r="I396" s="784"/>
      <c r="J396" s="784"/>
      <c r="K396" s="786"/>
      <c r="L396" s="786"/>
      <c r="M396" s="860"/>
      <c r="N396" s="830"/>
      <c r="P396" s="325"/>
      <c r="U396" s="158"/>
      <c r="AP396" s="67"/>
      <c r="AQ396" s="67"/>
      <c r="AR396" s="67"/>
      <c r="AS396" s="67"/>
      <c r="AT396" s="67"/>
      <c r="AU396" s="67"/>
      <c r="AV396" s="67"/>
    </row>
    <row r="397" spans="1:48" ht="15" customHeight="1" x14ac:dyDescent="0.25">
      <c r="A397" s="56"/>
      <c r="B397" s="59"/>
      <c r="C397" s="59"/>
      <c r="D397" s="377">
        <v>1</v>
      </c>
      <c r="E397" s="336" t="s">
        <v>1029</v>
      </c>
      <c r="F397" s="635">
        <v>55</v>
      </c>
      <c r="G397" s="635">
        <v>100</v>
      </c>
      <c r="H397" s="245">
        <v>10</v>
      </c>
      <c r="I397" s="244">
        <v>10000</v>
      </c>
      <c r="J397" s="244" t="s">
        <v>1134</v>
      </c>
      <c r="K397" s="245">
        <v>10.199999999999999</v>
      </c>
      <c r="L397" s="244">
        <v>277</v>
      </c>
      <c r="M397" s="406">
        <v>1</v>
      </c>
      <c r="N397" s="401">
        <f t="shared" ref="N397" si="21">IF(E397&lt;&gt;"",DUR_ELECHEATCOIL,"")</f>
        <v>0.5</v>
      </c>
      <c r="P397" s="325"/>
      <c r="U397" s="158"/>
      <c r="AP397" s="67"/>
      <c r="AQ397" s="67"/>
      <c r="AR397" s="67"/>
      <c r="AS397" s="67"/>
      <c r="AT397" s="67"/>
      <c r="AU397" s="67"/>
      <c r="AV397" s="67"/>
    </row>
    <row r="398" spans="1:48" ht="15" customHeight="1" x14ac:dyDescent="0.25">
      <c r="A398" s="56"/>
      <c r="B398" s="59"/>
      <c r="C398" s="59"/>
      <c r="D398" s="763">
        <v>2</v>
      </c>
      <c r="E398" s="336" t="s">
        <v>1037</v>
      </c>
      <c r="F398" s="635">
        <v>55</v>
      </c>
      <c r="G398" s="635">
        <v>100</v>
      </c>
      <c r="H398" s="245">
        <v>10</v>
      </c>
      <c r="I398" s="244">
        <v>1000</v>
      </c>
      <c r="J398" s="244" t="s">
        <v>1134</v>
      </c>
      <c r="K398" s="245">
        <v>5.4</v>
      </c>
      <c r="L398" s="244">
        <v>460</v>
      </c>
      <c r="M398" s="406">
        <v>3</v>
      </c>
      <c r="N398" s="401">
        <f t="shared" ref="N398" si="22">IF(E398&lt;&gt;"",DUR_ELECHEATCOIL,"")</f>
        <v>0.5</v>
      </c>
      <c r="P398" s="325"/>
      <c r="U398" s="158"/>
      <c r="AP398" s="67"/>
      <c r="AQ398" s="67"/>
      <c r="AR398" s="67"/>
      <c r="AS398" s="67"/>
      <c r="AT398" s="67"/>
      <c r="AU398" s="67"/>
      <c r="AV398" s="67"/>
    </row>
    <row r="399" spans="1:48" ht="15" customHeight="1" x14ac:dyDescent="0.25">
      <c r="A399" s="56"/>
      <c r="B399" s="59"/>
      <c r="C399" s="59"/>
      <c r="D399" s="763">
        <v>3</v>
      </c>
      <c r="E399" s="336" t="s">
        <v>1041</v>
      </c>
      <c r="F399" s="635">
        <v>55</v>
      </c>
      <c r="G399" s="635">
        <v>100</v>
      </c>
      <c r="H399" s="245">
        <v>10</v>
      </c>
      <c r="I399" s="244">
        <v>5000</v>
      </c>
      <c r="J399" s="244" t="s">
        <v>1134</v>
      </c>
      <c r="K399" s="245">
        <v>10.199999999999999</v>
      </c>
      <c r="L399" s="244">
        <v>277</v>
      </c>
      <c r="M399" s="406">
        <v>1</v>
      </c>
      <c r="N399" s="401">
        <f t="shared" ref="N399" si="23">IF(E399&lt;&gt;"",DUR_ELECHEATCOIL,"")</f>
        <v>0.5</v>
      </c>
      <c r="P399" s="325"/>
      <c r="U399" s="158"/>
      <c r="AP399" s="67"/>
      <c r="AQ399" s="67"/>
      <c r="AR399" s="67"/>
      <c r="AS399" s="67"/>
      <c r="AT399" s="67"/>
      <c r="AU399" s="67"/>
      <c r="AV399" s="67"/>
    </row>
    <row r="400" spans="1:48" ht="15" customHeight="1" x14ac:dyDescent="0.25">
      <c r="A400" s="56"/>
      <c r="B400" s="59"/>
      <c r="C400" s="59"/>
      <c r="D400" s="763">
        <v>4</v>
      </c>
      <c r="E400" s="336" t="s">
        <v>1029</v>
      </c>
      <c r="F400" s="635">
        <v>55</v>
      </c>
      <c r="G400" s="635">
        <v>100</v>
      </c>
      <c r="H400" s="245">
        <v>10</v>
      </c>
      <c r="I400" s="244">
        <v>10000</v>
      </c>
      <c r="J400" s="244" t="s">
        <v>1134</v>
      </c>
      <c r="K400" s="245">
        <v>5.4</v>
      </c>
      <c r="L400" s="244">
        <v>460</v>
      </c>
      <c r="M400" s="406">
        <v>3</v>
      </c>
      <c r="N400" s="401">
        <f t="shared" ref="N400" si="24">IF(E400&lt;&gt;"",DUR_ELECHEATCOIL,"")</f>
        <v>0.5</v>
      </c>
      <c r="P400" s="325"/>
      <c r="U400" s="158"/>
      <c r="AP400" s="67"/>
      <c r="AQ400" s="67"/>
      <c r="AR400" s="67"/>
      <c r="AS400" s="67"/>
      <c r="AT400" s="67"/>
      <c r="AU400" s="67"/>
      <c r="AV400" s="67"/>
    </row>
    <row r="401" spans="1:48" ht="15" customHeight="1" x14ac:dyDescent="0.25">
      <c r="A401" s="56"/>
      <c r="B401" s="59"/>
      <c r="C401" s="59"/>
      <c r="D401" s="763">
        <v>5</v>
      </c>
      <c r="E401" s="336" t="s">
        <v>1037</v>
      </c>
      <c r="F401" s="635">
        <v>55</v>
      </c>
      <c r="G401" s="635">
        <v>100</v>
      </c>
      <c r="H401" s="245">
        <v>10</v>
      </c>
      <c r="I401" s="244">
        <v>1000</v>
      </c>
      <c r="J401" s="244" t="s">
        <v>1134</v>
      </c>
      <c r="K401" s="245">
        <v>10.199999999999999</v>
      </c>
      <c r="L401" s="244">
        <v>277</v>
      </c>
      <c r="M401" s="406">
        <v>1</v>
      </c>
      <c r="N401" s="401">
        <f t="shared" ref="N401" si="25">IF(E401&lt;&gt;"",DUR_ELECHEATCOIL,"")</f>
        <v>0.5</v>
      </c>
      <c r="P401" s="325"/>
      <c r="U401" s="158"/>
      <c r="AP401" s="67"/>
      <c r="AQ401" s="67"/>
      <c r="AR401" s="67"/>
      <c r="AS401" s="67"/>
      <c r="AT401" s="67"/>
      <c r="AU401" s="67"/>
      <c r="AV401" s="67"/>
    </row>
    <row r="402" spans="1:48" ht="15" customHeight="1" x14ac:dyDescent="0.25">
      <c r="A402" s="56"/>
      <c r="B402" s="59"/>
      <c r="C402" s="59"/>
      <c r="D402" s="763">
        <v>6</v>
      </c>
      <c r="E402" s="336" t="s">
        <v>1041</v>
      </c>
      <c r="F402" s="635">
        <v>55</v>
      </c>
      <c r="G402" s="635">
        <v>100</v>
      </c>
      <c r="H402" s="245">
        <v>10</v>
      </c>
      <c r="I402" s="244">
        <v>5000</v>
      </c>
      <c r="J402" s="244" t="s">
        <v>1134</v>
      </c>
      <c r="K402" s="245">
        <v>5.4</v>
      </c>
      <c r="L402" s="244">
        <v>460</v>
      </c>
      <c r="M402" s="406">
        <v>3</v>
      </c>
      <c r="N402" s="401">
        <f t="shared" ref="N402" si="26">IF(E402&lt;&gt;"",DUR_ELECHEATCOIL,"")</f>
        <v>0.5</v>
      </c>
      <c r="P402" s="325"/>
      <c r="U402" s="158"/>
      <c r="AP402" s="67"/>
      <c r="AQ402" s="67"/>
      <c r="AR402" s="67"/>
      <c r="AS402" s="67"/>
      <c r="AT402" s="67"/>
      <c r="AU402" s="67"/>
      <c r="AV402" s="67"/>
    </row>
    <row r="403" spans="1:48" ht="15" customHeight="1" x14ac:dyDescent="0.25">
      <c r="A403" s="56"/>
      <c r="B403" s="59"/>
      <c r="C403" s="59"/>
      <c r="D403" s="763">
        <v>7</v>
      </c>
      <c r="E403" s="336" t="s">
        <v>1067</v>
      </c>
      <c r="F403" s="635">
        <v>55</v>
      </c>
      <c r="G403" s="635">
        <v>100</v>
      </c>
      <c r="H403" s="245">
        <v>10</v>
      </c>
      <c r="I403" s="244">
        <v>500</v>
      </c>
      <c r="J403" s="244" t="s">
        <v>1134</v>
      </c>
      <c r="K403" s="245">
        <v>10.199999999999999</v>
      </c>
      <c r="L403" s="244">
        <v>277</v>
      </c>
      <c r="M403" s="406">
        <v>1</v>
      </c>
      <c r="N403" s="401">
        <f t="shared" ref="N403" si="27">IF(E403&lt;&gt;"",DUR_ELECHEATCOIL,"")</f>
        <v>0.5</v>
      </c>
      <c r="P403" s="325"/>
      <c r="U403" s="158"/>
      <c r="AP403" s="67"/>
      <c r="AQ403" s="67"/>
      <c r="AR403" s="67"/>
      <c r="AS403" s="67"/>
      <c r="AT403" s="67"/>
      <c r="AU403" s="67"/>
      <c r="AV403" s="67"/>
    </row>
    <row r="404" spans="1:48" ht="15" customHeight="1" x14ac:dyDescent="0.25">
      <c r="A404" s="56"/>
      <c r="B404" s="59"/>
      <c r="C404" s="59"/>
      <c r="D404" s="763">
        <v>8</v>
      </c>
      <c r="E404" s="336" t="s">
        <v>1068</v>
      </c>
      <c r="F404" s="635">
        <v>55</v>
      </c>
      <c r="G404" s="635">
        <v>100</v>
      </c>
      <c r="H404" s="245">
        <v>10</v>
      </c>
      <c r="I404" s="244">
        <v>500</v>
      </c>
      <c r="J404" s="244" t="s">
        <v>1134</v>
      </c>
      <c r="K404" s="245">
        <v>5.4</v>
      </c>
      <c r="L404" s="244">
        <v>460</v>
      </c>
      <c r="M404" s="406">
        <v>3</v>
      </c>
      <c r="N404" s="401">
        <f t="shared" ref="N404" si="28">IF(E404&lt;&gt;"",DUR_ELECHEATCOIL,"")</f>
        <v>0.5</v>
      </c>
      <c r="P404" s="325"/>
      <c r="U404" s="158"/>
      <c r="AP404" s="67"/>
      <c r="AQ404" s="67"/>
      <c r="AR404" s="67"/>
      <c r="AS404" s="67"/>
      <c r="AT404" s="67"/>
      <c r="AU404" s="67"/>
      <c r="AV404" s="67"/>
    </row>
    <row r="405" spans="1:48" ht="15" customHeight="1" x14ac:dyDescent="0.25">
      <c r="A405" s="56"/>
      <c r="B405" s="59"/>
      <c r="C405" s="59"/>
      <c r="D405" s="763">
        <v>9</v>
      </c>
      <c r="E405" s="336" t="s">
        <v>1074</v>
      </c>
      <c r="F405" s="635">
        <v>55</v>
      </c>
      <c r="G405" s="635">
        <v>100</v>
      </c>
      <c r="H405" s="245">
        <v>10</v>
      </c>
      <c r="I405" s="244">
        <v>500</v>
      </c>
      <c r="J405" s="244" t="s">
        <v>1134</v>
      </c>
      <c r="K405" s="245">
        <v>10.199999999999999</v>
      </c>
      <c r="L405" s="244">
        <v>277</v>
      </c>
      <c r="M405" s="406">
        <v>1</v>
      </c>
      <c r="N405" s="401">
        <f t="shared" ref="N405" si="29">IF(E405&lt;&gt;"",DUR_ELECHEATCOIL,"")</f>
        <v>0.5</v>
      </c>
      <c r="P405" s="325"/>
      <c r="U405" s="158"/>
      <c r="AP405" s="67"/>
      <c r="AQ405" s="67"/>
      <c r="AR405" s="67"/>
      <c r="AS405" s="67"/>
      <c r="AT405" s="67"/>
      <c r="AU405" s="67"/>
      <c r="AV405" s="67"/>
    </row>
    <row r="406" spans="1:48" ht="15" customHeight="1" x14ac:dyDescent="0.25">
      <c r="A406" s="56"/>
      <c r="B406" s="59"/>
      <c r="C406" s="59"/>
      <c r="D406" s="763">
        <v>10</v>
      </c>
      <c r="E406" s="336" t="s">
        <v>1075</v>
      </c>
      <c r="F406" s="635">
        <v>55</v>
      </c>
      <c r="G406" s="635">
        <v>100</v>
      </c>
      <c r="H406" s="245">
        <v>10</v>
      </c>
      <c r="I406" s="244">
        <v>500</v>
      </c>
      <c r="J406" s="244" t="s">
        <v>1134</v>
      </c>
      <c r="K406" s="245">
        <v>5.4</v>
      </c>
      <c r="L406" s="244">
        <v>460</v>
      </c>
      <c r="M406" s="406">
        <v>3</v>
      </c>
      <c r="N406" s="401">
        <f t="shared" ref="N406" si="30">IF(E406&lt;&gt;"",DUR_ELECHEATCOIL,"")</f>
        <v>0.5</v>
      </c>
      <c r="P406" s="325"/>
      <c r="U406" s="158"/>
      <c r="AP406" s="67"/>
      <c r="AQ406" s="67"/>
      <c r="AR406" s="67"/>
      <c r="AS406" s="67"/>
      <c r="AT406" s="67"/>
      <c r="AU406" s="67"/>
      <c r="AV406" s="67"/>
    </row>
    <row r="407" spans="1:48" ht="15" customHeight="1" x14ac:dyDescent="0.25">
      <c r="A407" s="56"/>
      <c r="B407" s="59"/>
      <c r="C407" s="59"/>
      <c r="D407" s="763">
        <v>11</v>
      </c>
      <c r="E407" s="336" t="s">
        <v>1083</v>
      </c>
      <c r="F407" s="635">
        <v>55</v>
      </c>
      <c r="G407" s="635">
        <v>100</v>
      </c>
      <c r="H407" s="245">
        <v>10</v>
      </c>
      <c r="I407" s="244">
        <v>1250</v>
      </c>
      <c r="J407" s="244" t="s">
        <v>1134</v>
      </c>
      <c r="K407" s="245">
        <v>10.199999999999999</v>
      </c>
      <c r="L407" s="244">
        <v>277</v>
      </c>
      <c r="M407" s="406">
        <v>1</v>
      </c>
      <c r="N407" s="401">
        <f t="shared" ref="N407:N414" si="31">IF(E407&lt;&gt;"",DUR_ELECHEATCOIL,"")</f>
        <v>0.5</v>
      </c>
      <c r="P407" s="325"/>
      <c r="U407" s="158"/>
      <c r="AP407" s="67"/>
      <c r="AQ407" s="67"/>
      <c r="AR407" s="67"/>
      <c r="AS407" s="67"/>
      <c r="AT407" s="67"/>
      <c r="AU407" s="67"/>
      <c r="AV407" s="67"/>
    </row>
    <row r="408" spans="1:48" ht="15" customHeight="1" x14ac:dyDescent="0.25">
      <c r="A408" s="56"/>
      <c r="B408" s="59"/>
      <c r="C408" s="59"/>
      <c r="D408" s="763">
        <v>12</v>
      </c>
      <c r="E408" s="336" t="s">
        <v>1099</v>
      </c>
      <c r="F408" s="635">
        <v>55</v>
      </c>
      <c r="G408" s="635">
        <v>100</v>
      </c>
      <c r="H408" s="245">
        <v>10</v>
      </c>
      <c r="I408" s="244">
        <v>300</v>
      </c>
      <c r="J408" s="244" t="s">
        <v>1134</v>
      </c>
      <c r="K408" s="245">
        <v>5.4</v>
      </c>
      <c r="L408" s="244">
        <v>460</v>
      </c>
      <c r="M408" s="406">
        <v>3</v>
      </c>
      <c r="N408" s="401">
        <f t="shared" si="31"/>
        <v>0.5</v>
      </c>
      <c r="P408" s="325"/>
      <c r="U408" s="158"/>
      <c r="AP408" s="67"/>
      <c r="AQ408" s="67"/>
      <c r="AR408" s="67"/>
      <c r="AS408" s="67"/>
      <c r="AT408" s="67"/>
      <c r="AU408" s="67"/>
      <c r="AV408" s="67"/>
    </row>
    <row r="409" spans="1:48" ht="15" customHeight="1" x14ac:dyDescent="0.25">
      <c r="A409" s="56"/>
      <c r="B409" s="59"/>
      <c r="C409" s="59"/>
      <c r="D409" s="763">
        <v>13</v>
      </c>
      <c r="E409" s="336" t="s">
        <v>1046</v>
      </c>
      <c r="F409" s="635">
        <v>55</v>
      </c>
      <c r="G409" s="635">
        <v>100</v>
      </c>
      <c r="H409" s="245">
        <v>10</v>
      </c>
      <c r="I409" s="244">
        <v>1500</v>
      </c>
      <c r="J409" s="244" t="s">
        <v>1134</v>
      </c>
      <c r="K409" s="245">
        <v>10.199999999999999</v>
      </c>
      <c r="L409" s="244">
        <v>277</v>
      </c>
      <c r="M409" s="406">
        <v>1</v>
      </c>
      <c r="N409" s="401">
        <f t="shared" si="31"/>
        <v>0.5</v>
      </c>
      <c r="P409" s="325"/>
      <c r="U409" s="158"/>
      <c r="AP409" s="67"/>
      <c r="AQ409" s="67"/>
      <c r="AR409" s="67"/>
      <c r="AS409" s="67"/>
      <c r="AT409" s="67"/>
      <c r="AU409" s="67"/>
      <c r="AV409" s="67"/>
    </row>
    <row r="410" spans="1:48" ht="15" customHeight="1" x14ac:dyDescent="0.25">
      <c r="A410" s="56"/>
      <c r="B410" s="59"/>
      <c r="C410" s="59"/>
      <c r="D410" s="763">
        <v>14</v>
      </c>
      <c r="E410" s="336" t="s">
        <v>1052</v>
      </c>
      <c r="F410" s="635">
        <v>55</v>
      </c>
      <c r="G410" s="635">
        <v>100</v>
      </c>
      <c r="H410" s="245">
        <v>10</v>
      </c>
      <c r="I410" s="244">
        <v>2000</v>
      </c>
      <c r="J410" s="244" t="s">
        <v>1134</v>
      </c>
      <c r="K410" s="245">
        <v>5.4</v>
      </c>
      <c r="L410" s="244">
        <v>460</v>
      </c>
      <c r="M410" s="406">
        <v>3</v>
      </c>
      <c r="N410" s="401">
        <f t="shared" si="31"/>
        <v>0.5</v>
      </c>
      <c r="P410" s="325"/>
      <c r="U410" s="158"/>
      <c r="AP410" s="67"/>
      <c r="AQ410" s="67"/>
      <c r="AR410" s="67"/>
      <c r="AS410" s="67"/>
      <c r="AT410" s="67"/>
      <c r="AU410" s="67"/>
      <c r="AV410" s="67"/>
    </row>
    <row r="411" spans="1:48" ht="15" customHeight="1" x14ac:dyDescent="0.25">
      <c r="A411" s="56"/>
      <c r="B411" s="59"/>
      <c r="C411" s="59"/>
      <c r="D411" s="763">
        <v>15</v>
      </c>
      <c r="E411" s="336" t="s">
        <v>1057</v>
      </c>
      <c r="F411" s="635">
        <v>55</v>
      </c>
      <c r="G411" s="635">
        <v>100</v>
      </c>
      <c r="H411" s="245">
        <v>10</v>
      </c>
      <c r="I411" s="244">
        <v>1500</v>
      </c>
      <c r="J411" s="244" t="s">
        <v>1134</v>
      </c>
      <c r="K411" s="245">
        <v>10.199999999999999</v>
      </c>
      <c r="L411" s="244">
        <v>277</v>
      </c>
      <c r="M411" s="406">
        <v>1</v>
      </c>
      <c r="N411" s="401">
        <f t="shared" si="31"/>
        <v>0.5</v>
      </c>
      <c r="P411" s="325"/>
      <c r="U411" s="158"/>
      <c r="AP411" s="67"/>
      <c r="AQ411" s="67"/>
      <c r="AR411" s="67"/>
      <c r="AS411" s="67"/>
      <c r="AT411" s="67"/>
      <c r="AU411" s="67"/>
      <c r="AV411" s="67"/>
    </row>
    <row r="412" spans="1:48" ht="15" customHeight="1" x14ac:dyDescent="0.25">
      <c r="A412" s="56"/>
      <c r="B412" s="59"/>
      <c r="C412" s="59"/>
      <c r="D412" s="763">
        <v>16</v>
      </c>
      <c r="E412" s="336" t="s">
        <v>1046</v>
      </c>
      <c r="F412" s="635">
        <v>55</v>
      </c>
      <c r="G412" s="635">
        <v>100</v>
      </c>
      <c r="H412" s="245">
        <v>10</v>
      </c>
      <c r="I412" s="244">
        <v>1500</v>
      </c>
      <c r="J412" s="244" t="s">
        <v>1134</v>
      </c>
      <c r="K412" s="245">
        <v>5.4</v>
      </c>
      <c r="L412" s="244">
        <v>460</v>
      </c>
      <c r="M412" s="406">
        <v>3</v>
      </c>
      <c r="N412" s="401">
        <f t="shared" si="31"/>
        <v>0.5</v>
      </c>
      <c r="P412" s="325"/>
      <c r="U412" s="158"/>
      <c r="AP412" s="67"/>
      <c r="AQ412" s="67"/>
      <c r="AR412" s="67"/>
      <c r="AS412" s="67"/>
      <c r="AT412" s="67"/>
      <c r="AU412" s="67"/>
      <c r="AV412" s="67"/>
    </row>
    <row r="413" spans="1:48" ht="15" customHeight="1" x14ac:dyDescent="0.25">
      <c r="A413" s="56"/>
      <c r="B413" s="59"/>
      <c r="C413" s="59"/>
      <c r="D413" s="763">
        <v>17</v>
      </c>
      <c r="E413" s="336" t="s">
        <v>1052</v>
      </c>
      <c r="F413" s="635">
        <v>55</v>
      </c>
      <c r="G413" s="635">
        <v>100</v>
      </c>
      <c r="H413" s="245">
        <v>10</v>
      </c>
      <c r="I413" s="244">
        <v>2000</v>
      </c>
      <c r="J413" s="244" t="s">
        <v>1134</v>
      </c>
      <c r="K413" s="245">
        <v>10.199999999999999</v>
      </c>
      <c r="L413" s="244">
        <v>277</v>
      </c>
      <c r="M413" s="406">
        <v>1</v>
      </c>
      <c r="N413" s="401">
        <f t="shared" si="31"/>
        <v>0.5</v>
      </c>
      <c r="P413" s="325"/>
      <c r="U413" s="158"/>
      <c r="AP413" s="67"/>
      <c r="AQ413" s="67"/>
      <c r="AR413" s="67"/>
      <c r="AS413" s="67"/>
      <c r="AT413" s="67"/>
      <c r="AU413" s="67"/>
      <c r="AV413" s="67"/>
    </row>
    <row r="414" spans="1:48" ht="15" customHeight="1" x14ac:dyDescent="0.25">
      <c r="A414" s="56"/>
      <c r="B414" s="59"/>
      <c r="C414" s="59"/>
      <c r="D414" s="763">
        <v>18</v>
      </c>
      <c r="E414" s="336" t="s">
        <v>1057</v>
      </c>
      <c r="F414" s="635">
        <v>55</v>
      </c>
      <c r="G414" s="635">
        <v>100</v>
      </c>
      <c r="H414" s="245">
        <v>10</v>
      </c>
      <c r="I414" s="244">
        <v>1500</v>
      </c>
      <c r="J414" s="244" t="s">
        <v>1134</v>
      </c>
      <c r="K414" s="245">
        <v>5.4</v>
      </c>
      <c r="L414" s="244">
        <v>460</v>
      </c>
      <c r="M414" s="406">
        <v>3</v>
      </c>
      <c r="N414" s="401">
        <f t="shared" si="31"/>
        <v>0.5</v>
      </c>
      <c r="P414" s="325"/>
      <c r="U414" s="158"/>
      <c r="AP414" s="67"/>
      <c r="AQ414" s="67"/>
      <c r="AR414" s="67"/>
      <c r="AS414" s="67"/>
      <c r="AT414" s="67"/>
      <c r="AU414" s="67"/>
      <c r="AV414" s="67"/>
    </row>
    <row r="415" spans="1:48" ht="15" customHeight="1" x14ac:dyDescent="0.25">
      <c r="A415" s="56"/>
      <c r="B415" s="59"/>
      <c r="C415" s="59"/>
      <c r="D415" s="149"/>
      <c r="E415" s="342"/>
      <c r="F415" s="342"/>
      <c r="G415" s="342"/>
      <c r="H415" s="68"/>
      <c r="I415" s="68"/>
      <c r="J415" s="68"/>
      <c r="K415" s="68"/>
      <c r="L415" s="68"/>
      <c r="M415" s="68"/>
      <c r="N415" s="68"/>
      <c r="P415" s="325"/>
      <c r="U415" s="158"/>
      <c r="AP415" s="67"/>
      <c r="AQ415" s="67"/>
      <c r="AR415" s="67"/>
      <c r="AS415" s="67"/>
      <c r="AT415" s="67"/>
      <c r="AU415" s="67"/>
      <c r="AV415" s="67"/>
    </row>
    <row r="416" spans="1:48" ht="15" customHeight="1" x14ac:dyDescent="0.25">
      <c r="A416" s="77"/>
      <c r="B416" s="78" t="s">
        <v>686</v>
      </c>
      <c r="C416" s="378"/>
      <c r="D416" s="149"/>
      <c r="E416" s="342"/>
      <c r="F416" s="342"/>
      <c r="G416" s="342"/>
      <c r="H416" s="68"/>
      <c r="I416" s="68"/>
      <c r="J416" s="68"/>
      <c r="K416" s="68"/>
      <c r="L416" s="68"/>
      <c r="M416" s="68"/>
      <c r="P416" s="325"/>
      <c r="U416" s="158"/>
      <c r="AP416" s="67"/>
      <c r="AQ416" s="67"/>
      <c r="AR416" s="67"/>
      <c r="AS416" s="67"/>
      <c r="AT416" s="67"/>
      <c r="AU416" s="67"/>
      <c r="AV416" s="67"/>
    </row>
    <row r="417" spans="1:48" ht="15" customHeight="1" x14ac:dyDescent="0.25">
      <c r="A417" s="164"/>
      <c r="B417" s="165"/>
      <c r="C417" s="165"/>
      <c r="D417" s="150"/>
      <c r="E417" s="333"/>
      <c r="F417" s="334"/>
      <c r="G417" s="334"/>
      <c r="H417" s="334"/>
      <c r="I417" s="334"/>
      <c r="J417" s="334"/>
      <c r="K417" s="325"/>
      <c r="L417" s="325"/>
      <c r="M417" s="325"/>
      <c r="P417" s="325"/>
      <c r="Q417" s="325"/>
      <c r="R417" s="325"/>
      <c r="S417" s="325"/>
      <c r="T417" s="325"/>
      <c r="U417" s="335"/>
      <c r="V417" s="335"/>
      <c r="W417" s="335"/>
      <c r="X417" s="335"/>
      <c r="Y417" s="335"/>
      <c r="Z417" s="335"/>
      <c r="AA417" s="335"/>
      <c r="AB417" s="335"/>
      <c r="AC417" s="335"/>
      <c r="AD417" s="335"/>
      <c r="AE417" s="335"/>
      <c r="AF417" s="335"/>
      <c r="AG417" s="335"/>
      <c r="AH417" s="335"/>
      <c r="AI417" s="335"/>
      <c r="AJ417" s="335"/>
      <c r="AK417" s="335"/>
      <c r="AL417" s="335"/>
      <c r="AM417" s="335"/>
      <c r="AN417" s="335"/>
      <c r="AO417" s="335"/>
      <c r="AP417" s="335"/>
      <c r="AQ417" s="335"/>
      <c r="AR417" s="335"/>
      <c r="AS417" s="335"/>
      <c r="AT417" s="335"/>
      <c r="AU417" s="335"/>
      <c r="AV417" s="335"/>
    </row>
    <row r="418" spans="1:48" ht="15" customHeight="1" thickBot="1" x14ac:dyDescent="0.3">
      <c r="A418" s="56"/>
      <c r="B418" s="59"/>
      <c r="C418" s="59"/>
      <c r="D418" s="822" t="s">
        <v>792</v>
      </c>
      <c r="E418" s="832" t="s">
        <v>24</v>
      </c>
      <c r="F418" s="814" t="s">
        <v>278</v>
      </c>
      <c r="G418" s="814"/>
      <c r="H418" s="814"/>
      <c r="I418" s="814"/>
      <c r="J418" s="814"/>
      <c r="K418" s="834" t="s">
        <v>390</v>
      </c>
      <c r="L418" s="835"/>
      <c r="M418" s="838" t="s">
        <v>718</v>
      </c>
      <c r="P418" s="325"/>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23"/>
      <c r="E419" s="833"/>
      <c r="F419" s="784" t="s">
        <v>793</v>
      </c>
      <c r="G419" s="784" t="s">
        <v>794</v>
      </c>
      <c r="H419" s="784"/>
      <c r="I419" s="784" t="s">
        <v>795</v>
      </c>
      <c r="J419" s="784"/>
      <c r="K419" s="836"/>
      <c r="L419" s="837"/>
      <c r="M419" s="839"/>
      <c r="P419" s="325"/>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23"/>
      <c r="E420" s="786" t="s">
        <v>391</v>
      </c>
      <c r="F420" s="809"/>
      <c r="G420" s="809"/>
      <c r="H420" s="809"/>
      <c r="I420" s="809"/>
      <c r="J420" s="809"/>
      <c r="K420" s="854"/>
      <c r="L420" s="855" t="s">
        <v>650</v>
      </c>
      <c r="M420" s="829" t="s">
        <v>719</v>
      </c>
      <c r="P420" s="325"/>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24"/>
      <c r="E421" s="799"/>
      <c r="F421" s="809"/>
      <c r="G421" s="344" t="s">
        <v>281</v>
      </c>
      <c r="H421" s="522" t="s">
        <v>282</v>
      </c>
      <c r="I421" s="344" t="s">
        <v>281</v>
      </c>
      <c r="J421" s="522" t="s">
        <v>282</v>
      </c>
      <c r="K421" s="831"/>
      <c r="L421" s="856"/>
      <c r="M421" s="830"/>
      <c r="P421" s="325"/>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73">
        <v>1</v>
      </c>
      <c r="E422" s="336" t="s">
        <v>1029</v>
      </c>
      <c r="F422" s="561">
        <v>10000</v>
      </c>
      <c r="G422" s="347">
        <v>70</v>
      </c>
      <c r="H422" s="524"/>
      <c r="I422" s="353">
        <v>125</v>
      </c>
      <c r="J422" s="523"/>
      <c r="K422" s="521"/>
      <c r="L422" s="405">
        <v>22.5</v>
      </c>
      <c r="M422" s="401">
        <f t="shared" ref="M422:M432" si="32">IF(E422&lt;&gt;"",DUR_GASHEATCOIL,"")</f>
        <v>0.5</v>
      </c>
      <c r="P422" s="325"/>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29">
        <v>2</v>
      </c>
      <c r="E423" s="336" t="s">
        <v>1037</v>
      </c>
      <c r="F423" s="561">
        <v>1000</v>
      </c>
      <c r="G423" s="347">
        <v>70</v>
      </c>
      <c r="H423" s="524"/>
      <c r="I423" s="353">
        <v>125</v>
      </c>
      <c r="J423" s="523"/>
      <c r="K423" s="521"/>
      <c r="L423" s="405">
        <v>22.5</v>
      </c>
      <c r="M423" s="401">
        <f t="shared" si="32"/>
        <v>0.5</v>
      </c>
      <c r="P423" s="325"/>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29">
        <v>3</v>
      </c>
      <c r="E424" s="336" t="s">
        <v>1041</v>
      </c>
      <c r="F424" s="561">
        <v>5000</v>
      </c>
      <c r="G424" s="347">
        <v>70</v>
      </c>
      <c r="H424" s="524"/>
      <c r="I424" s="353">
        <v>125</v>
      </c>
      <c r="J424" s="523"/>
      <c r="K424" s="521"/>
      <c r="L424" s="405">
        <v>22.5</v>
      </c>
      <c r="M424" s="401">
        <f t="shared" si="32"/>
        <v>0.5</v>
      </c>
      <c r="P424" s="325"/>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29">
        <v>4</v>
      </c>
      <c r="E425" s="336" t="s">
        <v>1029</v>
      </c>
      <c r="F425" s="561">
        <v>10000</v>
      </c>
      <c r="G425" s="347">
        <v>70</v>
      </c>
      <c r="H425" s="524"/>
      <c r="I425" s="353">
        <v>125</v>
      </c>
      <c r="J425" s="523"/>
      <c r="K425" s="521"/>
      <c r="L425" s="405">
        <v>22.5</v>
      </c>
      <c r="M425" s="401">
        <f t="shared" si="32"/>
        <v>0.5</v>
      </c>
      <c r="P425" s="325"/>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29">
        <v>5</v>
      </c>
      <c r="E426" s="336" t="s">
        <v>1037</v>
      </c>
      <c r="F426" s="561">
        <v>1000</v>
      </c>
      <c r="G426" s="347">
        <v>70</v>
      </c>
      <c r="H426" s="524"/>
      <c r="I426" s="353">
        <v>125</v>
      </c>
      <c r="J426" s="523"/>
      <c r="K426" s="521"/>
      <c r="L426" s="405">
        <v>22.5</v>
      </c>
      <c r="M426" s="401">
        <f t="shared" si="32"/>
        <v>0.5</v>
      </c>
      <c r="P426" s="325"/>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29">
        <v>6</v>
      </c>
      <c r="E427" s="336" t="s">
        <v>1041</v>
      </c>
      <c r="F427" s="561">
        <v>5000</v>
      </c>
      <c r="G427" s="347">
        <v>70</v>
      </c>
      <c r="H427" s="524"/>
      <c r="I427" s="353">
        <v>125</v>
      </c>
      <c r="J427" s="523"/>
      <c r="K427" s="521"/>
      <c r="L427" s="405">
        <v>22.5</v>
      </c>
      <c r="M427" s="401">
        <f t="shared" si="32"/>
        <v>0.5</v>
      </c>
      <c r="P427" s="325"/>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29">
        <v>7</v>
      </c>
      <c r="E428" s="336" t="s">
        <v>1067</v>
      </c>
      <c r="F428" s="561">
        <v>500</v>
      </c>
      <c r="G428" s="347">
        <v>70</v>
      </c>
      <c r="H428" s="524"/>
      <c r="I428" s="353">
        <v>125</v>
      </c>
      <c r="J428" s="523"/>
      <c r="K428" s="521"/>
      <c r="L428" s="405">
        <v>22.5</v>
      </c>
      <c r="M428" s="401">
        <f t="shared" si="32"/>
        <v>0.5</v>
      </c>
      <c r="P428" s="325"/>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29">
        <v>8</v>
      </c>
      <c r="E429" s="336" t="s">
        <v>1068</v>
      </c>
      <c r="F429" s="561">
        <v>500</v>
      </c>
      <c r="G429" s="347">
        <v>70</v>
      </c>
      <c r="H429" s="524"/>
      <c r="I429" s="353">
        <v>125</v>
      </c>
      <c r="J429" s="523"/>
      <c r="K429" s="521"/>
      <c r="L429" s="405">
        <v>22.5</v>
      </c>
      <c r="M429" s="401">
        <f t="shared" si="32"/>
        <v>0.5</v>
      </c>
      <c r="P429" s="325"/>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29">
        <v>9</v>
      </c>
      <c r="E430" s="336" t="s">
        <v>1074</v>
      </c>
      <c r="F430" s="561">
        <v>500</v>
      </c>
      <c r="G430" s="347">
        <v>70</v>
      </c>
      <c r="H430" s="524"/>
      <c r="I430" s="353">
        <v>125</v>
      </c>
      <c r="J430" s="523"/>
      <c r="K430" s="521"/>
      <c r="L430" s="405">
        <v>22.5</v>
      </c>
      <c r="M430" s="401">
        <f t="shared" si="32"/>
        <v>0.5</v>
      </c>
      <c r="P430" s="325"/>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29">
        <v>10</v>
      </c>
      <c r="E431" s="336" t="s">
        <v>1075</v>
      </c>
      <c r="F431" s="561">
        <v>500</v>
      </c>
      <c r="G431" s="347">
        <v>70</v>
      </c>
      <c r="H431" s="524"/>
      <c r="I431" s="353">
        <v>125</v>
      </c>
      <c r="J431" s="523"/>
      <c r="K431" s="521"/>
      <c r="L431" s="405">
        <v>22.5</v>
      </c>
      <c r="M431" s="401">
        <f t="shared" si="32"/>
        <v>0.5</v>
      </c>
      <c r="P431" s="325"/>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29">
        <v>11</v>
      </c>
      <c r="E432" s="336" t="s">
        <v>1083</v>
      </c>
      <c r="F432" s="561">
        <v>1250</v>
      </c>
      <c r="G432" s="347">
        <v>70</v>
      </c>
      <c r="H432" s="524"/>
      <c r="I432" s="353">
        <v>125</v>
      </c>
      <c r="J432" s="523"/>
      <c r="K432" s="521"/>
      <c r="L432" s="405">
        <v>22.5</v>
      </c>
      <c r="M432" s="401">
        <f t="shared" si="32"/>
        <v>0.5</v>
      </c>
      <c r="P432" s="325"/>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49"/>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69" t="s">
        <v>699</v>
      </c>
      <c r="B434" s="870"/>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71"/>
      <c r="B435" s="872"/>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73"/>
      <c r="B436" s="874"/>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27" t="s">
        <v>750</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28"/>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link="1"/>
  <mergeCells count="808">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E248:E249"/>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8" type="noConversion"/>
  <conditionalFormatting sqref="W204 W184:W185 W236 W77:W81 W85:W89 W135:W139 W162:W163">
    <cfRule type="expression" dxfId="2194" priority="175188">
      <formula>$V77="ATU Summary"</formula>
    </cfRule>
  </conditionalFormatting>
  <conditionalFormatting sqref="X204 X184:X185 X236 X77:X81 X85:X89 X135:X139 X162:X163">
    <cfRule type="expression" dxfId="2193" priority="175187">
      <formula>$V77="Outlet Sheet"</formula>
    </cfRule>
  </conditionalFormatting>
  <conditionalFormatting sqref="E192 E204 F218:G218 E54 E85 E77:E81 E135 E146:E147 E153 E155 E170:E171 E177:E178 E243:E244 I260:I261 K260:K261 E260:E261 E268:E269 E301:E302 E318:E328 E361:E371 E336:E354 E212 AM212 E397:E416">
    <cfRule type="expression" dxfId="2192" priority="171735">
      <formula>$D54=""</formula>
    </cfRule>
    <cfRule type="containsBlanks" dxfId="2191" priority="171916">
      <formula>LEN(TRIM(E54))=0</formula>
    </cfRule>
  </conditionalFormatting>
  <conditionalFormatting sqref="E198">
    <cfRule type="expression" dxfId="2190" priority="171667">
      <formula>$D198=""</formula>
    </cfRule>
    <cfRule type="containsBlanks" dxfId="2189" priority="171668">
      <formula>LEN(TRIM(E198))=0</formula>
    </cfRule>
  </conditionalFormatting>
  <conditionalFormatting sqref="E112 E117">
    <cfRule type="expression" dxfId="2188" priority="171681">
      <formula>$D112=""</formula>
    </cfRule>
    <cfRule type="containsBlanks" dxfId="2187" priority="171682">
      <formula>LEN(TRIM(E112))=0</formula>
    </cfRule>
  </conditionalFormatting>
  <conditionalFormatting sqref="E218">
    <cfRule type="expression" dxfId="2186" priority="171663">
      <formula>$D218=""</formula>
    </cfRule>
    <cfRule type="containsBlanks" dxfId="2185" priority="171664">
      <formula>LEN(TRIM(E218))=0</formula>
    </cfRule>
  </conditionalFormatting>
  <conditionalFormatting sqref="E224">
    <cfRule type="expression" dxfId="2184" priority="171661">
      <formula>$D224=""</formula>
    </cfRule>
    <cfRule type="containsBlanks" dxfId="2183" priority="171662">
      <formula>LEN(TRIM(E224))=0</formula>
    </cfRule>
  </conditionalFormatting>
  <conditionalFormatting sqref="E230">
    <cfRule type="expression" dxfId="2182" priority="171659">
      <formula>$D230=""</formula>
    </cfRule>
    <cfRule type="containsBlanks" dxfId="2181" priority="171660">
      <formula>LEN(TRIM(E230))=0</formula>
    </cfRule>
  </conditionalFormatting>
  <conditionalFormatting sqref="E250 E252">
    <cfRule type="expression" dxfId="2180" priority="171655">
      <formula>$D250=""</formula>
    </cfRule>
    <cfRule type="containsBlanks" dxfId="2179" priority="171656">
      <formula>LEN(TRIM(E250))=0</formula>
    </cfRule>
  </conditionalFormatting>
  <conditionalFormatting sqref="F354">
    <cfRule type="expression" dxfId="2178" priority="171637">
      <formula>$D354=""</formula>
    </cfRule>
    <cfRule type="containsBlanks" dxfId="2177" priority="171638">
      <formula>LEN(TRIM(F354))=0</formula>
    </cfRule>
  </conditionalFormatting>
  <conditionalFormatting sqref="E309:E310">
    <cfRule type="expression" dxfId="2176" priority="171641">
      <formula>$D309=""</formula>
    </cfRule>
    <cfRule type="containsBlanks" dxfId="2175" priority="171642">
      <formula>LEN(TRIM(E309))=0</formula>
    </cfRule>
  </conditionalFormatting>
  <conditionalFormatting sqref="E104">
    <cfRule type="expression" dxfId="2174" priority="171627">
      <formula>$D104=""</formula>
    </cfRule>
    <cfRule type="containsBlanks" dxfId="2173" priority="171628">
      <formula>LEN(TRIM(E104))=0</formula>
    </cfRule>
  </conditionalFormatting>
  <conditionalFormatting sqref="I268:I269">
    <cfRule type="containsBlanks" dxfId="2172" priority="170820">
      <formula>LEN(TRIM(I268))=0</formula>
    </cfRule>
  </conditionalFormatting>
  <conditionalFormatting sqref="W146:AB147">
    <cfRule type="containsBlanks" dxfId="2171" priority="168400">
      <formula>LEN(TRIM(W146))=0</formula>
    </cfRule>
  </conditionalFormatting>
  <conditionalFormatting sqref="W170:AB171">
    <cfRule type="containsBlanks" dxfId="2170" priority="168399">
      <formula>LEN(TRIM(W170))=0</formula>
    </cfRule>
  </conditionalFormatting>
  <conditionalFormatting sqref="W192:AB192">
    <cfRule type="containsBlanks" dxfId="2169" priority="168398">
      <formula>LEN(TRIM(W192))=0</formula>
    </cfRule>
  </conditionalFormatting>
  <conditionalFormatting sqref="AH212">
    <cfRule type="containsBlanks" dxfId="2168" priority="168394">
      <formula>LEN(TRIM(AH212))=0</formula>
    </cfRule>
  </conditionalFormatting>
  <conditionalFormatting sqref="AI212:AJ212">
    <cfRule type="containsBlanks" dxfId="2167" priority="168397">
      <formula>LEN(TRIM(AI212))=0</formula>
    </cfRule>
  </conditionalFormatting>
  <conditionalFormatting sqref="AK212:AL212">
    <cfRule type="containsBlanks" dxfId="2166" priority="168396">
      <formula>LEN(TRIM(AK212))=0</formula>
    </cfRule>
  </conditionalFormatting>
  <conditionalFormatting sqref="AG212">
    <cfRule type="containsBlanks" dxfId="2165" priority="168395">
      <formula>LEN(TRIM(AG212))=0</formula>
    </cfRule>
  </conditionalFormatting>
  <conditionalFormatting sqref="E62 E67">
    <cfRule type="expression" dxfId="2164" priority="167043">
      <formula>$D62=""</formula>
    </cfRule>
    <cfRule type="containsBlanks" dxfId="2163" priority="167044">
      <formula>LEN(TRIM(E62))=0</formula>
    </cfRule>
  </conditionalFormatting>
  <conditionalFormatting sqref="N260:Q261">
    <cfRule type="expression" dxfId="2162" priority="166882">
      <formula>$I260="HHW"</formula>
    </cfRule>
  </conditionalFormatting>
  <conditionalFormatting sqref="AC218">
    <cfRule type="expression" dxfId="2161" priority="165735">
      <formula>AND(D218&lt;&gt;"",AC218="")</formula>
    </cfRule>
  </conditionalFormatting>
  <conditionalFormatting sqref="AD218">
    <cfRule type="expression" dxfId="2160" priority="165734">
      <formula>AND(D218&lt;&gt;"",AD218="")</formula>
    </cfRule>
  </conditionalFormatting>
  <conditionalFormatting sqref="AE218">
    <cfRule type="expression" dxfId="2159" priority="175218">
      <formula>AND(D218&lt;&gt;"",AE218="")</formula>
    </cfRule>
  </conditionalFormatting>
  <conditionalFormatting sqref="Y218:Z218">
    <cfRule type="expression" dxfId="2158" priority="161671">
      <formula>OR($F218="Single Duct VAV",$F218="Double Duct VAV", $F218="Series FPB", $F218="Parallel FPB")</formula>
    </cfRule>
  </conditionalFormatting>
  <conditionalFormatting sqref="U218:X218">
    <cfRule type="expression" dxfId="2157" priority="161670">
      <formula>OR($F218="Single Duct VAV",$F218="Double Duct VAV")</formula>
    </cfRule>
  </conditionalFormatting>
  <conditionalFormatting sqref="AA218:AB218">
    <cfRule type="expression" dxfId="2156" priority="161669">
      <formula>OR($F218="Single Duct VAV",$F218="Double Duct VAV", $F218="Series FPB", $F218="Parallel FPB")</formula>
    </cfRule>
  </conditionalFormatting>
  <conditionalFormatting sqref="AG218:AH218">
    <cfRule type="expression" dxfId="2155" priority="156960">
      <formula>AND(D218&lt;&gt;"",AG218="")</formula>
    </cfRule>
  </conditionalFormatting>
  <conditionalFormatting sqref="E422:E432">
    <cfRule type="expression" dxfId="2154" priority="156946">
      <formula>$D422=""</formula>
    </cfRule>
    <cfRule type="containsBlanks" dxfId="2153" priority="156947">
      <formula>LEN(TRIM(E422))=0</formula>
    </cfRule>
  </conditionalFormatting>
  <conditionalFormatting sqref="AH218">
    <cfRule type="expression" dxfId="2152" priority="156945">
      <formula>AND(D218&lt;&gt;"",AH218="")</formula>
    </cfRule>
  </conditionalFormatting>
  <conditionalFormatting sqref="F415:G416">
    <cfRule type="expression" dxfId="2151" priority="156683">
      <formula>$D415=""</formula>
    </cfRule>
    <cfRule type="containsBlanks" dxfId="2150" priority="156684">
      <formula>LEN(TRIM(F415))=0</formula>
    </cfRule>
  </conditionalFormatting>
  <conditionalFormatting sqref="W130:W131">
    <cfRule type="expression" dxfId="2149" priority="146096">
      <formula>$V130="ATU Summary"</formula>
    </cfRule>
  </conditionalFormatting>
  <conditionalFormatting sqref="X130:X131">
    <cfRule type="expression" dxfId="2148" priority="146095">
      <formula>$V130="Outlet Sheet"</formula>
    </cfRule>
  </conditionalFormatting>
  <conditionalFormatting sqref="E130:E131">
    <cfRule type="expression" dxfId="2147" priority="146093">
      <formula>$D130=""</formula>
    </cfRule>
    <cfRule type="containsBlanks" dxfId="2146" priority="146094">
      <formula>LEN(TRIM(E130))=0</formula>
    </cfRule>
  </conditionalFormatting>
  <conditionalFormatting sqref="W157:W158">
    <cfRule type="expression" dxfId="2145" priority="141603">
      <formula>$V157="ATU Summary"</formula>
    </cfRule>
  </conditionalFormatting>
  <conditionalFormatting sqref="X157:X158">
    <cfRule type="expression" dxfId="2144" priority="141602">
      <formula>$V157="Outlet Sheet"</formula>
    </cfRule>
  </conditionalFormatting>
  <conditionalFormatting sqref="E157:E158 F157:J157">
    <cfRule type="expression" dxfId="2143" priority="141600">
      <formula>$D157=""</formula>
    </cfRule>
    <cfRule type="containsBlanks" dxfId="2142" priority="141601">
      <formula>LEN(TRIM(E157))=0</formula>
    </cfRule>
  </conditionalFormatting>
  <conditionalFormatting sqref="E162">
    <cfRule type="expression" dxfId="2141" priority="141596">
      <formula>$D162=""</formula>
    </cfRule>
    <cfRule type="containsBlanks" dxfId="2140" priority="141597">
      <formula>LEN(TRIM(E162))=0</formula>
    </cfRule>
  </conditionalFormatting>
  <conditionalFormatting sqref="W179:W180">
    <cfRule type="expression" dxfId="2139" priority="141275">
      <formula>$V179="ATU Summary"</formula>
    </cfRule>
  </conditionalFormatting>
  <conditionalFormatting sqref="X179:X180">
    <cfRule type="expression" dxfId="2138" priority="141274">
      <formula>$V179="Outlet Sheet"</formula>
    </cfRule>
  </conditionalFormatting>
  <conditionalFormatting sqref="E179:E180">
    <cfRule type="expression" dxfId="2137" priority="141272">
      <formula>$D179=""</formula>
    </cfRule>
    <cfRule type="containsBlanks" dxfId="2136" priority="141273">
      <formula>LEN(TRIM(E179))=0</formula>
    </cfRule>
  </conditionalFormatting>
  <conditionalFormatting sqref="E184:E185">
    <cfRule type="expression" dxfId="2135" priority="141268">
      <formula>$D184=""</formula>
    </cfRule>
    <cfRule type="containsBlanks" dxfId="2134" priority="141269">
      <formula>LEN(TRIM(E184))=0</formula>
    </cfRule>
  </conditionalFormatting>
  <conditionalFormatting sqref="W199:W200">
    <cfRule type="expression" dxfId="2133" priority="140939">
      <formula>$V199="ATU Summary"</formula>
    </cfRule>
  </conditionalFormatting>
  <conditionalFormatting sqref="X199:X200">
    <cfRule type="expression" dxfId="2132" priority="140938">
      <formula>$V199="Outlet Sheet"</formula>
    </cfRule>
  </conditionalFormatting>
  <conditionalFormatting sqref="E199:E200">
    <cfRule type="expression" dxfId="2131" priority="140936">
      <formula>$D199=""</formula>
    </cfRule>
    <cfRule type="containsBlanks" dxfId="2130" priority="140937">
      <formula>LEN(TRIM(E199))=0</formula>
    </cfRule>
  </conditionalFormatting>
  <conditionalFormatting sqref="W231:W232">
    <cfRule type="expression" dxfId="2129" priority="140087">
      <formula>$V231="ATU Summary"</formula>
    </cfRule>
  </conditionalFormatting>
  <conditionalFormatting sqref="X231:X232">
    <cfRule type="expression" dxfId="2128" priority="140086">
      <formula>$V231="Outlet Sheet"</formula>
    </cfRule>
  </conditionalFormatting>
  <conditionalFormatting sqref="E231:Q232">
    <cfRule type="expression" dxfId="2127" priority="140084">
      <formula>$D231=""</formula>
    </cfRule>
    <cfRule type="containsBlanks" dxfId="2126" priority="140085">
      <formula>LEN(TRIM(E231))=0</formula>
    </cfRule>
  </conditionalFormatting>
  <conditionalFormatting sqref="E236">
    <cfRule type="expression" dxfId="2125" priority="140080">
      <formula>$D236=""</formula>
    </cfRule>
    <cfRule type="containsBlanks" dxfId="2124" priority="140081">
      <formula>LEN(TRIM(E236))=0</formula>
    </cfRule>
  </conditionalFormatting>
  <conditionalFormatting sqref="E276:E277">
    <cfRule type="expression" dxfId="2123" priority="115932">
      <formula>$D276=""</formula>
    </cfRule>
    <cfRule type="containsBlanks" dxfId="2122" priority="115933">
      <formula>LEN(TRIM(E276))=0</formula>
    </cfRule>
  </conditionalFormatting>
  <conditionalFormatting sqref="E292:E293">
    <cfRule type="expression" dxfId="2121" priority="115914">
      <formula>$D292=""</formula>
    </cfRule>
    <cfRule type="containsBlanks" dxfId="2120" priority="115915">
      <formula>LEN(TRIM(E292))=0</formula>
    </cfRule>
  </conditionalFormatting>
  <conditionalFormatting sqref="A43">
    <cfRule type="notContainsBlanks" dxfId="2119" priority="113885">
      <formula>LEN(TRIM(A43))&gt;0</formula>
    </cfRule>
  </conditionalFormatting>
  <conditionalFormatting sqref="A51">
    <cfRule type="notContainsBlanks" dxfId="2118" priority="112908">
      <formula>LEN(TRIM(A51))&gt;0</formula>
    </cfRule>
  </conditionalFormatting>
  <conditionalFormatting sqref="A59">
    <cfRule type="notContainsBlanks" dxfId="2117" priority="112053">
      <formula>LEN(TRIM(A59))&gt;0</formula>
    </cfRule>
  </conditionalFormatting>
  <conditionalFormatting sqref="A82">
    <cfRule type="notContainsBlanks" dxfId="2116" priority="111933">
      <formula>LEN(TRIM(A82))&gt;0</formula>
    </cfRule>
  </conditionalFormatting>
  <conditionalFormatting sqref="A74">
    <cfRule type="notContainsBlanks" dxfId="2115" priority="111932">
      <formula>LEN(TRIM(A74))&gt;0</formula>
    </cfRule>
  </conditionalFormatting>
  <conditionalFormatting sqref="A93">
    <cfRule type="notContainsBlanks" dxfId="2114" priority="111737">
      <formula>LEN(TRIM(A93))&gt;0</formula>
    </cfRule>
  </conditionalFormatting>
  <conditionalFormatting sqref="A101">
    <cfRule type="notContainsBlanks" dxfId="2113" priority="111736">
      <formula>LEN(TRIM(A101))&gt;0</formula>
    </cfRule>
  </conditionalFormatting>
  <conditionalFormatting sqref="A109">
    <cfRule type="notContainsBlanks" dxfId="2112" priority="111735">
      <formula>LEN(TRIM(A109))&gt;0</formula>
    </cfRule>
  </conditionalFormatting>
  <conditionalFormatting sqref="A124">
    <cfRule type="notContainsBlanks" dxfId="2111" priority="111734">
      <formula>LEN(TRIM(A124))&gt;0</formula>
    </cfRule>
  </conditionalFormatting>
  <conditionalFormatting sqref="A132">
    <cfRule type="notContainsBlanks" dxfId="2110" priority="111733">
      <formula>LEN(TRIM(A132))&gt;0</formula>
    </cfRule>
  </conditionalFormatting>
  <conditionalFormatting sqref="A233">
    <cfRule type="notContainsBlanks" dxfId="2109" priority="111714">
      <formula>LEN(TRIM(A233))&gt;0</formula>
    </cfRule>
  </conditionalFormatting>
  <conditionalFormatting sqref="A143">
    <cfRule type="notContainsBlanks" dxfId="2108" priority="111731">
      <formula>LEN(TRIM(A143))&gt;0</formula>
    </cfRule>
  </conditionalFormatting>
  <conditionalFormatting sqref="A150">
    <cfRule type="notContainsBlanks" dxfId="2107" priority="111729">
      <formula>LEN(TRIM(A150))&gt;0</formula>
    </cfRule>
  </conditionalFormatting>
  <conditionalFormatting sqref="A159">
    <cfRule type="notContainsBlanks" dxfId="2106" priority="111727">
      <formula>LEN(TRIM(A159))&gt;0</formula>
    </cfRule>
  </conditionalFormatting>
  <conditionalFormatting sqref="A167">
    <cfRule type="notContainsBlanks" dxfId="2105" priority="111725">
      <formula>LEN(TRIM(A167))&gt;0</formula>
    </cfRule>
  </conditionalFormatting>
  <conditionalFormatting sqref="A174">
    <cfRule type="notContainsBlanks" dxfId="2104" priority="111723">
      <formula>LEN(TRIM(A174))&gt;0</formula>
    </cfRule>
  </conditionalFormatting>
  <conditionalFormatting sqref="A181">
    <cfRule type="notContainsBlanks" dxfId="2103" priority="111722">
      <formula>LEN(TRIM(A181))&gt;0</formula>
    </cfRule>
  </conditionalFormatting>
  <conditionalFormatting sqref="A189">
    <cfRule type="notContainsBlanks" dxfId="2102" priority="111721">
      <formula>LEN(TRIM(A189))&gt;0</formula>
    </cfRule>
  </conditionalFormatting>
  <conditionalFormatting sqref="A195">
    <cfRule type="notContainsBlanks" dxfId="2101" priority="111720">
      <formula>LEN(TRIM(A195))&gt;0</formula>
    </cfRule>
  </conditionalFormatting>
  <conditionalFormatting sqref="A201">
    <cfRule type="notContainsBlanks" dxfId="2100" priority="111719">
      <formula>LEN(TRIM(A201))&gt;0</formula>
    </cfRule>
  </conditionalFormatting>
  <conditionalFormatting sqref="A208">
    <cfRule type="notContainsBlanks" dxfId="2099" priority="111718">
      <formula>LEN(TRIM(A208))&gt;0</formula>
    </cfRule>
  </conditionalFormatting>
  <conditionalFormatting sqref="A215">
    <cfRule type="notContainsBlanks" dxfId="2098" priority="111717">
      <formula>LEN(TRIM(A215))&gt;0</formula>
    </cfRule>
  </conditionalFormatting>
  <conditionalFormatting sqref="A221">
    <cfRule type="notContainsBlanks" dxfId="2097" priority="111716">
      <formula>LEN(TRIM(A221))&gt;0</formula>
    </cfRule>
  </conditionalFormatting>
  <conditionalFormatting sqref="A227">
    <cfRule type="notContainsBlanks" dxfId="2096" priority="111715">
      <formula>LEN(TRIM(A227))&gt;0</formula>
    </cfRule>
  </conditionalFormatting>
  <conditionalFormatting sqref="A240">
    <cfRule type="notContainsBlanks" dxfId="2095" priority="111693">
      <formula>LEN(TRIM(A240))&gt;0</formula>
    </cfRule>
  </conditionalFormatting>
  <conditionalFormatting sqref="A247">
    <cfRule type="notContainsBlanks" dxfId="2094" priority="111692">
      <formula>LEN(TRIM(A247))&gt;0</formula>
    </cfRule>
  </conditionalFormatting>
  <conditionalFormatting sqref="A257">
    <cfRule type="notContainsBlanks" dxfId="2093" priority="111691">
      <formula>LEN(TRIM(A257))&gt;0</formula>
    </cfRule>
  </conditionalFormatting>
  <conditionalFormatting sqref="A265">
    <cfRule type="notContainsBlanks" dxfId="2092" priority="111690">
      <formula>LEN(TRIM(A265))&gt;0</formula>
    </cfRule>
  </conditionalFormatting>
  <conditionalFormatting sqref="A273">
    <cfRule type="notContainsBlanks" dxfId="2091" priority="111689">
      <formula>LEN(TRIM(A273))&gt;0</formula>
    </cfRule>
  </conditionalFormatting>
  <conditionalFormatting sqref="A281">
    <cfRule type="notContainsBlanks" dxfId="2090" priority="111688">
      <formula>LEN(TRIM(A281))&gt;0</formula>
    </cfRule>
  </conditionalFormatting>
  <conditionalFormatting sqref="A289">
    <cfRule type="notContainsBlanks" dxfId="2089" priority="111687">
      <formula>LEN(TRIM(A289))&gt;0</formula>
    </cfRule>
  </conditionalFormatting>
  <conditionalFormatting sqref="A297">
    <cfRule type="notContainsBlanks" dxfId="2088" priority="111686">
      <formula>LEN(TRIM(A297))&gt;0</formula>
    </cfRule>
  </conditionalFormatting>
  <conditionalFormatting sqref="A306">
    <cfRule type="notContainsBlanks" dxfId="2087" priority="111685">
      <formula>LEN(TRIM(A306))&gt;0</formula>
    </cfRule>
  </conditionalFormatting>
  <conditionalFormatting sqref="S218">
    <cfRule type="expression" dxfId="2086" priority="111604">
      <formula>OR($F218="Series FPB", $F218="Parallel FPB", $F218="Series FPB w/ OA.")</formula>
    </cfRule>
  </conditionalFormatting>
  <conditionalFormatting sqref="B46:B48 A54:B56">
    <cfRule type="containsText" dxfId="2085" priority="88565" operator="containsText" text="MISMATCH">
      <formula>NOT(ISERROR(SEARCH("MISMATCH",A46)))</formula>
    </cfRule>
    <cfRule type="containsText" dxfId="2084" priority="88566" operator="containsText" text="COMPLETE">
      <formula>NOT(ISERROR(SEARCH("COMPLETE",A46)))</formula>
    </cfRule>
    <cfRule type="containsText" dxfId="2083" priority="88567" operator="containsText" text="DELTA">
      <formula>NOT(ISERROR(SEARCH("DELTA",A46)))</formula>
    </cfRule>
  </conditionalFormatting>
  <conditionalFormatting sqref="C46:C48 C54:C56">
    <cfRule type="containsText" dxfId="2082" priority="88559" operator="containsText" text="MISMATCH">
      <formula>NOT(ISERROR(SEARCH("MISMATCH",C46)))</formula>
    </cfRule>
    <cfRule type="containsText" dxfId="2081" priority="88560" operator="containsText" text="COMPLETE">
      <formula>NOT(ISERROR(SEARCH("COMPLETE",C46)))</formula>
    </cfRule>
    <cfRule type="containsText" dxfId="2080" priority="88561" operator="containsText" text="DELTA">
      <formula>NOT(ISERROR(SEARCH("DELTA",C46)))</formula>
    </cfRule>
  </conditionalFormatting>
  <conditionalFormatting sqref="B96:B98">
    <cfRule type="containsText" dxfId="2079" priority="86987" operator="containsText" text="MISMATCH">
      <formula>NOT(ISERROR(SEARCH("MISMATCH",B96)))</formula>
    </cfRule>
    <cfRule type="containsText" dxfId="2078" priority="86988" operator="containsText" text="COMPLETE">
      <formula>NOT(ISERROR(SEARCH("COMPLETE",B96)))</formula>
    </cfRule>
    <cfRule type="containsText" dxfId="2077" priority="86989" operator="containsText" text="DELTA">
      <formula>NOT(ISERROR(SEARCH("DELTA",B96)))</formula>
    </cfRule>
  </conditionalFormatting>
  <conditionalFormatting sqref="A96:A98">
    <cfRule type="containsText" dxfId="2076" priority="86984" operator="containsText" text="MISMATCH">
      <formula>NOT(ISERROR(SEARCH("MISMATCH",A96)))</formula>
    </cfRule>
    <cfRule type="containsText" dxfId="2075" priority="86985" operator="containsText" text="COMPLETE">
      <formula>NOT(ISERROR(SEARCH("COMPLETE",A96)))</formula>
    </cfRule>
    <cfRule type="containsText" dxfId="2074" priority="86986" operator="containsText" text="DELTA">
      <formula>NOT(ISERROR(SEARCH("DELTA",A96)))</formula>
    </cfRule>
  </conditionalFormatting>
  <conditionalFormatting sqref="C96:C98">
    <cfRule type="containsText" dxfId="2073" priority="86981" operator="containsText" text="MISMATCH">
      <formula>NOT(ISERROR(SEARCH("MISMATCH",C96)))</formula>
    </cfRule>
    <cfRule type="containsText" dxfId="2072" priority="86982" operator="containsText" text="COMPLETE">
      <formula>NOT(ISERROR(SEARCH("COMPLETE",C96)))</formula>
    </cfRule>
    <cfRule type="containsText" dxfId="2071" priority="86983" operator="containsText" text="DELTA">
      <formula>NOT(ISERROR(SEARCH("DELTA",C96)))</formula>
    </cfRule>
  </conditionalFormatting>
  <conditionalFormatting sqref="B104:B106">
    <cfRule type="containsText" dxfId="2070" priority="86978" operator="containsText" text="MISMATCH">
      <formula>NOT(ISERROR(SEARCH("MISMATCH",B104)))</formula>
    </cfRule>
    <cfRule type="containsText" dxfId="2069" priority="86979" operator="containsText" text="COMPLETE">
      <formula>NOT(ISERROR(SEARCH("COMPLETE",B104)))</formula>
    </cfRule>
    <cfRule type="containsText" dxfId="2068" priority="86980" operator="containsText" text="DELTA">
      <formula>NOT(ISERROR(SEARCH("DELTA",B104)))</formula>
    </cfRule>
  </conditionalFormatting>
  <conditionalFormatting sqref="A104:A106">
    <cfRule type="containsText" dxfId="2067" priority="86975" operator="containsText" text="MISMATCH">
      <formula>NOT(ISERROR(SEARCH("MISMATCH",A104)))</formula>
    </cfRule>
    <cfRule type="containsText" dxfId="2066" priority="86976" operator="containsText" text="COMPLETE">
      <formula>NOT(ISERROR(SEARCH("COMPLETE",A104)))</formula>
    </cfRule>
    <cfRule type="containsText" dxfId="2065" priority="86977" operator="containsText" text="DELTA">
      <formula>NOT(ISERROR(SEARCH("DELTA",A104)))</formula>
    </cfRule>
  </conditionalFormatting>
  <conditionalFormatting sqref="C104:C106">
    <cfRule type="containsText" dxfId="2064" priority="86972" operator="containsText" text="MISMATCH">
      <formula>NOT(ISERROR(SEARCH("MISMATCH",C104)))</formula>
    </cfRule>
    <cfRule type="containsText" dxfId="2063" priority="86973" operator="containsText" text="COMPLETE">
      <formula>NOT(ISERROR(SEARCH("COMPLETE",C104)))</formula>
    </cfRule>
    <cfRule type="containsText" dxfId="2062" priority="86974" operator="containsText" text="DELTA">
      <formula>NOT(ISERROR(SEARCH("DELTA",C104)))</formula>
    </cfRule>
  </conditionalFormatting>
  <conditionalFormatting sqref="B146:B147">
    <cfRule type="containsText" dxfId="2061" priority="86969" operator="containsText" text="MISMATCH">
      <formula>NOT(ISERROR(SEARCH("MISMATCH",B146)))</formula>
    </cfRule>
    <cfRule type="containsText" dxfId="2060" priority="86970" operator="containsText" text="COMPLETE">
      <formula>NOT(ISERROR(SEARCH("COMPLETE",B146)))</formula>
    </cfRule>
    <cfRule type="containsText" dxfId="2059" priority="86971" operator="containsText" text="DELTA">
      <formula>NOT(ISERROR(SEARCH("DELTA",B146)))</formula>
    </cfRule>
  </conditionalFormatting>
  <conditionalFormatting sqref="A146:A147">
    <cfRule type="containsText" dxfId="2058" priority="86966" operator="containsText" text="MISMATCH">
      <formula>NOT(ISERROR(SEARCH("MISMATCH",A146)))</formula>
    </cfRule>
    <cfRule type="containsText" dxfId="2057" priority="86967" operator="containsText" text="COMPLETE">
      <formula>NOT(ISERROR(SEARCH("COMPLETE",A146)))</formula>
    </cfRule>
    <cfRule type="containsText" dxfId="2056" priority="86968" operator="containsText" text="DELTA">
      <formula>NOT(ISERROR(SEARCH("DELTA",A146)))</formula>
    </cfRule>
  </conditionalFormatting>
  <conditionalFormatting sqref="C146:C147">
    <cfRule type="containsText" dxfId="2055" priority="86963" operator="containsText" text="MISMATCH">
      <formula>NOT(ISERROR(SEARCH("MISMATCH",C146)))</formula>
    </cfRule>
    <cfRule type="containsText" dxfId="2054" priority="86964" operator="containsText" text="COMPLETE">
      <formula>NOT(ISERROR(SEARCH("COMPLETE",C146)))</formula>
    </cfRule>
    <cfRule type="containsText" dxfId="2053" priority="86965" operator="containsText" text="DELTA">
      <formula>NOT(ISERROR(SEARCH("DELTA",C146)))</formula>
    </cfRule>
  </conditionalFormatting>
  <conditionalFormatting sqref="B153:B156">
    <cfRule type="containsText" dxfId="2052" priority="86960" operator="containsText" text="MISMATCH">
      <formula>NOT(ISERROR(SEARCH("MISMATCH",B153)))</formula>
    </cfRule>
    <cfRule type="containsText" dxfId="2051" priority="86961" operator="containsText" text="COMPLETE">
      <formula>NOT(ISERROR(SEARCH("COMPLETE",B153)))</formula>
    </cfRule>
    <cfRule type="containsText" dxfId="2050" priority="86962" operator="containsText" text="DELTA">
      <formula>NOT(ISERROR(SEARCH("DELTA",B153)))</formula>
    </cfRule>
  </conditionalFormatting>
  <conditionalFormatting sqref="A153:A156">
    <cfRule type="containsText" dxfId="2049" priority="86957" operator="containsText" text="MISMATCH">
      <formula>NOT(ISERROR(SEARCH("MISMATCH",A153)))</formula>
    </cfRule>
    <cfRule type="containsText" dxfId="2048" priority="86958" operator="containsText" text="COMPLETE">
      <formula>NOT(ISERROR(SEARCH("COMPLETE",A153)))</formula>
    </cfRule>
    <cfRule type="containsText" dxfId="2047" priority="86959" operator="containsText" text="DELTA">
      <formula>NOT(ISERROR(SEARCH("DELTA",A153)))</formula>
    </cfRule>
  </conditionalFormatting>
  <conditionalFormatting sqref="C153:C156">
    <cfRule type="containsText" dxfId="2046" priority="86954" operator="containsText" text="MISMATCH">
      <formula>NOT(ISERROR(SEARCH("MISMATCH",C153)))</formula>
    </cfRule>
    <cfRule type="containsText" dxfId="2045" priority="86955" operator="containsText" text="COMPLETE">
      <formula>NOT(ISERROR(SEARCH("COMPLETE",C153)))</formula>
    </cfRule>
    <cfRule type="containsText" dxfId="2044" priority="86956" operator="containsText" text="DELTA">
      <formula>NOT(ISERROR(SEARCH("DELTA",C153)))</formula>
    </cfRule>
  </conditionalFormatting>
  <conditionalFormatting sqref="B170:B171">
    <cfRule type="containsText" dxfId="2043" priority="86951" operator="containsText" text="MISMATCH">
      <formula>NOT(ISERROR(SEARCH("MISMATCH",B170)))</formula>
    </cfRule>
    <cfRule type="containsText" dxfId="2042" priority="86952" operator="containsText" text="COMPLETE">
      <formula>NOT(ISERROR(SEARCH("COMPLETE",B170)))</formula>
    </cfRule>
    <cfRule type="containsText" dxfId="2041" priority="86953" operator="containsText" text="DELTA">
      <formula>NOT(ISERROR(SEARCH("DELTA",B170)))</formula>
    </cfRule>
  </conditionalFormatting>
  <conditionalFormatting sqref="A170:A171">
    <cfRule type="containsText" dxfId="2040" priority="86948" operator="containsText" text="MISMATCH">
      <formula>NOT(ISERROR(SEARCH("MISMATCH",A170)))</formula>
    </cfRule>
    <cfRule type="containsText" dxfId="2039" priority="86949" operator="containsText" text="COMPLETE">
      <formula>NOT(ISERROR(SEARCH("COMPLETE",A170)))</formula>
    </cfRule>
    <cfRule type="containsText" dxfId="2038" priority="86950" operator="containsText" text="DELTA">
      <formula>NOT(ISERROR(SEARCH("DELTA",A170)))</formula>
    </cfRule>
  </conditionalFormatting>
  <conditionalFormatting sqref="B177:B178">
    <cfRule type="containsText" dxfId="2037" priority="86942" operator="containsText" text="MISMATCH">
      <formula>NOT(ISERROR(SEARCH("MISMATCH",B177)))</formula>
    </cfRule>
    <cfRule type="containsText" dxfId="2036" priority="86943" operator="containsText" text="COMPLETE">
      <formula>NOT(ISERROR(SEARCH("COMPLETE",B177)))</formula>
    </cfRule>
    <cfRule type="containsText" dxfId="2035" priority="86944" operator="containsText" text="DELTA">
      <formula>NOT(ISERROR(SEARCH("DELTA",B177)))</formula>
    </cfRule>
  </conditionalFormatting>
  <conditionalFormatting sqref="A177:A178">
    <cfRule type="containsText" dxfId="2034" priority="86939" operator="containsText" text="MISMATCH">
      <formula>NOT(ISERROR(SEARCH("MISMATCH",A177)))</formula>
    </cfRule>
    <cfRule type="containsText" dxfId="2033" priority="86940" operator="containsText" text="COMPLETE">
      <formula>NOT(ISERROR(SEARCH("COMPLETE",A177)))</formula>
    </cfRule>
    <cfRule type="containsText" dxfId="2032" priority="86941" operator="containsText" text="DELTA">
      <formula>NOT(ISERROR(SEARCH("DELTA",A177)))</formula>
    </cfRule>
  </conditionalFormatting>
  <conditionalFormatting sqref="C177:C178">
    <cfRule type="containsText" dxfId="2031" priority="86936" operator="containsText" text="MISMATCH">
      <formula>NOT(ISERROR(SEARCH("MISMATCH",C177)))</formula>
    </cfRule>
    <cfRule type="containsText" dxfId="2030" priority="86937" operator="containsText" text="COMPLETE">
      <formula>NOT(ISERROR(SEARCH("COMPLETE",C177)))</formula>
    </cfRule>
    <cfRule type="containsText" dxfId="2029" priority="86938" operator="containsText" text="DELTA">
      <formula>NOT(ISERROR(SEARCH("DELTA",C177)))</formula>
    </cfRule>
  </conditionalFormatting>
  <conditionalFormatting sqref="B192">
    <cfRule type="containsText" dxfId="2028" priority="86933" operator="containsText" text="MISMATCH">
      <formula>NOT(ISERROR(SEARCH("MISMATCH",B192)))</formula>
    </cfRule>
    <cfRule type="containsText" dxfId="2027" priority="86934" operator="containsText" text="COMPLETE">
      <formula>NOT(ISERROR(SEARCH("COMPLETE",B192)))</formula>
    </cfRule>
    <cfRule type="containsText" dxfId="2026" priority="86935" operator="containsText" text="DELTA">
      <formula>NOT(ISERROR(SEARCH("DELTA",B192)))</formula>
    </cfRule>
  </conditionalFormatting>
  <conditionalFormatting sqref="A192">
    <cfRule type="containsText" dxfId="2025" priority="86930" operator="containsText" text="MISMATCH">
      <formula>NOT(ISERROR(SEARCH("MISMATCH",A192)))</formula>
    </cfRule>
    <cfRule type="containsText" dxfId="2024" priority="86931" operator="containsText" text="COMPLETE">
      <formula>NOT(ISERROR(SEARCH("COMPLETE",A192)))</formula>
    </cfRule>
    <cfRule type="containsText" dxfId="2023" priority="86932" operator="containsText" text="DELTA">
      <formula>NOT(ISERROR(SEARCH("DELTA",A192)))</formula>
    </cfRule>
  </conditionalFormatting>
  <conditionalFormatting sqref="C192">
    <cfRule type="containsText" dxfId="2022" priority="86927" operator="containsText" text="MISMATCH">
      <formula>NOT(ISERROR(SEARCH("MISMATCH",C192)))</formula>
    </cfRule>
    <cfRule type="containsText" dxfId="2021" priority="86928" operator="containsText" text="COMPLETE">
      <formula>NOT(ISERROR(SEARCH("COMPLETE",C192)))</formula>
    </cfRule>
    <cfRule type="containsText" dxfId="2020" priority="86929" operator="containsText" text="DELTA">
      <formula>NOT(ISERROR(SEARCH("DELTA",C192)))</formula>
    </cfRule>
  </conditionalFormatting>
  <conditionalFormatting sqref="B198">
    <cfRule type="containsText" dxfId="2019" priority="86924" operator="containsText" text="MISMATCH">
      <formula>NOT(ISERROR(SEARCH("MISMATCH",B198)))</formula>
    </cfRule>
    <cfRule type="containsText" dxfId="2018" priority="86925" operator="containsText" text="COMPLETE">
      <formula>NOT(ISERROR(SEARCH("COMPLETE",B198)))</formula>
    </cfRule>
    <cfRule type="containsText" dxfId="2017" priority="86926" operator="containsText" text="DELTA">
      <formula>NOT(ISERROR(SEARCH("DELTA",B198)))</formula>
    </cfRule>
  </conditionalFormatting>
  <conditionalFormatting sqref="A198">
    <cfRule type="containsText" dxfId="2016" priority="86921" operator="containsText" text="MISMATCH">
      <formula>NOT(ISERROR(SEARCH("MISMATCH",A198)))</formula>
    </cfRule>
    <cfRule type="containsText" dxfId="2015" priority="86922" operator="containsText" text="COMPLETE">
      <formula>NOT(ISERROR(SEARCH("COMPLETE",A198)))</formula>
    </cfRule>
    <cfRule type="containsText" dxfId="2014" priority="86923" operator="containsText" text="DELTA">
      <formula>NOT(ISERROR(SEARCH("DELTA",A198)))</formula>
    </cfRule>
  </conditionalFormatting>
  <conditionalFormatting sqref="C198">
    <cfRule type="containsText" dxfId="2013" priority="86918" operator="containsText" text="MISMATCH">
      <formula>NOT(ISERROR(SEARCH("MISMATCH",C198)))</formula>
    </cfRule>
    <cfRule type="containsText" dxfId="2012" priority="86919" operator="containsText" text="COMPLETE">
      <formula>NOT(ISERROR(SEARCH("COMPLETE",C198)))</formula>
    </cfRule>
    <cfRule type="containsText" dxfId="2011" priority="86920" operator="containsText" text="DELTA">
      <formula>NOT(ISERROR(SEARCH("DELTA",C198)))</formula>
    </cfRule>
  </conditionalFormatting>
  <conditionalFormatting sqref="B212">
    <cfRule type="containsText" dxfId="2010" priority="86915" operator="containsText" text="MISMATCH">
      <formula>NOT(ISERROR(SEARCH("MISMATCH",B212)))</formula>
    </cfRule>
    <cfRule type="containsText" dxfId="2009" priority="86916" operator="containsText" text="COMPLETE">
      <formula>NOT(ISERROR(SEARCH("COMPLETE",B212)))</formula>
    </cfRule>
    <cfRule type="containsText" dxfId="2008" priority="86917" operator="containsText" text="DELTA">
      <formula>NOT(ISERROR(SEARCH("DELTA",B212)))</formula>
    </cfRule>
  </conditionalFormatting>
  <conditionalFormatting sqref="A212">
    <cfRule type="containsText" dxfId="2007" priority="86912" operator="containsText" text="MISMATCH">
      <formula>NOT(ISERROR(SEARCH("MISMATCH",A212)))</formula>
    </cfRule>
    <cfRule type="containsText" dxfId="2006" priority="86913" operator="containsText" text="COMPLETE">
      <formula>NOT(ISERROR(SEARCH("COMPLETE",A212)))</formula>
    </cfRule>
    <cfRule type="containsText" dxfId="2005" priority="86914" operator="containsText" text="DELTA">
      <formula>NOT(ISERROR(SEARCH("DELTA",A212)))</formula>
    </cfRule>
  </conditionalFormatting>
  <conditionalFormatting sqref="C212">
    <cfRule type="containsText" dxfId="2004" priority="86909" operator="containsText" text="MISMATCH">
      <formula>NOT(ISERROR(SEARCH("MISMATCH",C212)))</formula>
    </cfRule>
    <cfRule type="containsText" dxfId="2003" priority="86910" operator="containsText" text="COMPLETE">
      <formula>NOT(ISERROR(SEARCH("COMPLETE",C212)))</formula>
    </cfRule>
    <cfRule type="containsText" dxfId="2002" priority="86911" operator="containsText" text="DELTA">
      <formula>NOT(ISERROR(SEARCH("DELTA",C212)))</formula>
    </cfRule>
  </conditionalFormatting>
  <conditionalFormatting sqref="B218">
    <cfRule type="containsText" dxfId="2001" priority="86906" operator="containsText" text="MISMATCH">
      <formula>NOT(ISERROR(SEARCH("MISMATCH",B218)))</formula>
    </cfRule>
    <cfRule type="containsText" dxfId="2000" priority="86907" operator="containsText" text="COMPLETE">
      <formula>NOT(ISERROR(SEARCH("COMPLETE",B218)))</formula>
    </cfRule>
    <cfRule type="containsText" dxfId="1999" priority="86908" operator="containsText" text="DELTA">
      <formula>NOT(ISERROR(SEARCH("DELTA",B218)))</formula>
    </cfRule>
  </conditionalFormatting>
  <conditionalFormatting sqref="A218">
    <cfRule type="containsText" dxfId="1998" priority="86903" operator="containsText" text="MISMATCH">
      <formula>NOT(ISERROR(SEARCH("MISMATCH",A218)))</formula>
    </cfRule>
    <cfRule type="containsText" dxfId="1997" priority="86904" operator="containsText" text="COMPLETE">
      <formula>NOT(ISERROR(SEARCH("COMPLETE",A218)))</formula>
    </cfRule>
    <cfRule type="containsText" dxfId="1996" priority="86905" operator="containsText" text="DELTA">
      <formula>NOT(ISERROR(SEARCH("DELTA",A218)))</formula>
    </cfRule>
  </conditionalFormatting>
  <conditionalFormatting sqref="C218">
    <cfRule type="containsText" dxfId="1995" priority="86900" operator="containsText" text="MISMATCH">
      <formula>NOT(ISERROR(SEARCH("MISMATCH",C218)))</formula>
    </cfRule>
    <cfRule type="containsText" dxfId="1994" priority="86901" operator="containsText" text="COMPLETE">
      <formula>NOT(ISERROR(SEARCH("COMPLETE",C218)))</formula>
    </cfRule>
    <cfRule type="containsText" dxfId="1993" priority="86902" operator="containsText" text="DELTA">
      <formula>NOT(ISERROR(SEARCH("DELTA",C218)))</formula>
    </cfRule>
  </conditionalFormatting>
  <conditionalFormatting sqref="B224">
    <cfRule type="containsText" dxfId="1992" priority="86897" operator="containsText" text="MISMATCH">
      <formula>NOT(ISERROR(SEARCH("MISMATCH",B224)))</formula>
    </cfRule>
    <cfRule type="containsText" dxfId="1991" priority="86898" operator="containsText" text="COMPLETE">
      <formula>NOT(ISERROR(SEARCH("COMPLETE",B224)))</formula>
    </cfRule>
    <cfRule type="containsText" dxfId="1990" priority="86899" operator="containsText" text="DELTA">
      <formula>NOT(ISERROR(SEARCH("DELTA",B224)))</formula>
    </cfRule>
  </conditionalFormatting>
  <conditionalFormatting sqref="A224">
    <cfRule type="containsText" dxfId="1989" priority="86894" operator="containsText" text="MISMATCH">
      <formula>NOT(ISERROR(SEARCH("MISMATCH",A224)))</formula>
    </cfRule>
    <cfRule type="containsText" dxfId="1988" priority="86895" operator="containsText" text="COMPLETE">
      <formula>NOT(ISERROR(SEARCH("COMPLETE",A224)))</formula>
    </cfRule>
    <cfRule type="containsText" dxfId="1987" priority="86896" operator="containsText" text="DELTA">
      <formula>NOT(ISERROR(SEARCH("DELTA",A224)))</formula>
    </cfRule>
  </conditionalFormatting>
  <conditionalFormatting sqref="C224">
    <cfRule type="containsText" dxfId="1986" priority="86891" operator="containsText" text="MISMATCH">
      <formula>NOT(ISERROR(SEARCH("MISMATCH",C224)))</formula>
    </cfRule>
    <cfRule type="containsText" dxfId="1985" priority="86892" operator="containsText" text="COMPLETE">
      <formula>NOT(ISERROR(SEARCH("COMPLETE",C224)))</formula>
    </cfRule>
    <cfRule type="containsText" dxfId="1984" priority="86893" operator="containsText" text="DELTA">
      <formula>NOT(ISERROR(SEARCH("DELTA",C224)))</formula>
    </cfRule>
  </conditionalFormatting>
  <conditionalFormatting sqref="B243:B244">
    <cfRule type="containsText" dxfId="1983" priority="86888" operator="containsText" text="MISMATCH">
      <formula>NOT(ISERROR(SEARCH("MISMATCH",B243)))</formula>
    </cfRule>
    <cfRule type="containsText" dxfId="1982" priority="86889" operator="containsText" text="COMPLETE">
      <formula>NOT(ISERROR(SEARCH("COMPLETE",B243)))</formula>
    </cfRule>
    <cfRule type="containsText" dxfId="1981" priority="86890" operator="containsText" text="DELTA">
      <formula>NOT(ISERROR(SEARCH("DELTA",B243)))</formula>
    </cfRule>
  </conditionalFormatting>
  <conditionalFormatting sqref="A243:A244">
    <cfRule type="containsText" dxfId="1980" priority="86885" operator="containsText" text="MISMATCH">
      <formula>NOT(ISERROR(SEARCH("MISMATCH",A243)))</formula>
    </cfRule>
    <cfRule type="containsText" dxfId="1979" priority="86886" operator="containsText" text="COMPLETE">
      <formula>NOT(ISERROR(SEARCH("COMPLETE",A243)))</formula>
    </cfRule>
    <cfRule type="containsText" dxfId="1978" priority="86887" operator="containsText" text="DELTA">
      <formula>NOT(ISERROR(SEARCH("DELTA",A243)))</formula>
    </cfRule>
  </conditionalFormatting>
  <conditionalFormatting sqref="C243:C244">
    <cfRule type="containsText" dxfId="1977" priority="86882" operator="containsText" text="MISMATCH">
      <formula>NOT(ISERROR(SEARCH("MISMATCH",C243)))</formula>
    </cfRule>
    <cfRule type="containsText" dxfId="1976" priority="86883" operator="containsText" text="COMPLETE">
      <formula>NOT(ISERROR(SEARCH("COMPLETE",C243)))</formula>
    </cfRule>
    <cfRule type="containsText" dxfId="1975" priority="86884" operator="containsText" text="DELTA">
      <formula>NOT(ISERROR(SEARCH("DELTA",C243)))</formula>
    </cfRule>
  </conditionalFormatting>
  <conditionalFormatting sqref="C170:C171">
    <cfRule type="containsText" dxfId="1974" priority="72830" operator="containsText" text="MISMATCH">
      <formula>NOT(ISERROR(SEARCH("MISMATCH",C170)))</formula>
    </cfRule>
    <cfRule type="containsText" dxfId="1973" priority="72831" operator="containsText" text="COMPLETE">
      <formula>NOT(ISERROR(SEARCH("COMPLETE",C170)))</formula>
    </cfRule>
    <cfRule type="containsText" dxfId="1972" priority="72832" operator="containsText" text="DELTA">
      <formula>NOT(ISERROR(SEARCH("DELTA",C170)))</formula>
    </cfRule>
  </conditionalFormatting>
  <conditionalFormatting sqref="A46:A48">
    <cfRule type="containsText" dxfId="1971" priority="72663" operator="containsText" text="MISMATCH">
      <formula>NOT(ISERROR(SEARCH("MISMATCH",A46)))</formula>
    </cfRule>
    <cfRule type="containsText" dxfId="1970" priority="72664" operator="containsText" text="COMPLETE">
      <formula>NOT(ISERROR(SEARCH("COMPLETE",A46)))</formula>
    </cfRule>
    <cfRule type="containsText" dxfId="1969" priority="72665" operator="containsText" text="DELTA">
      <formula>NOT(ISERROR(SEARCH("DELTA",A46)))</formula>
    </cfRule>
  </conditionalFormatting>
  <conditionalFormatting sqref="K146:K147">
    <cfRule type="containsBlanks" dxfId="1968" priority="57491">
      <formula>LEN(TRIM(K146))=0</formula>
    </cfRule>
  </conditionalFormatting>
  <conditionalFormatting sqref="K170:K171">
    <cfRule type="containsBlanks" dxfId="1967" priority="57490">
      <formula>LEN(TRIM(K170))=0</formula>
    </cfRule>
  </conditionalFormatting>
  <conditionalFormatting sqref="K192">
    <cfRule type="containsBlanks" dxfId="1966" priority="57489">
      <formula>LEN(TRIM(K192))=0</formula>
    </cfRule>
  </conditionalFormatting>
  <conditionalFormatting sqref="K212">
    <cfRule type="containsBlanks" dxfId="1965" priority="57488">
      <formula>LEN(TRIM(K212))=0</formula>
    </cfRule>
  </conditionalFormatting>
  <conditionalFormatting sqref="K243:K244">
    <cfRule type="containsBlanks" dxfId="1964" priority="57487">
      <formula>LEN(TRIM(K243))=0</formula>
    </cfRule>
  </conditionalFormatting>
  <conditionalFormatting sqref="E379:E389">
    <cfRule type="expression" dxfId="1963" priority="55756">
      <formula>$D379=""</formula>
    </cfRule>
    <cfRule type="containsBlanks" dxfId="1962" priority="55757">
      <formula>LEN(TRIM(E379))=0</formula>
    </cfRule>
  </conditionalFormatting>
  <conditionalFormatting sqref="AN212:AO212">
    <cfRule type="expression" dxfId="1961" priority="175255">
      <formula>$AM212="ATU Summary"</formula>
    </cfRule>
  </conditionalFormatting>
  <conditionalFormatting sqref="AP212">
    <cfRule type="expression" dxfId="1960" priority="175256">
      <formula>$AM212="Outlet Sheet"</formula>
    </cfRule>
  </conditionalFormatting>
  <conditionalFormatting sqref="AN212:AP212">
    <cfRule type="expression" dxfId="1959" priority="175257">
      <formula>$AM212="N/A"</formula>
    </cfRule>
  </conditionalFormatting>
  <conditionalFormatting sqref="AF218">
    <cfRule type="containsBlanks" dxfId="1958" priority="45345">
      <formula>LEN(TRIM(AF218))=0</formula>
    </cfRule>
  </conditionalFormatting>
  <conditionalFormatting sqref="O218">
    <cfRule type="containsBlanks" dxfId="1957" priority="41356">
      <formula>LEN(TRIM(O218))=0</formula>
    </cfRule>
  </conditionalFormatting>
  <conditionalFormatting sqref="R218">
    <cfRule type="containsBlanks" dxfId="1956" priority="41354">
      <formula>LEN(TRIM(R218))=0</formula>
    </cfRule>
  </conditionalFormatting>
  <conditionalFormatting sqref="F397:G414">
    <cfRule type="expression" dxfId="1955" priority="36876">
      <formula>$D397=""</formula>
    </cfRule>
    <cfRule type="containsBlanks" dxfId="1954" priority="36877">
      <formula>LEN(TRIM(F397))=0</formula>
    </cfRule>
  </conditionalFormatting>
  <conditionalFormatting sqref="L268:O269">
    <cfRule type="expression" dxfId="1953" priority="35825">
      <formula>$I268="Air Cooled"</formula>
    </cfRule>
  </conditionalFormatting>
  <conditionalFormatting sqref="C32:C39">
    <cfRule type="containsBlanks" dxfId="1952" priority="225">
      <formula>LEN(TRIM(C32))=0</formula>
    </cfRule>
  </conditionalFormatting>
  <conditionalFormatting sqref="C16:C18 C10:C14 C21:C30">
    <cfRule type="containsBlanks" dxfId="1951" priority="224">
      <formula>LEN(TRIM(C10))=0</formula>
    </cfRule>
  </conditionalFormatting>
  <conditionalFormatting sqref="C20">
    <cfRule type="containsBlanks" dxfId="1950" priority="223">
      <formula>LEN(TRIM(C20))=0</formula>
    </cfRule>
  </conditionalFormatting>
  <conditionalFormatting sqref="AD46:AD48 E46:E48">
    <cfRule type="expression" dxfId="1949" priority="221">
      <formula>$D46=""</formula>
    </cfRule>
    <cfRule type="containsBlanks" dxfId="1948" priority="222">
      <formula>LEN(TRIM(E46))=0</formula>
    </cfRule>
  </conditionalFormatting>
  <conditionalFormatting sqref="X46:Y48 AB46:AC48">
    <cfRule type="containsBlanks" dxfId="1947" priority="220">
      <formula>LEN(TRIM(X46))=0</formula>
    </cfRule>
  </conditionalFormatting>
  <conditionalFormatting sqref="K46:K48">
    <cfRule type="containsBlanks" dxfId="1946" priority="219">
      <formula>LEN(TRIM(K46))=0</formula>
    </cfRule>
  </conditionalFormatting>
  <conditionalFormatting sqref="AE46:AF48">
    <cfRule type="expression" dxfId="1945" priority="218">
      <formula>$AD46="ATU Summary"</formula>
    </cfRule>
  </conditionalFormatting>
  <conditionalFormatting sqref="AG46:AG48">
    <cfRule type="expression" dxfId="1944" priority="217">
      <formula>$AD46="Outlet Sheet"</formula>
    </cfRule>
  </conditionalFormatting>
  <conditionalFormatting sqref="AE46:AG48">
    <cfRule type="expression" dxfId="1943" priority="216">
      <formula>$AD46="N/A"</formula>
    </cfRule>
  </conditionalFormatting>
  <conditionalFormatting sqref="Z46:Z48">
    <cfRule type="containsBlanks" dxfId="1942" priority="215">
      <formula>LEN(TRIM(Z46))=0</formula>
    </cfRule>
  </conditionalFormatting>
  <conditionalFormatting sqref="AA46:AA48">
    <cfRule type="containsBlanks" dxfId="1941" priority="214">
      <formula>LEN(TRIM(AA46))=0</formula>
    </cfRule>
  </conditionalFormatting>
  <conditionalFormatting sqref="F54:G56">
    <cfRule type="expression" dxfId="1940" priority="212">
      <formula>$D54=""</formula>
    </cfRule>
    <cfRule type="containsBlanks" dxfId="1939" priority="213">
      <formula>LEN(TRIM(F54))=0</formula>
    </cfRule>
  </conditionalFormatting>
  <conditionalFormatting sqref="Y54:AB56">
    <cfRule type="expression" dxfId="1938" priority="211">
      <formula>OR($F54="Single Duct VAV",$F54="Supply Air Valve",$F54="Return Air Valve",$F54="Exhaust Air Valve",$F54="Double Duct VAV", $F54="Series FPB", $F54="Parallel FPB")</formula>
    </cfRule>
  </conditionalFormatting>
  <conditionalFormatting sqref="U54:X56">
    <cfRule type="expression" dxfId="1937" priority="210">
      <formula>OR($F54="Single Duct VAV",$F54="Supply Air Valve",$F54="Return Air Valve",$F54="Exhaust Air Valve",$F54="Double Duct VAV")</formula>
    </cfRule>
  </conditionalFormatting>
  <conditionalFormatting sqref="S54:S56">
    <cfRule type="expression" dxfId="1936" priority="209">
      <formula>OR($F54="Series FPB",$F54="Return Air Valve", $F54="Exhaust Air Valve", $F54="Parallel FPB", $F54="Series FPB w/ OA.")</formula>
    </cfRule>
  </conditionalFormatting>
  <conditionalFormatting sqref="R54:R56">
    <cfRule type="expression" dxfId="1935" priority="208">
      <formula>OR($F54="Return Air Valve", $F54="Exhaust Air Valve")</formula>
    </cfRule>
  </conditionalFormatting>
  <conditionalFormatting sqref="AD54:AD56">
    <cfRule type="containsBlanks" dxfId="1934" priority="207">
      <formula>LEN(TRIM(AD54))=0</formula>
    </cfRule>
  </conditionalFormatting>
  <conditionalFormatting sqref="AG54:AG56">
    <cfRule type="containsBlanks" dxfId="1933" priority="206">
      <formula>LEN(TRIM(AG54))=0</formula>
    </cfRule>
  </conditionalFormatting>
  <conditionalFormatting sqref="Q54:Q56">
    <cfRule type="containsBlanks" dxfId="1932" priority="205">
      <formula>LEN(TRIM(Q54))=0</formula>
    </cfRule>
  </conditionalFormatting>
  <conditionalFormatting sqref="T54:T56">
    <cfRule type="containsBlanks" dxfId="1931" priority="204">
      <formula>LEN(TRIM(T54))=0</formula>
    </cfRule>
  </conditionalFormatting>
  <conditionalFormatting sqref="AC54:AC56">
    <cfRule type="containsBlanks" dxfId="1930" priority="203">
      <formula>LEN(TRIM(AC54))=0</formula>
    </cfRule>
  </conditionalFormatting>
  <conditionalFormatting sqref="AE54:AE56">
    <cfRule type="containsBlanks" dxfId="1929" priority="202">
      <formula>LEN(TRIM(AE54))=0</formula>
    </cfRule>
  </conditionalFormatting>
  <conditionalFormatting sqref="AF54:AF56">
    <cfRule type="containsBlanks" dxfId="1928" priority="201">
      <formula>LEN(TRIM(AF54))=0</formula>
    </cfRule>
  </conditionalFormatting>
  <conditionalFormatting sqref="AH54:AH56">
    <cfRule type="containsBlanks" dxfId="1927" priority="200">
      <formula>LEN(TRIM(AH54))=0</formula>
    </cfRule>
  </conditionalFormatting>
  <conditionalFormatting sqref="O54:O56">
    <cfRule type="containsBlanks" dxfId="1926" priority="199">
      <formula>LEN(TRIM(O54))=0</formula>
    </cfRule>
  </conditionalFormatting>
  <conditionalFormatting sqref="AD96:AD98 E96:E98">
    <cfRule type="expression" dxfId="1925" priority="197">
      <formula>$D96=""</formula>
    </cfRule>
    <cfRule type="containsBlanks" dxfId="1924" priority="198">
      <formula>LEN(TRIM(E96))=0</formula>
    </cfRule>
  </conditionalFormatting>
  <conditionalFormatting sqref="X96:Y98 AB96:AC98">
    <cfRule type="containsBlanks" dxfId="1923" priority="196">
      <formula>LEN(TRIM(X96))=0</formula>
    </cfRule>
  </conditionalFormatting>
  <conditionalFormatting sqref="K96:K98">
    <cfRule type="containsBlanks" dxfId="1922" priority="195">
      <formula>LEN(TRIM(K96))=0</formula>
    </cfRule>
  </conditionalFormatting>
  <conditionalFormatting sqref="AE96:AF98">
    <cfRule type="expression" dxfId="1921" priority="194">
      <formula>$AD96="ATU Summary"</formula>
    </cfRule>
  </conditionalFormatting>
  <conditionalFormatting sqref="AG96:AG98">
    <cfRule type="expression" dxfId="1920" priority="193">
      <formula>$AD96="Outlet Sheet"</formula>
    </cfRule>
  </conditionalFormatting>
  <conditionalFormatting sqref="AE96:AG98">
    <cfRule type="expression" dxfId="1919" priority="192">
      <formula>$AD96="N/A"</formula>
    </cfRule>
  </conditionalFormatting>
  <conditionalFormatting sqref="Z96:Z98">
    <cfRule type="containsBlanks" dxfId="1918" priority="191">
      <formula>LEN(TRIM(Z96))=0</formula>
    </cfRule>
  </conditionalFormatting>
  <conditionalFormatting sqref="AA96:AA98">
    <cfRule type="containsBlanks" dxfId="1917" priority="190">
      <formula>LEN(TRIM(AA96))=0</formula>
    </cfRule>
  </conditionalFormatting>
  <conditionalFormatting sqref="F104:G106">
    <cfRule type="expression" dxfId="1916" priority="188">
      <formula>$D104=""</formula>
    </cfRule>
    <cfRule type="containsBlanks" dxfId="1915" priority="189">
      <formula>LEN(TRIM(F104))=0</formula>
    </cfRule>
  </conditionalFormatting>
  <conditionalFormatting sqref="Y104:AB106">
    <cfRule type="expression" dxfId="1914" priority="187">
      <formula>OR($F104="Single Duct VAV",$F104="Supply Air Valve",$F104="Return Air Valve",$F104="Exhaust Air Valve",$F104="Double Duct VAV", $F104="Series FPB", $F104="Parallel FPB")</formula>
    </cfRule>
  </conditionalFormatting>
  <conditionalFormatting sqref="U104:X106">
    <cfRule type="expression" dxfId="1913" priority="186">
      <formula>OR($F104="Single Duct VAV",$F104="Supply Air Valve",$F104="Return Air Valve",$F104="Exhaust Air Valve",$F104="Double Duct VAV")</formula>
    </cfRule>
  </conditionalFormatting>
  <conditionalFormatting sqref="S104:S106">
    <cfRule type="expression" dxfId="1912" priority="185">
      <formula>OR($F104="Series FPB",$F104="Return Air Valve", $F104="Exhaust Air Valve", $F104="Parallel FPB", $F104="Series FPB w/ OA.")</formula>
    </cfRule>
  </conditionalFormatting>
  <conditionalFormatting sqref="R104:R106">
    <cfRule type="expression" dxfId="1911" priority="184">
      <formula>OR($F104="Return Air Valve", $F104="Exhaust Air Valve")</formula>
    </cfRule>
  </conditionalFormatting>
  <conditionalFormatting sqref="AD104:AD106">
    <cfRule type="containsBlanks" dxfId="1910" priority="183">
      <formula>LEN(TRIM(AD104))=0</formula>
    </cfRule>
  </conditionalFormatting>
  <conditionalFormatting sqref="AG104:AG106">
    <cfRule type="containsBlanks" dxfId="1909" priority="182">
      <formula>LEN(TRIM(AG104))=0</formula>
    </cfRule>
  </conditionalFormatting>
  <conditionalFormatting sqref="Q104:Q106">
    <cfRule type="containsBlanks" dxfId="1908" priority="181">
      <formula>LEN(TRIM(Q104))=0</formula>
    </cfRule>
  </conditionalFormatting>
  <conditionalFormatting sqref="T104:T106">
    <cfRule type="containsBlanks" dxfId="1907" priority="180">
      <formula>LEN(TRIM(T104))=0</formula>
    </cfRule>
  </conditionalFormatting>
  <conditionalFormatting sqref="AC104:AC106">
    <cfRule type="containsBlanks" dxfId="1906" priority="179">
      <formula>LEN(TRIM(AC104))=0</formula>
    </cfRule>
  </conditionalFormatting>
  <conditionalFormatting sqref="AE104:AE106">
    <cfRule type="containsBlanks" dxfId="1905" priority="178">
      <formula>LEN(TRIM(AE104))=0</formula>
    </cfRule>
  </conditionalFormatting>
  <conditionalFormatting sqref="AF104:AF106">
    <cfRule type="containsBlanks" dxfId="1904" priority="177">
      <formula>LEN(TRIM(AF104))=0</formula>
    </cfRule>
  </conditionalFormatting>
  <conditionalFormatting sqref="AH104:AH106">
    <cfRule type="containsBlanks" dxfId="1903" priority="176">
      <formula>LEN(TRIM(AH104))=0</formula>
    </cfRule>
  </conditionalFormatting>
  <conditionalFormatting sqref="O104:O106">
    <cfRule type="containsBlanks" dxfId="1902" priority="175">
      <formula>LEN(TRIM(O104))=0</formula>
    </cfRule>
  </conditionalFormatting>
  <conditionalFormatting sqref="E127:E129">
    <cfRule type="expression" dxfId="1901" priority="173">
      <formula>$D127=""</formula>
    </cfRule>
    <cfRule type="containsBlanks" dxfId="1900" priority="174">
      <formula>LEN(TRIM(E127))=0</formula>
    </cfRule>
  </conditionalFormatting>
  <conditionalFormatting sqref="E284:E285">
    <cfRule type="expression" dxfId="1899" priority="171">
      <formula>$D284=""</formula>
    </cfRule>
    <cfRule type="containsBlanks" dxfId="1898" priority="172">
      <formula>LEN(TRIM(E284))=0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R212 W192:AB192 W146:AB147 AG212:AL212 P243:Q244 AD104:AD106 AG54:AG56 AC218:AH218 W170:AB171 X46:AC48 X96:AC98 AD54:AD56 AG104:AG106 AC212" xr:uid="{00000000-0002-0000-0000-000002000000}">
      <formula1>"Yes, No"</formula1>
    </dataValidation>
    <dataValidation type="list" allowBlank="1" showInputMessage="1" sqref="J122:J123 G100 J49:J50 J72:J73 I96:I99 I146:I147 I192 I170:I171 I46:I48 I212"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D96:AD98 AD46:AD48 AM212"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AD212:AF212 R243:S244 U96:W98 U46:W48 S212"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"Steam,Gas,Propane,Dual Fuel, Electric"</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76D80CC1-9EBA-47C9-BFA1-1B7843BD6CB7}">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61" t="s">
        <v>1141</v>
      </c>
      <c r="B1" s="762" t="s">
        <v>1142</v>
      </c>
    </row>
    <row r="2" spans="1:2" x14ac:dyDescent="0.25">
      <c r="A2" t="s">
        <v>1143</v>
      </c>
      <c r="B2" t="s">
        <v>1143</v>
      </c>
    </row>
    <row r="3" spans="1:2" x14ac:dyDescent="0.25">
      <c r="A3" t="s">
        <v>1017</v>
      </c>
      <c r="B3" t="s">
        <v>1017</v>
      </c>
    </row>
    <row r="4" spans="1:2" x14ac:dyDescent="0.25">
      <c r="A4" t="s">
        <v>1144</v>
      </c>
      <c r="B4" s="760" t="s">
        <v>1144</v>
      </c>
    </row>
    <row r="5" spans="1:2" x14ac:dyDescent="0.25">
      <c r="A5" t="s">
        <v>1145</v>
      </c>
      <c r="B5" s="760" t="s">
        <v>1145</v>
      </c>
    </row>
    <row r="6" spans="1:2" x14ac:dyDescent="0.25">
      <c r="A6" t="s">
        <v>1146</v>
      </c>
      <c r="B6" s="760" t="s">
        <v>1146</v>
      </c>
    </row>
    <row r="7" spans="1:2" x14ac:dyDescent="0.25">
      <c r="A7" t="s">
        <v>1147</v>
      </c>
      <c r="B7" s="760" t="s">
        <v>1147</v>
      </c>
    </row>
    <row r="8" spans="1:2" x14ac:dyDescent="0.25">
      <c r="A8" t="s">
        <v>1148</v>
      </c>
      <c r="B8" t="s">
        <v>1149</v>
      </c>
    </row>
    <row r="9" spans="1:2" x14ac:dyDescent="0.25">
      <c r="B9" t="s">
        <v>1024</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2" workbookViewId="0">
      <selection activeCell="H5" sqref="H5:I5"/>
    </sheetView>
  </sheetViews>
  <sheetFormatPr defaultRowHeight="15" x14ac:dyDescent="0.25"/>
  <cols>
    <col min="6" max="6" width="11" customWidth="1"/>
  </cols>
  <sheetData>
    <row r="1" spans="1:13" x14ac:dyDescent="0.25">
      <c r="A1" s="895" t="s">
        <v>950</v>
      </c>
      <c r="B1" s="895"/>
      <c r="C1" s="895"/>
      <c r="D1" s="895"/>
      <c r="E1" s="895"/>
      <c r="F1" s="895"/>
      <c r="G1" s="893" t="s">
        <v>951</v>
      </c>
      <c r="H1" s="893"/>
      <c r="L1" s="704" t="s">
        <v>952</v>
      </c>
      <c r="M1" s="705"/>
    </row>
    <row r="2" spans="1:13" x14ac:dyDescent="0.25">
      <c r="A2" s="895"/>
      <c r="B2" s="895"/>
      <c r="C2" s="895"/>
      <c r="D2" s="895"/>
      <c r="E2" s="895"/>
      <c r="F2" s="895"/>
      <c r="G2" s="893"/>
      <c r="H2" s="893"/>
      <c r="L2" s="703" t="s">
        <v>953</v>
      </c>
      <c r="M2" s="703"/>
    </row>
    <row r="3" spans="1:13" x14ac:dyDescent="0.25">
      <c r="A3" s="895"/>
      <c r="B3" s="895"/>
      <c r="C3" s="895"/>
      <c r="D3" s="895"/>
      <c r="E3" s="895"/>
      <c r="F3" s="895"/>
      <c r="G3" s="893"/>
      <c r="H3" s="893"/>
      <c r="L3" s="703" t="s">
        <v>954</v>
      </c>
      <c r="M3" s="703"/>
    </row>
    <row r="4" spans="1:13" x14ac:dyDescent="0.25">
      <c r="H4" s="706" t="s">
        <v>1009</v>
      </c>
      <c r="L4" s="703" t="s">
        <v>955</v>
      </c>
      <c r="M4" s="703"/>
    </row>
    <row r="5" spans="1:13" x14ac:dyDescent="0.25">
      <c r="H5" s="894" t="s">
        <v>983</v>
      </c>
      <c r="I5" s="894"/>
      <c r="L5" s="703" t="s">
        <v>956</v>
      </c>
      <c r="M5" s="703"/>
    </row>
    <row r="6" spans="1:13" x14ac:dyDescent="0.25">
      <c r="L6" s="703" t="s">
        <v>957</v>
      </c>
      <c r="M6" s="703"/>
    </row>
    <row r="7" spans="1:13" x14ac:dyDescent="0.25">
      <c r="L7" s="703" t="s">
        <v>958</v>
      </c>
      <c r="M7" s="703"/>
    </row>
    <row r="8" spans="1:13" x14ac:dyDescent="0.25">
      <c r="L8" s="703" t="s">
        <v>959</v>
      </c>
      <c r="M8" s="703"/>
    </row>
    <row r="9" spans="1:13" x14ac:dyDescent="0.25">
      <c r="L9" s="703" t="s">
        <v>960</v>
      </c>
      <c r="M9" s="703"/>
    </row>
    <row r="10" spans="1:13" x14ac:dyDescent="0.25">
      <c r="L10" s="703" t="s">
        <v>961</v>
      </c>
      <c r="M10" s="703"/>
    </row>
    <row r="11" spans="1:13" x14ac:dyDescent="0.25">
      <c r="L11" s="703" t="s">
        <v>962</v>
      </c>
      <c r="M11" s="703"/>
    </row>
    <row r="12" spans="1:13" x14ac:dyDescent="0.25">
      <c r="L12" s="703" t="s">
        <v>963</v>
      </c>
      <c r="M12" s="703"/>
    </row>
    <row r="13" spans="1:13" x14ac:dyDescent="0.25">
      <c r="L13" s="703" t="s">
        <v>964</v>
      </c>
      <c r="M13" s="703"/>
    </row>
    <row r="14" spans="1:13" x14ac:dyDescent="0.25">
      <c r="L14" s="703" t="s">
        <v>965</v>
      </c>
      <c r="M14" s="703"/>
    </row>
    <row r="15" spans="1:13" x14ac:dyDescent="0.25">
      <c r="L15" s="703" t="s">
        <v>966</v>
      </c>
      <c r="M15" s="703"/>
    </row>
    <row r="16" spans="1:13" x14ac:dyDescent="0.25">
      <c r="L16" s="703" t="s">
        <v>967</v>
      </c>
      <c r="M16" s="703"/>
    </row>
    <row r="17" spans="12:13" x14ac:dyDescent="0.25">
      <c r="L17" s="703" t="s">
        <v>968</v>
      </c>
      <c r="M17" s="703"/>
    </row>
    <row r="18" spans="12:13" x14ac:dyDescent="0.25">
      <c r="L18" s="703" t="s">
        <v>969</v>
      </c>
      <c r="M18" s="703"/>
    </row>
    <row r="19" spans="12:13" x14ac:dyDescent="0.25">
      <c r="L19" s="703" t="s">
        <v>970</v>
      </c>
      <c r="M19" s="703"/>
    </row>
    <row r="20" spans="12:13" x14ac:dyDescent="0.25">
      <c r="L20" s="703" t="s">
        <v>971</v>
      </c>
      <c r="M20" s="703"/>
    </row>
    <row r="21" spans="12:13" x14ac:dyDescent="0.25">
      <c r="L21" s="703" t="s">
        <v>972</v>
      </c>
      <c r="M21" s="703"/>
    </row>
    <row r="22" spans="12:13" x14ac:dyDescent="0.25">
      <c r="L22" s="703" t="s">
        <v>973</v>
      </c>
      <c r="M22" s="703"/>
    </row>
    <row r="23" spans="12:13" x14ac:dyDescent="0.25">
      <c r="L23" s="703" t="s">
        <v>974</v>
      </c>
      <c r="M23" s="703"/>
    </row>
    <row r="24" spans="12:13" x14ac:dyDescent="0.25">
      <c r="L24" s="703" t="s">
        <v>975</v>
      </c>
      <c r="M24" s="703"/>
    </row>
    <row r="25" spans="12:13" x14ac:dyDescent="0.25">
      <c r="L25" s="703" t="s">
        <v>976</v>
      </c>
      <c r="M25" s="703"/>
    </row>
    <row r="26" spans="12:13" x14ac:dyDescent="0.25">
      <c r="L26" s="703" t="s">
        <v>977</v>
      </c>
      <c r="M26" s="703"/>
    </row>
    <row r="27" spans="12:13" x14ac:dyDescent="0.25">
      <c r="L27" s="703" t="s">
        <v>978</v>
      </c>
      <c r="M27" s="703"/>
    </row>
    <row r="28" spans="12:13" x14ac:dyDescent="0.25">
      <c r="L28" s="703" t="s">
        <v>979</v>
      </c>
      <c r="M28" s="703"/>
    </row>
    <row r="29" spans="12:13" x14ac:dyDescent="0.25">
      <c r="L29" s="703" t="s">
        <v>980</v>
      </c>
      <c r="M29" s="703"/>
    </row>
    <row r="30" spans="12:13" x14ac:dyDescent="0.25">
      <c r="L30" s="703" t="s">
        <v>981</v>
      </c>
      <c r="M30" s="703"/>
    </row>
    <row r="31" spans="12:13" x14ac:dyDescent="0.25">
      <c r="L31" s="703" t="s">
        <v>982</v>
      </c>
      <c r="M31" s="703"/>
    </row>
    <row r="32" spans="12:13" x14ac:dyDescent="0.25">
      <c r="L32" s="703" t="s">
        <v>983</v>
      </c>
      <c r="M32" s="703"/>
    </row>
    <row r="33" spans="12:13" x14ac:dyDescent="0.25">
      <c r="L33" s="703" t="s">
        <v>984</v>
      </c>
      <c r="M33" s="703"/>
    </row>
    <row r="34" spans="12:13" x14ac:dyDescent="0.25">
      <c r="L34" s="703" t="s">
        <v>985</v>
      </c>
      <c r="M34" s="703"/>
    </row>
    <row r="35" spans="12:13" x14ac:dyDescent="0.25">
      <c r="L35" s="703" t="s">
        <v>986</v>
      </c>
      <c r="M35" s="703"/>
    </row>
    <row r="36" spans="12:13" x14ac:dyDescent="0.25">
      <c r="L36" s="703" t="s">
        <v>987</v>
      </c>
      <c r="M36" s="703"/>
    </row>
    <row r="37" spans="12:13" x14ac:dyDescent="0.25">
      <c r="L37" s="703" t="s">
        <v>988</v>
      </c>
      <c r="M37" s="703"/>
    </row>
    <row r="38" spans="12:13" x14ac:dyDescent="0.25">
      <c r="L38" s="703" t="s">
        <v>989</v>
      </c>
      <c r="M38" s="703"/>
    </row>
    <row r="39" spans="12:13" x14ac:dyDescent="0.25">
      <c r="L39" s="703" t="s">
        <v>990</v>
      </c>
      <c r="M39" s="703"/>
    </row>
    <row r="40" spans="12:13" x14ac:dyDescent="0.25">
      <c r="L40" s="703" t="s">
        <v>991</v>
      </c>
      <c r="M40" s="703"/>
    </row>
    <row r="41" spans="12:13" x14ac:dyDescent="0.25">
      <c r="L41" s="703" t="s">
        <v>992</v>
      </c>
      <c r="M41" s="703"/>
    </row>
    <row r="42" spans="12:13" x14ac:dyDescent="0.25">
      <c r="L42" s="703" t="s">
        <v>993</v>
      </c>
      <c r="M42" s="703"/>
    </row>
    <row r="43" spans="12:13" x14ac:dyDescent="0.25">
      <c r="L43" s="703" t="s">
        <v>994</v>
      </c>
      <c r="M43" s="703"/>
    </row>
    <row r="44" spans="12:13" x14ac:dyDescent="0.25">
      <c r="L44" s="703" t="s">
        <v>995</v>
      </c>
      <c r="M44" s="703"/>
    </row>
    <row r="45" spans="12:13" x14ac:dyDescent="0.25">
      <c r="L45" s="703" t="s">
        <v>996</v>
      </c>
      <c r="M45" s="703"/>
    </row>
    <row r="46" spans="12:13" x14ac:dyDescent="0.25">
      <c r="L46" s="703" t="s">
        <v>997</v>
      </c>
      <c r="M46" s="703"/>
    </row>
    <row r="47" spans="12:13" x14ac:dyDescent="0.25">
      <c r="L47" s="703" t="s">
        <v>998</v>
      </c>
      <c r="M47" s="703"/>
    </row>
    <row r="48" spans="12:13" x14ac:dyDescent="0.25">
      <c r="L48" s="703" t="s">
        <v>999</v>
      </c>
      <c r="M48" s="703"/>
    </row>
    <row r="49" spans="12:13" x14ac:dyDescent="0.25">
      <c r="L49" s="703" t="s">
        <v>1000</v>
      </c>
      <c r="M49" s="703"/>
    </row>
    <row r="50" spans="12:13" x14ac:dyDescent="0.25">
      <c r="L50" s="703" t="s">
        <v>1001</v>
      </c>
      <c r="M50" s="703"/>
    </row>
    <row r="51" spans="12:13" x14ac:dyDescent="0.25">
      <c r="L51" s="703" t="s">
        <v>1002</v>
      </c>
      <c r="M51" s="703"/>
    </row>
    <row r="52" spans="12:13" x14ac:dyDescent="0.25">
      <c r="L52" s="703" t="s">
        <v>1003</v>
      </c>
      <c r="M52" s="703"/>
    </row>
    <row r="53" spans="12:13" x14ac:dyDescent="0.25">
      <c r="L53" s="703" t="s">
        <v>1004</v>
      </c>
      <c r="M53" s="703"/>
    </row>
    <row r="54" spans="12:13" x14ac:dyDescent="0.25">
      <c r="L54" s="703" t="s">
        <v>1005</v>
      </c>
      <c r="M54" s="703"/>
    </row>
    <row r="55" spans="12:13" x14ac:dyDescent="0.25">
      <c r="L55" s="703" t="s">
        <v>1006</v>
      </c>
      <c r="M55" s="703"/>
    </row>
    <row r="56" spans="12:13" x14ac:dyDescent="0.25">
      <c r="L56" s="703" t="s">
        <v>1007</v>
      </c>
      <c r="M56" s="703"/>
    </row>
    <row r="57" spans="12:13" x14ac:dyDescent="0.25">
      <c r="L57" s="703" t="s">
        <v>1008</v>
      </c>
      <c r="M57" s="703"/>
    </row>
    <row r="58" spans="12:13" x14ac:dyDescent="0.25">
      <c r="L58" s="703" t="s">
        <v>1150</v>
      </c>
      <c r="M58" s="703"/>
    </row>
    <row r="59" spans="12:13" x14ac:dyDescent="0.25">
      <c r="L59" s="703" t="s">
        <v>1159</v>
      </c>
      <c r="M59" s="703"/>
    </row>
    <row r="60" spans="12:13" x14ac:dyDescent="0.25">
      <c r="L60" s="892"/>
      <c r="M60" s="892"/>
    </row>
    <row r="61" spans="12:13" x14ac:dyDescent="0.25">
      <c r="L61" s="892"/>
      <c r="M61" s="892"/>
    </row>
    <row r="62" spans="12:13" x14ac:dyDescent="0.25">
      <c r="L62" s="892"/>
      <c r="M62" s="892"/>
    </row>
    <row r="63" spans="12:13" x14ac:dyDescent="0.25">
      <c r="L63" s="892"/>
      <c r="M63" s="892"/>
    </row>
    <row r="64" spans="12:13" x14ac:dyDescent="0.25">
      <c r="L64" s="892"/>
      <c r="M64" s="892"/>
    </row>
    <row r="65" spans="12:13" x14ac:dyDescent="0.25">
      <c r="L65" s="892"/>
      <c r="M65" s="892"/>
    </row>
    <row r="66" spans="12:13" x14ac:dyDescent="0.25">
      <c r="L66" s="892"/>
      <c r="M66" s="892"/>
    </row>
    <row r="67" spans="12:13" x14ac:dyDescent="0.25">
      <c r="L67" s="892"/>
      <c r="M67" s="892"/>
    </row>
    <row r="68" spans="12:13" x14ac:dyDescent="0.25">
      <c r="L68" s="892"/>
      <c r="M68" s="892"/>
    </row>
    <row r="69" spans="12:13" x14ac:dyDescent="0.25">
      <c r="L69" s="892"/>
      <c r="M69" s="892"/>
    </row>
    <row r="70" spans="12:13" x14ac:dyDescent="0.25">
      <c r="L70" s="892"/>
      <c r="M70" s="892"/>
    </row>
    <row r="71" spans="12:13" x14ac:dyDescent="0.25">
      <c r="L71" s="892"/>
      <c r="M71" s="892"/>
    </row>
    <row r="72" spans="12:13" x14ac:dyDescent="0.25">
      <c r="L72" s="892"/>
      <c r="M72" s="892"/>
    </row>
    <row r="73" spans="12:13" x14ac:dyDescent="0.25">
      <c r="L73" s="892"/>
      <c r="M73" s="892"/>
    </row>
    <row r="74" spans="12:13" x14ac:dyDescent="0.25">
      <c r="L74" s="892"/>
      <c r="M74" s="892"/>
    </row>
    <row r="75" spans="12:13" x14ac:dyDescent="0.25">
      <c r="L75" s="892"/>
      <c r="M75" s="892"/>
    </row>
    <row r="76" spans="12:13" x14ac:dyDescent="0.25">
      <c r="L76" s="892"/>
      <c r="M76" s="892"/>
    </row>
    <row r="77" spans="12:13" x14ac:dyDescent="0.25">
      <c r="L77" s="892"/>
      <c r="M77" s="892"/>
    </row>
    <row r="78" spans="12:13" x14ac:dyDescent="0.25">
      <c r="L78" s="892"/>
      <c r="M78" s="892"/>
    </row>
    <row r="79" spans="12:13" x14ac:dyDescent="0.25">
      <c r="L79" s="892"/>
      <c r="M79" s="892"/>
    </row>
    <row r="80" spans="12:13" x14ac:dyDescent="0.25">
      <c r="L80" s="892"/>
      <c r="M80" s="892"/>
    </row>
    <row r="81" spans="12:13" x14ac:dyDescent="0.25">
      <c r="L81" s="892"/>
      <c r="M81" s="892"/>
    </row>
    <row r="82" spans="12:13" x14ac:dyDescent="0.25">
      <c r="L82" s="892"/>
      <c r="M82" s="892"/>
    </row>
    <row r="83" spans="12:13" x14ac:dyDescent="0.25">
      <c r="L83" s="892"/>
      <c r="M83" s="892"/>
    </row>
    <row r="84" spans="12:13" x14ac:dyDescent="0.25">
      <c r="L84" s="892"/>
      <c r="M84" s="892"/>
    </row>
    <row r="85" spans="12:13" x14ac:dyDescent="0.25">
      <c r="L85" s="892"/>
      <c r="M85" s="892"/>
    </row>
    <row r="86" spans="12:13" x14ac:dyDescent="0.25">
      <c r="L86" s="892"/>
      <c r="M86" s="892"/>
    </row>
    <row r="87" spans="12:13" x14ac:dyDescent="0.25">
      <c r="L87" s="892"/>
      <c r="M87" s="892"/>
    </row>
    <row r="88" spans="12:13" x14ac:dyDescent="0.25">
      <c r="L88" s="892"/>
      <c r="M88" s="892"/>
    </row>
    <row r="89" spans="12:13" x14ac:dyDescent="0.25">
      <c r="L89" s="892"/>
      <c r="M89" s="892"/>
    </row>
    <row r="90" spans="12:13" x14ac:dyDescent="0.25">
      <c r="L90" s="892"/>
      <c r="M90" s="892"/>
    </row>
    <row r="91" spans="12:13" x14ac:dyDescent="0.25">
      <c r="L91" s="892"/>
      <c r="M91" s="892"/>
    </row>
    <row r="92" spans="12:13" x14ac:dyDescent="0.25">
      <c r="L92" s="892"/>
      <c r="M92" s="892"/>
    </row>
    <row r="93" spans="12:13" x14ac:dyDescent="0.25">
      <c r="L93" s="892"/>
      <c r="M93" s="892"/>
    </row>
    <row r="94" spans="12:13" x14ac:dyDescent="0.25">
      <c r="L94" s="892"/>
      <c r="M94" s="892"/>
    </row>
    <row r="95" spans="12:13" x14ac:dyDescent="0.25">
      <c r="L95" s="892"/>
      <c r="M95" s="892"/>
    </row>
    <row r="96" spans="12:13" x14ac:dyDescent="0.25">
      <c r="L96" s="892"/>
      <c r="M96" s="892"/>
    </row>
    <row r="97" spans="12:13" x14ac:dyDescent="0.25">
      <c r="L97" s="892"/>
      <c r="M97" s="892"/>
    </row>
    <row r="98" spans="12:13" x14ac:dyDescent="0.25">
      <c r="L98" s="892"/>
      <c r="M98" s="892"/>
    </row>
    <row r="99" spans="12:13" x14ac:dyDescent="0.25">
      <c r="L99" s="892"/>
      <c r="M99" s="892"/>
    </row>
    <row r="100" spans="12:13" x14ac:dyDescent="0.25">
      <c r="L100" s="892"/>
      <c r="M100" s="892"/>
    </row>
    <row r="101" spans="12:13" x14ac:dyDescent="0.25">
      <c r="L101" s="892"/>
      <c r="M101" s="892"/>
    </row>
    <row r="102" spans="12:13" x14ac:dyDescent="0.25">
      <c r="L102" s="892"/>
      <c r="M102" s="892"/>
    </row>
    <row r="103" spans="12:13" x14ac:dyDescent="0.25">
      <c r="L103" s="892"/>
      <c r="M103" s="892"/>
    </row>
    <row r="104" spans="12:13" x14ac:dyDescent="0.25">
      <c r="L104" s="892"/>
      <c r="M104" s="892"/>
    </row>
    <row r="105" spans="12:13" x14ac:dyDescent="0.25">
      <c r="L105" s="892"/>
      <c r="M105" s="892"/>
    </row>
    <row r="106" spans="12:13" x14ac:dyDescent="0.25">
      <c r="L106" s="892"/>
      <c r="M106" s="892"/>
    </row>
    <row r="107" spans="12:13" x14ac:dyDescent="0.25">
      <c r="L107" s="892"/>
      <c r="M107" s="892"/>
    </row>
    <row r="108" spans="12:13" x14ac:dyDescent="0.25">
      <c r="L108" s="892"/>
      <c r="M108" s="892"/>
    </row>
    <row r="109" spans="12:13" x14ac:dyDescent="0.25">
      <c r="L109" s="892"/>
      <c r="M109" s="892"/>
    </row>
    <row r="110" spans="12:13" x14ac:dyDescent="0.25">
      <c r="L110" s="892"/>
      <c r="M110" s="892"/>
    </row>
    <row r="111" spans="12:13" x14ac:dyDescent="0.25">
      <c r="L111" s="892"/>
      <c r="M111" s="892"/>
    </row>
    <row r="112" spans="12:13" x14ac:dyDescent="0.25">
      <c r="L112" s="892"/>
      <c r="M112" s="892"/>
    </row>
    <row r="113" spans="12:13" x14ac:dyDescent="0.25">
      <c r="L113" s="892"/>
      <c r="M113" s="892"/>
    </row>
    <row r="114" spans="12:13" x14ac:dyDescent="0.25">
      <c r="L114" s="892"/>
      <c r="M114" s="892"/>
    </row>
    <row r="115" spans="12:13" x14ac:dyDescent="0.25">
      <c r="L115" s="892"/>
      <c r="M115" s="892"/>
    </row>
    <row r="116" spans="12:13" x14ac:dyDescent="0.25">
      <c r="L116" s="892"/>
      <c r="M116" s="892"/>
    </row>
    <row r="117" spans="12:13" x14ac:dyDescent="0.25">
      <c r="L117" s="892"/>
      <c r="M117" s="892"/>
    </row>
    <row r="118" spans="12:13" x14ac:dyDescent="0.25">
      <c r="L118" s="892"/>
      <c r="M118" s="892"/>
    </row>
    <row r="119" spans="12:13" x14ac:dyDescent="0.25">
      <c r="L119" s="892"/>
      <c r="M119" s="892"/>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349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71" t="s">
        <v>114</v>
      </c>
      <c r="T11" s="972"/>
      <c r="U11" s="972"/>
      <c r="V11" s="972"/>
      <c r="W11" s="972"/>
      <c r="X11" s="972"/>
      <c r="Y11" s="972"/>
      <c r="Z11" s="972"/>
      <c r="AA11" s="972"/>
      <c r="AB11" s="972"/>
      <c r="AC11" s="972"/>
      <c r="AD11" s="972"/>
      <c r="AE11" s="972"/>
      <c r="AF11" s="972"/>
      <c r="AG11" s="972"/>
      <c r="AH11" s="972"/>
      <c r="AI11" s="973"/>
      <c r="AJ11" s="5"/>
      <c r="AK11" s="1021" t="s">
        <v>762</v>
      </c>
      <c r="AL11" s="1022"/>
      <c r="AM11" s="1022"/>
      <c r="AN11" s="1022"/>
      <c r="AO11" s="1022"/>
      <c r="AP11" s="1022"/>
      <c r="AQ11" s="1022"/>
      <c r="AR11" s="1022"/>
      <c r="AS11" s="1022"/>
      <c r="AT11" s="1022"/>
      <c r="AU11" s="1022"/>
      <c r="AV11" s="1022"/>
      <c r="AW11" s="1022"/>
      <c r="AX11" s="1022"/>
      <c r="AY11" s="1022"/>
      <c r="AZ11" s="1022"/>
      <c r="BA11" s="1022"/>
      <c r="BB11" s="1022"/>
      <c r="BC11" s="1022"/>
      <c r="BD11" s="1022"/>
      <c r="BE11" s="1022"/>
      <c r="BF11" s="1022"/>
      <c r="BG11" s="1022"/>
      <c r="BH11" s="1022"/>
      <c r="BI11" s="1022"/>
      <c r="BJ11" s="1022"/>
      <c r="BK11" s="1022"/>
      <c r="BL11" s="1022"/>
      <c r="BM11" s="1022"/>
      <c r="BN11" s="1022"/>
      <c r="BO11" s="1023"/>
      <c r="BP11" s="5"/>
      <c r="BQ11" s="5"/>
      <c r="BR11" s="5"/>
      <c r="BS11" s="5"/>
    </row>
    <row r="12" spans="1:71"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t="s">
        <v>111</v>
      </c>
      <c r="T12" s="919"/>
      <c r="U12" s="919"/>
      <c r="V12" s="919"/>
      <c r="W12" s="919"/>
      <c r="X12" s="919"/>
      <c r="Y12" s="919"/>
      <c r="Z12" s="988"/>
      <c r="AA12" s="988"/>
      <c r="AB12" s="988"/>
      <c r="AC12" s="988"/>
      <c r="AD12" s="988"/>
      <c r="AE12" s="988"/>
      <c r="AF12" s="988"/>
      <c r="AG12" s="988"/>
      <c r="AH12" s="988"/>
      <c r="AI12" s="989"/>
      <c r="AJ12" s="5"/>
      <c r="AK12" s="1031"/>
      <c r="AL12" s="1032"/>
      <c r="AM12" s="1033"/>
      <c r="AN12" s="1027" t="s">
        <v>1010</v>
      </c>
      <c r="AO12" s="1027"/>
      <c r="AP12" s="1027"/>
      <c r="AQ12" s="1027" t="s">
        <v>98</v>
      </c>
      <c r="AR12" s="1027"/>
      <c r="AS12" s="1027"/>
      <c r="AT12" s="1027"/>
      <c r="AU12" s="1027"/>
      <c r="AV12" s="1027"/>
      <c r="AW12" s="1027"/>
      <c r="AX12" s="1027"/>
      <c r="AY12" s="1024"/>
      <c r="AZ12" s="1027" t="s">
        <v>155</v>
      </c>
      <c r="BA12" s="1027"/>
      <c r="BB12" s="1027"/>
      <c r="BC12" s="1027"/>
      <c r="BD12" s="1027"/>
      <c r="BE12" s="1027"/>
      <c r="BF12" s="1027"/>
      <c r="BG12" s="1027"/>
      <c r="BH12" s="1024" t="s">
        <v>154</v>
      </c>
      <c r="BI12" s="1025"/>
      <c r="BJ12" s="1025"/>
      <c r="BK12" s="1025"/>
      <c r="BL12" s="1025"/>
      <c r="BM12" s="1025"/>
      <c r="BN12" s="1025"/>
      <c r="BO12" s="1026"/>
      <c r="BP12" s="5"/>
      <c r="BQ12" s="5"/>
      <c r="BR12" s="5"/>
      <c r="BS12" s="5"/>
    </row>
    <row r="13" spans="1:71" ht="12" customHeight="1" x14ac:dyDescent="0.2">
      <c r="A13" s="941" t="s">
        <v>54</v>
      </c>
      <c r="B13" s="942"/>
      <c r="C13" s="942"/>
      <c r="D13" s="942"/>
      <c r="E13" s="942"/>
      <c r="F13" s="943"/>
      <c r="G13" s="969"/>
      <c r="H13" s="969"/>
      <c r="I13" s="969"/>
      <c r="J13" s="969"/>
      <c r="K13" s="969"/>
      <c r="L13" s="969"/>
      <c r="M13" s="969"/>
      <c r="N13" s="969"/>
      <c r="O13" s="969"/>
      <c r="P13" s="970"/>
      <c r="Q13" s="42"/>
      <c r="R13" s="42"/>
      <c r="S13" s="910" t="s">
        <v>108</v>
      </c>
      <c r="T13" s="911"/>
      <c r="U13" s="911"/>
      <c r="V13" s="911"/>
      <c r="W13" s="911"/>
      <c r="X13" s="911"/>
      <c r="Y13" s="911"/>
      <c r="Z13" s="969"/>
      <c r="AA13" s="969"/>
      <c r="AB13" s="969"/>
      <c r="AC13" s="969"/>
      <c r="AD13" s="969"/>
      <c r="AE13" s="969"/>
      <c r="AF13" s="969"/>
      <c r="AG13" s="969"/>
      <c r="AH13" s="969"/>
      <c r="AI13" s="970"/>
      <c r="AJ13" s="5"/>
      <c r="AK13" s="1008" t="s">
        <v>152</v>
      </c>
      <c r="AL13" s="1009"/>
      <c r="AM13" s="1009"/>
      <c r="AN13" s="1019"/>
      <c r="AO13" s="1019"/>
      <c r="AP13" s="1019"/>
      <c r="AQ13" s="1012"/>
      <c r="AR13" s="1012"/>
      <c r="AS13" s="1012"/>
      <c r="AT13" s="996" t="s">
        <v>151</v>
      </c>
      <c r="AU13" s="996"/>
      <c r="AV13" s="996"/>
      <c r="AW13" s="996"/>
      <c r="AX13" s="996"/>
      <c r="AY13" s="997"/>
      <c r="AZ13" s="1014" t="str">
        <f>IF(AN13="","",IF(100*(ABS(AN13-$AN$16)/$AN$16)&gt;10,"T1 Exceeds 10% by "&amp;ROUND(100*(ABS(AN13-$AN$16)/$AN$16)-10,1)&amp;"%",""))</f>
        <v/>
      </c>
      <c r="BA13" s="1014"/>
      <c r="BB13" s="1014"/>
      <c r="BC13" s="1014"/>
      <c r="BD13" s="1014"/>
      <c r="BE13" s="1014"/>
      <c r="BF13" s="1014"/>
      <c r="BG13" s="1014"/>
      <c r="BH13" s="1014" t="str">
        <f>IF(AQ13="","",IF(100*(ABS(AQ13-$AQ$16)/$AQ$16)&gt;2,"T1 Exceeds 2% by "&amp;ROUND(100*(ABS(AQ13-$AQ$16)/$AQ$16)-2,1)&amp;"%",""))</f>
        <v/>
      </c>
      <c r="BI13" s="1014"/>
      <c r="BJ13" s="1014"/>
      <c r="BK13" s="1014"/>
      <c r="BL13" s="1014"/>
      <c r="BM13" s="1014"/>
      <c r="BN13" s="1014"/>
      <c r="BO13" s="1015"/>
      <c r="BP13" s="5"/>
      <c r="BQ13" s="5"/>
      <c r="BR13" s="5"/>
      <c r="BS13" s="5"/>
    </row>
    <row r="14" spans="1:71" ht="12" customHeight="1" x14ac:dyDescent="0.2">
      <c r="A14" s="941" t="s">
        <v>150</v>
      </c>
      <c r="B14" s="942"/>
      <c r="C14" s="942"/>
      <c r="D14" s="942"/>
      <c r="E14" s="942"/>
      <c r="F14" s="943"/>
      <c r="G14" s="969"/>
      <c r="H14" s="969"/>
      <c r="I14" s="969"/>
      <c r="J14" s="969"/>
      <c r="K14" s="969"/>
      <c r="L14" s="969"/>
      <c r="M14" s="969"/>
      <c r="N14" s="969"/>
      <c r="O14" s="969"/>
      <c r="P14" s="970"/>
      <c r="Q14" s="42"/>
      <c r="R14" s="42"/>
      <c r="S14" s="941" t="s">
        <v>105</v>
      </c>
      <c r="T14" s="942"/>
      <c r="U14" s="942"/>
      <c r="V14" s="942"/>
      <c r="W14" s="942"/>
      <c r="X14" s="942"/>
      <c r="Y14" s="943"/>
      <c r="Z14" s="968"/>
      <c r="AA14" s="968"/>
      <c r="AB14" s="968"/>
      <c r="AC14" s="968"/>
      <c r="AD14" s="968"/>
      <c r="AE14" s="968"/>
      <c r="AF14" s="968"/>
      <c r="AG14" s="968"/>
      <c r="AH14" s="968"/>
      <c r="AI14" s="1020"/>
      <c r="AJ14" s="5"/>
      <c r="AK14" s="1008" t="s">
        <v>51</v>
      </c>
      <c r="AL14" s="1009"/>
      <c r="AM14" s="1009"/>
      <c r="AN14" s="1019"/>
      <c r="AO14" s="1019"/>
      <c r="AP14" s="1019"/>
      <c r="AQ14" s="1012"/>
      <c r="AR14" s="1012"/>
      <c r="AS14" s="1012"/>
      <c r="AT14" s="1012"/>
      <c r="AU14" s="1012"/>
      <c r="AV14" s="1012"/>
      <c r="AW14" s="1012"/>
      <c r="AX14" s="1012"/>
      <c r="AY14" s="1013"/>
      <c r="AZ14" s="1014" t="str">
        <f>IF(AN14="","",IF(100*(ABS(AN14-$AN$16)/$AN$16)&gt;10,"T2 Exceeds 10% by "&amp;ROUND(100*(ABS(AN14-$AN$16)/$AN$16)-10,1)&amp;"%",""))</f>
        <v/>
      </c>
      <c r="BA14" s="1014"/>
      <c r="BB14" s="1014"/>
      <c r="BC14" s="1014"/>
      <c r="BD14" s="1014"/>
      <c r="BE14" s="1014"/>
      <c r="BF14" s="1014"/>
      <c r="BG14" s="1014"/>
      <c r="BH14" s="1014" t="str">
        <f>IF(AQ14="","",IF(100*(ABS(AQ14-$AQ$16)/$AQ$16)&gt;2,"T2 Exceeds 2% by "&amp;ROUND(100*(ABS(AQ14-$AQ$16)/$AQ$16)-2,1)&amp;"%",""))</f>
        <v/>
      </c>
      <c r="BI14" s="1014"/>
      <c r="BJ14" s="1014"/>
      <c r="BK14" s="1014"/>
      <c r="BL14" s="1014"/>
      <c r="BM14" s="1014"/>
      <c r="BN14" s="1014"/>
      <c r="BO14" s="1015"/>
      <c r="BP14" s="5"/>
      <c r="BQ14" s="5"/>
      <c r="BR14" s="5"/>
      <c r="BS14" s="5"/>
    </row>
    <row r="15" spans="1:71" ht="12" customHeight="1" x14ac:dyDescent="0.2">
      <c r="A15" s="910" t="s">
        <v>149</v>
      </c>
      <c r="B15" s="911"/>
      <c r="C15" s="911"/>
      <c r="D15" s="911"/>
      <c r="E15" s="911"/>
      <c r="F15" s="911"/>
      <c r="G15" s="955" t="s">
        <v>695</v>
      </c>
      <c r="H15" s="955"/>
      <c r="I15" s="955"/>
      <c r="J15" s="955"/>
      <c r="K15" s="955"/>
      <c r="L15" s="955"/>
      <c r="M15" s="955"/>
      <c r="N15" s="955"/>
      <c r="O15" s="955"/>
      <c r="P15" s="957"/>
      <c r="Q15" s="42"/>
      <c r="R15" s="42"/>
      <c r="S15" s="910" t="s">
        <v>104</v>
      </c>
      <c r="T15" s="911"/>
      <c r="U15" s="911"/>
      <c r="V15" s="911"/>
      <c r="W15" s="911"/>
      <c r="X15" s="911"/>
      <c r="Y15" s="911"/>
      <c r="Z15" s="1016"/>
      <c r="AA15" s="1017"/>
      <c r="AB15" s="1017"/>
      <c r="AC15" s="1017"/>
      <c r="AD15" s="1017"/>
      <c r="AE15" s="1017"/>
      <c r="AF15" s="1017"/>
      <c r="AG15" s="1017"/>
      <c r="AH15" s="1017"/>
      <c r="AI15" s="1018"/>
      <c r="AJ15" s="5"/>
      <c r="AK15" s="1008" t="s">
        <v>50</v>
      </c>
      <c r="AL15" s="1009"/>
      <c r="AM15" s="1009"/>
      <c r="AN15" s="1019"/>
      <c r="AO15" s="1019"/>
      <c r="AP15" s="1019"/>
      <c r="AQ15" s="1012"/>
      <c r="AR15" s="1012"/>
      <c r="AS15" s="1012"/>
      <c r="AT15" s="996" t="s">
        <v>147</v>
      </c>
      <c r="AU15" s="996"/>
      <c r="AV15" s="996"/>
      <c r="AW15" s="996"/>
      <c r="AX15" s="996"/>
      <c r="AY15" s="997"/>
      <c r="AZ15" s="1014" t="str">
        <f>IF(AN15="","",IF(100*(ABS(AN15-$AN$16)/$AN$16)&gt;10,"T3 Exceeds 10% by "&amp;ROUND(100*(ABS(AN15-$AN$16)/$AN$16)-10,1)&amp;"%",""))</f>
        <v/>
      </c>
      <c r="BA15" s="1014"/>
      <c r="BB15" s="1014"/>
      <c r="BC15" s="1014"/>
      <c r="BD15" s="1014"/>
      <c r="BE15" s="1014"/>
      <c r="BF15" s="1014"/>
      <c r="BG15" s="1014"/>
      <c r="BH15" s="1014" t="str">
        <f>IF(AQ15="","",IF(100*(ABS(AQ15-$AQ$16)/$AQ$16)&gt;2,"T3 Exceeds 2% by "&amp;ROUND(100*(ABS(AQ15-$AQ$16)/$AQ$16)-2,1)&amp;"%",""))</f>
        <v/>
      </c>
      <c r="BI15" s="1014"/>
      <c r="BJ15" s="1014"/>
      <c r="BK15" s="1014"/>
      <c r="BL15" s="1014"/>
      <c r="BM15" s="1014"/>
      <c r="BN15" s="1014"/>
      <c r="BO15" s="1015"/>
      <c r="BP15" s="5"/>
      <c r="BQ15" s="5"/>
      <c r="BR15" s="5"/>
      <c r="BS15" s="5"/>
    </row>
    <row r="16" spans="1:71" ht="12" customHeight="1" thickBot="1" x14ac:dyDescent="0.25">
      <c r="A16" s="910" t="s">
        <v>146</v>
      </c>
      <c r="B16" s="911"/>
      <c r="C16" s="911"/>
      <c r="D16" s="911"/>
      <c r="E16" s="911"/>
      <c r="F16" s="911"/>
      <c r="G16" s="969"/>
      <c r="H16" s="969"/>
      <c r="I16" s="969"/>
      <c r="J16" s="969"/>
      <c r="K16" s="969"/>
      <c r="L16" s="969"/>
      <c r="M16" s="969"/>
      <c r="N16" s="969"/>
      <c r="O16" s="969"/>
      <c r="P16" s="970"/>
      <c r="Q16" s="42"/>
      <c r="R16" s="42"/>
      <c r="S16" s="1004"/>
      <c r="T16" s="1005"/>
      <c r="U16" s="1005"/>
      <c r="V16" s="1005"/>
      <c r="W16" s="1005"/>
      <c r="X16" s="1005"/>
      <c r="Y16" s="1005"/>
      <c r="Z16" s="1006" t="s">
        <v>102</v>
      </c>
      <c r="AA16" s="1006"/>
      <c r="AB16" s="1006"/>
      <c r="AC16" s="1006"/>
      <c r="AD16" s="1006"/>
      <c r="AE16" s="1006" t="s">
        <v>101</v>
      </c>
      <c r="AF16" s="1006"/>
      <c r="AG16" s="1006"/>
      <c r="AH16" s="1006"/>
      <c r="AI16" s="1007"/>
      <c r="AJ16" s="5"/>
      <c r="AK16" s="1008" t="s">
        <v>144</v>
      </c>
      <c r="AL16" s="1009"/>
      <c r="AM16" s="1009"/>
      <c r="AN16" s="1010" t="str">
        <f>IFERROR(AVERAGE(AN13:AP15),"")</f>
        <v/>
      </c>
      <c r="AO16" s="1010"/>
      <c r="AP16" s="1010"/>
      <c r="AQ16" s="1011" t="str">
        <f>IFERROR(AVERAGE(AQ13:AS15),"")</f>
        <v/>
      </c>
      <c r="AR16" s="1011"/>
      <c r="AS16" s="1011"/>
      <c r="AT16" s="1012"/>
      <c r="AU16" s="1012"/>
      <c r="AV16" s="1012"/>
      <c r="AW16" s="1012"/>
      <c r="AX16" s="1012"/>
      <c r="AY16" s="1013"/>
      <c r="AZ16" s="985" t="s">
        <v>143</v>
      </c>
      <c r="BA16" s="986"/>
      <c r="BB16" s="986"/>
      <c r="BC16" s="986"/>
      <c r="BD16" s="986"/>
      <c r="BE16" s="986"/>
      <c r="BF16" s="986"/>
      <c r="BG16" s="986"/>
      <c r="BH16" s="986"/>
      <c r="BI16" s="986"/>
      <c r="BJ16" s="986"/>
      <c r="BK16" s="986"/>
      <c r="BL16" s="986"/>
      <c r="BM16" s="986"/>
      <c r="BN16" s="986"/>
      <c r="BO16" s="987"/>
      <c r="BP16" s="5"/>
      <c r="BQ16" s="5"/>
      <c r="BR16" s="5"/>
      <c r="BS16" s="5"/>
    </row>
    <row r="17" spans="1:73" ht="12.6" customHeight="1" thickTop="1" x14ac:dyDescent="0.2">
      <c r="A17" s="910" t="s">
        <v>53</v>
      </c>
      <c r="B17" s="911"/>
      <c r="C17" s="911"/>
      <c r="D17" s="911"/>
      <c r="E17" s="911"/>
      <c r="F17" s="911"/>
      <c r="G17" s="969"/>
      <c r="H17" s="969"/>
      <c r="I17" s="969"/>
      <c r="J17" s="969"/>
      <c r="K17" s="969"/>
      <c r="L17" s="969"/>
      <c r="M17" s="969"/>
      <c r="N17" s="969"/>
      <c r="O17" s="969"/>
      <c r="P17" s="970"/>
      <c r="Q17" s="42"/>
      <c r="R17" s="42"/>
      <c r="S17" s="918" t="s">
        <v>32</v>
      </c>
      <c r="T17" s="919"/>
      <c r="U17" s="919"/>
      <c r="V17" s="919"/>
      <c r="W17" s="919"/>
      <c r="X17" s="919"/>
      <c r="Y17" s="919"/>
      <c r="Z17" s="988"/>
      <c r="AA17" s="988"/>
      <c r="AB17" s="988"/>
      <c r="AC17" s="988"/>
      <c r="AD17" s="988"/>
      <c r="AE17" s="988"/>
      <c r="AF17" s="988"/>
      <c r="AG17" s="988"/>
      <c r="AH17" s="988"/>
      <c r="AI17" s="989"/>
      <c r="AJ17" s="5"/>
      <c r="AK17" s="990"/>
      <c r="AL17" s="991"/>
      <c r="AM17" s="991"/>
      <c r="AN17" s="991"/>
      <c r="AO17" s="991"/>
      <c r="AP17" s="991"/>
      <c r="AQ17" s="991"/>
      <c r="AR17" s="991"/>
      <c r="AS17" s="992"/>
      <c r="AT17" s="996" t="s">
        <v>141</v>
      </c>
      <c r="AU17" s="996"/>
      <c r="AV17" s="996"/>
      <c r="AW17" s="996"/>
      <c r="AX17" s="996"/>
      <c r="AY17" s="997"/>
      <c r="AZ17" s="998" t="s">
        <v>140</v>
      </c>
      <c r="BA17" s="999"/>
      <c r="BB17" s="999"/>
      <c r="BC17" s="999"/>
      <c r="BD17" s="999"/>
      <c r="BE17" s="999"/>
      <c r="BF17" s="999"/>
      <c r="BG17" s="999"/>
      <c r="BH17" s="999"/>
      <c r="BI17" s="999"/>
      <c r="BJ17" s="999"/>
      <c r="BK17" s="999"/>
      <c r="BL17" s="999"/>
      <c r="BM17" s="999"/>
      <c r="BN17" s="999"/>
      <c r="BO17" s="1000"/>
      <c r="BP17" s="5"/>
      <c r="BQ17" s="5"/>
      <c r="BR17" s="5"/>
      <c r="BS17" s="5"/>
    </row>
    <row r="18" spans="1:73" ht="12" customHeight="1" thickBot="1" x14ac:dyDescent="0.25">
      <c r="A18" s="899" t="s">
        <v>348</v>
      </c>
      <c r="B18" s="900"/>
      <c r="C18" s="900"/>
      <c r="D18" s="900"/>
      <c r="E18" s="900"/>
      <c r="F18" s="900"/>
      <c r="G18" s="977"/>
      <c r="H18" s="977"/>
      <c r="I18" s="977"/>
      <c r="J18" s="977"/>
      <c r="K18" s="977"/>
      <c r="L18" s="978"/>
      <c r="M18" s="979" t="s">
        <v>133</v>
      </c>
      <c r="N18" s="980"/>
      <c r="O18" s="980"/>
      <c r="P18" s="981"/>
      <c r="Q18" s="42"/>
      <c r="R18" s="42"/>
      <c r="S18" s="910" t="s">
        <v>100</v>
      </c>
      <c r="T18" s="911"/>
      <c r="U18" s="911"/>
      <c r="V18" s="911"/>
      <c r="W18" s="911"/>
      <c r="X18" s="911"/>
      <c r="Y18" s="911"/>
      <c r="Z18" s="958"/>
      <c r="AA18" s="958"/>
      <c r="AB18" s="958"/>
      <c r="AC18" s="958"/>
      <c r="AD18" s="958"/>
      <c r="AE18" s="959" t="s">
        <v>99</v>
      </c>
      <c r="AF18" s="954"/>
      <c r="AG18" s="954"/>
      <c r="AH18" s="954"/>
      <c r="AI18" s="960"/>
      <c r="AJ18" s="5"/>
      <c r="AK18" s="993"/>
      <c r="AL18" s="994"/>
      <c r="AM18" s="994"/>
      <c r="AN18" s="994"/>
      <c r="AO18" s="994"/>
      <c r="AP18" s="994"/>
      <c r="AQ18" s="994"/>
      <c r="AR18" s="994"/>
      <c r="AS18" s="995"/>
      <c r="AT18" s="982"/>
      <c r="AU18" s="983"/>
      <c r="AV18" s="983"/>
      <c r="AW18" s="983"/>
      <c r="AX18" s="983"/>
      <c r="AY18" s="984"/>
      <c r="AZ18" s="1001"/>
      <c r="BA18" s="1002"/>
      <c r="BB18" s="1002"/>
      <c r="BC18" s="1002"/>
      <c r="BD18" s="1002"/>
      <c r="BE18" s="1002"/>
      <c r="BF18" s="1002"/>
      <c r="BG18" s="1002"/>
      <c r="BH18" s="1002"/>
      <c r="BI18" s="1002"/>
      <c r="BJ18" s="1002"/>
      <c r="BK18" s="1002"/>
      <c r="BL18" s="1002"/>
      <c r="BM18" s="1002"/>
      <c r="BN18" s="1002"/>
      <c r="BO18" s="1003"/>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10" t="s">
        <v>948</v>
      </c>
      <c r="T19" s="911"/>
      <c r="U19" s="911"/>
      <c r="V19" s="911"/>
      <c r="W19" s="911"/>
      <c r="X19" s="911"/>
      <c r="Y19" s="911"/>
      <c r="Z19" s="959" t="s">
        <v>99</v>
      </c>
      <c r="AA19" s="954"/>
      <c r="AB19" s="954"/>
      <c r="AC19" s="954"/>
      <c r="AD19" s="954"/>
      <c r="AE19" s="954" t="str">
        <f>IF(Z15&lt;&gt;"---",IF(Z18*Z15&lt;&gt;0,Z18*Z15, ""),"---")</f>
        <v/>
      </c>
      <c r="AF19" s="954"/>
      <c r="AG19" s="954"/>
      <c r="AH19" s="954"/>
      <c r="AI19" s="96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71" t="s">
        <v>347</v>
      </c>
      <c r="B20" s="972"/>
      <c r="C20" s="972"/>
      <c r="D20" s="972"/>
      <c r="E20" s="972"/>
      <c r="F20" s="972"/>
      <c r="G20" s="972"/>
      <c r="H20" s="972"/>
      <c r="I20" s="972"/>
      <c r="J20" s="972"/>
      <c r="K20" s="972"/>
      <c r="L20" s="972"/>
      <c r="M20" s="972"/>
      <c r="N20" s="972"/>
      <c r="O20" s="972"/>
      <c r="P20" s="973"/>
      <c r="Q20" s="42"/>
      <c r="R20" s="42"/>
      <c r="S20" s="910" t="s">
        <v>949</v>
      </c>
      <c r="T20" s="911"/>
      <c r="U20" s="911"/>
      <c r="V20" s="911"/>
      <c r="W20" s="911"/>
      <c r="X20" s="911"/>
      <c r="Y20" s="911"/>
      <c r="Z20" s="959" t="s">
        <v>99</v>
      </c>
      <c r="AA20" s="954"/>
      <c r="AB20" s="954"/>
      <c r="AC20" s="954"/>
      <c r="AD20" s="954"/>
      <c r="AE20" s="974" t="str">
        <f>IF(AT18="Single Phase",AN13,IF(AT18="Three Phase",IF(MOD(AN13,1)=0,AN13&amp;".0",AN13)&amp;", "&amp;IF(MOD(AN14,1)=0,AN14&amp;".0",AN14)&amp;", "&amp;IF(MOD(AN15,1)=0,AN15&amp;".0",AN15),""))</f>
        <v/>
      </c>
      <c r="AF20" s="975"/>
      <c r="AG20" s="975"/>
      <c r="AH20" s="975"/>
      <c r="AI20" s="976"/>
      <c r="AJ20" s="5"/>
      <c r="AK20" s="961" t="s">
        <v>696</v>
      </c>
      <c r="AL20" s="962"/>
      <c r="AM20" s="962"/>
      <c r="AN20" s="962"/>
      <c r="AO20" s="962"/>
      <c r="AP20" s="962"/>
      <c r="AQ20" s="962"/>
      <c r="AR20" s="962"/>
      <c r="AS20" s="962"/>
      <c r="AT20" s="962"/>
      <c r="AU20" s="962"/>
      <c r="AV20" s="962"/>
      <c r="AW20" s="962"/>
      <c r="AX20" s="962"/>
      <c r="AY20" s="963"/>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18"/>
      <c r="B21" s="919"/>
      <c r="C21" s="919"/>
      <c r="D21" s="964" t="s">
        <v>287</v>
      </c>
      <c r="E21" s="964"/>
      <c r="F21" s="964"/>
      <c r="G21" s="964" t="s">
        <v>276</v>
      </c>
      <c r="H21" s="964"/>
      <c r="I21" s="964"/>
      <c r="J21" s="964"/>
      <c r="K21" s="964" t="s">
        <v>33</v>
      </c>
      <c r="L21" s="964"/>
      <c r="M21" s="964"/>
      <c r="N21" s="964" t="s">
        <v>32</v>
      </c>
      <c r="O21" s="964"/>
      <c r="P21" s="965"/>
      <c r="Q21" s="42"/>
      <c r="R21" s="42"/>
      <c r="S21" s="899" t="s">
        <v>98</v>
      </c>
      <c r="T21" s="900"/>
      <c r="U21" s="900"/>
      <c r="V21" s="900"/>
      <c r="W21" s="900"/>
      <c r="X21" s="900"/>
      <c r="Y21" s="900"/>
      <c r="Z21" s="944"/>
      <c r="AA21" s="944"/>
      <c r="AB21" s="944"/>
      <c r="AC21" s="944"/>
      <c r="AD21" s="944"/>
      <c r="AE21" s="945" t="str">
        <f>IF(AT18="Single Phase",AQ13,IF(AT18="Three Phase",AQ13 &amp;", "&amp; AQ14 &amp; ", " &amp; AQ15,""))</f>
        <v/>
      </c>
      <c r="AF21" s="946"/>
      <c r="AG21" s="946"/>
      <c r="AH21" s="946"/>
      <c r="AI21" s="947"/>
      <c r="AJ21" s="5"/>
      <c r="AK21" s="948"/>
      <c r="AL21" s="949"/>
      <c r="AM21" s="949"/>
      <c r="AN21" s="949"/>
      <c r="AO21" s="950"/>
      <c r="AP21" s="966"/>
      <c r="AQ21" s="949"/>
      <c r="AR21" s="949"/>
      <c r="AS21" s="949"/>
      <c r="AT21" s="950"/>
      <c r="AU21" s="966"/>
      <c r="AV21" s="949"/>
      <c r="AW21" s="949"/>
      <c r="AX21" s="949"/>
      <c r="AY21" s="96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10" t="s">
        <v>102</v>
      </c>
      <c r="B22" s="911"/>
      <c r="C22" s="911"/>
      <c r="D22" s="953"/>
      <c r="E22" s="953"/>
      <c r="F22" s="953"/>
      <c r="G22" s="958"/>
      <c r="H22" s="958"/>
      <c r="I22" s="958"/>
      <c r="J22" s="958"/>
      <c r="K22" s="968"/>
      <c r="L22" s="968"/>
      <c r="M22" s="968"/>
      <c r="N22" s="969"/>
      <c r="O22" s="969"/>
      <c r="P22" s="970"/>
      <c r="Q22" s="42"/>
      <c r="R22" s="42"/>
      <c r="S22" s="42"/>
      <c r="T22" s="42"/>
      <c r="U22" s="42"/>
      <c r="V22" s="42"/>
      <c r="W22" s="42"/>
      <c r="X22" s="42"/>
      <c r="Y22" s="42"/>
      <c r="Z22" s="42"/>
      <c r="AA22" s="42"/>
      <c r="AB22" s="42"/>
      <c r="AC22" s="42"/>
      <c r="AD22" s="42"/>
      <c r="AE22" s="42"/>
      <c r="AF22" s="42"/>
      <c r="AG22" s="42"/>
      <c r="AH22" s="42"/>
      <c r="AI22" s="42"/>
      <c r="AJ22" s="5"/>
      <c r="AK22" s="925"/>
      <c r="AL22" s="926"/>
      <c r="AM22" s="926"/>
      <c r="AN22" s="926"/>
      <c r="AO22" s="927"/>
      <c r="AP22" s="928"/>
      <c r="AQ22" s="926"/>
      <c r="AR22" s="926"/>
      <c r="AS22" s="926"/>
      <c r="AT22" s="927"/>
      <c r="AU22" s="928"/>
      <c r="AV22" s="926"/>
      <c r="AW22" s="926"/>
      <c r="AX22" s="926"/>
      <c r="AY22" s="92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10" t="s">
        <v>101</v>
      </c>
      <c r="B23" s="911"/>
      <c r="C23" s="911"/>
      <c r="D23" s="953"/>
      <c r="E23" s="953"/>
      <c r="F23" s="953"/>
      <c r="G23" s="954">
        <f>G27</f>
        <v>0</v>
      </c>
      <c r="H23" s="955"/>
      <c r="I23" s="955"/>
      <c r="J23" s="955"/>
      <c r="K23" s="956" t="str">
        <f>IFERROR(IF(AT18="Single Phase",(AN13*AQ13*Z14)/(Z18*Z21),IF(AT18="Three Phase",AQ16*AN16*AT14*AT16*1.73/746,"")),"")</f>
        <v/>
      </c>
      <c r="L23" s="956"/>
      <c r="M23" s="956"/>
      <c r="N23" s="955">
        <f>AE17</f>
        <v>0</v>
      </c>
      <c r="O23" s="955"/>
      <c r="P23" s="957"/>
      <c r="Q23" s="42"/>
      <c r="R23" s="42"/>
      <c r="S23" s="42"/>
      <c r="T23" s="915" t="s">
        <v>943</v>
      </c>
      <c r="U23" s="916"/>
      <c r="V23" s="916"/>
      <c r="W23" s="916"/>
      <c r="X23" s="916"/>
      <c r="Y23" s="916"/>
      <c r="Z23" s="916"/>
      <c r="AA23" s="916"/>
      <c r="AB23" s="916"/>
      <c r="AC23" s="916"/>
      <c r="AD23" s="916"/>
      <c r="AE23" s="916"/>
      <c r="AF23" s="916"/>
      <c r="AG23" s="916"/>
      <c r="AH23" s="916"/>
      <c r="AI23" s="917"/>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10" t="s">
        <v>1137</v>
      </c>
      <c r="U24" s="911"/>
      <c r="V24" s="911"/>
      <c r="W24" s="911"/>
      <c r="X24" s="911"/>
      <c r="Y24" s="911"/>
      <c r="Z24" s="911"/>
      <c r="AA24" s="911"/>
      <c r="AB24" s="911"/>
      <c r="AC24" s="911"/>
      <c r="AD24" s="911"/>
      <c r="AE24" s="951"/>
      <c r="AF24" s="951"/>
      <c r="AG24" s="952"/>
      <c r="AH24" s="922" t="s">
        <v>315</v>
      </c>
      <c r="AI24" s="924"/>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41" t="s">
        <v>343</v>
      </c>
      <c r="B25" s="942"/>
      <c r="C25" s="942"/>
      <c r="D25" s="942"/>
      <c r="E25" s="942"/>
      <c r="F25" s="943"/>
      <c r="G25" s="912"/>
      <c r="H25" s="912"/>
      <c r="I25" s="907" t="s">
        <v>340</v>
      </c>
      <c r="J25" s="907"/>
      <c r="K25" s="907"/>
      <c r="L25" s="692" t="s">
        <v>338</v>
      </c>
      <c r="M25" s="906" t="str">
        <f>IF(G25&lt;&gt;"",G25/2.31,"")</f>
        <v/>
      </c>
      <c r="N25" s="906"/>
      <c r="O25" s="907" t="s">
        <v>315</v>
      </c>
      <c r="P25" s="908"/>
      <c r="Q25" s="42"/>
      <c r="R25" s="42"/>
      <c r="S25" s="42"/>
      <c r="T25" s="910" t="s">
        <v>345</v>
      </c>
      <c r="U25" s="911"/>
      <c r="V25" s="911"/>
      <c r="W25" s="911"/>
      <c r="X25" s="911"/>
      <c r="Y25" s="911"/>
      <c r="Z25" s="911"/>
      <c r="AA25" s="911"/>
      <c r="AB25" s="911"/>
      <c r="AC25" s="911"/>
      <c r="AD25" s="911"/>
      <c r="AE25" s="920"/>
      <c r="AF25" s="921"/>
      <c r="AG25" s="922" t="s">
        <v>313</v>
      </c>
      <c r="AH25" s="923"/>
      <c r="AI25" s="924"/>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41" t="s">
        <v>342</v>
      </c>
      <c r="B26" s="942"/>
      <c r="C26" s="942"/>
      <c r="D26" s="942"/>
      <c r="E26" s="942"/>
      <c r="F26" s="943"/>
      <c r="G26" s="912"/>
      <c r="H26" s="912"/>
      <c r="I26" s="907" t="s">
        <v>340</v>
      </c>
      <c r="J26" s="907"/>
      <c r="K26" s="907"/>
      <c r="L26" s="692" t="s">
        <v>338</v>
      </c>
      <c r="M26" s="906" t="str">
        <f>IF(G26&lt;&gt;"",G26/2.31,"")</f>
        <v/>
      </c>
      <c r="N26" s="906"/>
      <c r="O26" s="907" t="s">
        <v>315</v>
      </c>
      <c r="P26" s="908"/>
      <c r="Q26" s="42"/>
      <c r="R26" s="42"/>
      <c r="S26" s="42"/>
      <c r="T26" s="930"/>
      <c r="U26" s="931"/>
      <c r="V26" s="931"/>
      <c r="W26" s="931"/>
      <c r="X26" s="931"/>
      <c r="Y26" s="931"/>
      <c r="Z26" s="931"/>
      <c r="AA26" s="931"/>
      <c r="AB26" s="931"/>
      <c r="AC26" s="931"/>
      <c r="AD26" s="931"/>
      <c r="AE26" s="932"/>
      <c r="AF26" s="933"/>
      <c r="AG26" s="933"/>
      <c r="AH26" s="934"/>
      <c r="AI26" s="935"/>
      <c r="AJ26" s="5"/>
      <c r="AK26" s="936"/>
      <c r="AL26" s="937"/>
      <c r="AM26" s="937"/>
      <c r="AN26" s="937"/>
      <c r="AO26" s="938"/>
      <c r="AP26" s="939"/>
      <c r="AQ26" s="937"/>
      <c r="AR26" s="937"/>
      <c r="AS26" s="937"/>
      <c r="AT26" s="938"/>
      <c r="AU26" s="939"/>
      <c r="AV26" s="937"/>
      <c r="AW26" s="937"/>
      <c r="AX26" s="937"/>
      <c r="AY26" s="940"/>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10" t="s">
        <v>346</v>
      </c>
      <c r="B27" s="911"/>
      <c r="C27" s="911"/>
      <c r="D27" s="911"/>
      <c r="E27" s="911"/>
      <c r="F27" s="911"/>
      <c r="G27" s="905">
        <f>IFERROR(G25-G26,"")</f>
        <v>0</v>
      </c>
      <c r="H27" s="906"/>
      <c r="I27" s="907" t="s">
        <v>340</v>
      </c>
      <c r="J27" s="907" t="s">
        <v>339</v>
      </c>
      <c r="K27" s="907"/>
      <c r="L27" s="692" t="s">
        <v>338</v>
      </c>
      <c r="M27" s="906" t="str">
        <f>IFERROR(IF(M25-M26&lt;&gt;0,M25-M26,""),"")</f>
        <v/>
      </c>
      <c r="N27" s="906"/>
      <c r="O27" s="907" t="s">
        <v>315</v>
      </c>
      <c r="P27" s="908"/>
      <c r="Q27" s="42"/>
      <c r="R27" s="42"/>
      <c r="S27" s="42"/>
      <c r="T27" s="42"/>
      <c r="U27" s="42"/>
      <c r="V27" s="42"/>
      <c r="W27" s="42"/>
      <c r="X27" s="42"/>
      <c r="Y27" s="42"/>
      <c r="Z27" s="42"/>
      <c r="AA27" s="42"/>
      <c r="AB27" s="42"/>
      <c r="AC27" s="42"/>
      <c r="AD27" s="42"/>
      <c r="AE27" s="909"/>
      <c r="AF27" s="909"/>
      <c r="AG27" s="909"/>
      <c r="AH27" s="913"/>
      <c r="AI27" s="91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914"/>
      <c r="AF28" s="914"/>
      <c r="AG28" s="914"/>
      <c r="AH28" s="896"/>
      <c r="AI28" s="89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15" t="s">
        <v>344</v>
      </c>
      <c r="B29" s="916"/>
      <c r="C29" s="916"/>
      <c r="D29" s="916"/>
      <c r="E29" s="916"/>
      <c r="F29" s="916"/>
      <c r="G29" s="916"/>
      <c r="H29" s="916"/>
      <c r="I29" s="916"/>
      <c r="J29" s="916"/>
      <c r="K29" s="916"/>
      <c r="L29" s="916"/>
      <c r="M29" s="916"/>
      <c r="N29" s="916"/>
      <c r="O29" s="916"/>
      <c r="P29" s="917"/>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918" t="s">
        <v>343</v>
      </c>
      <c r="B30" s="919"/>
      <c r="C30" s="919"/>
      <c r="D30" s="919"/>
      <c r="E30" s="919"/>
      <c r="F30" s="919"/>
      <c r="G30" s="912"/>
      <c r="H30" s="912"/>
      <c r="I30" s="907" t="s">
        <v>340</v>
      </c>
      <c r="J30" s="907"/>
      <c r="K30" s="907"/>
      <c r="L30" s="692" t="s">
        <v>338</v>
      </c>
      <c r="M30" s="906" t="str">
        <f>IF(G30&lt;&gt;"",G30/2.31,"")</f>
        <v/>
      </c>
      <c r="N30" s="906"/>
      <c r="O30" s="907" t="s">
        <v>315</v>
      </c>
      <c r="P30" s="90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10" t="s">
        <v>342</v>
      </c>
      <c r="B31" s="911"/>
      <c r="C31" s="911"/>
      <c r="D31" s="911"/>
      <c r="E31" s="911"/>
      <c r="F31" s="911"/>
      <c r="G31" s="912"/>
      <c r="H31" s="912"/>
      <c r="I31" s="907" t="s">
        <v>340</v>
      </c>
      <c r="J31" s="907"/>
      <c r="K31" s="907"/>
      <c r="L31" s="692" t="s">
        <v>338</v>
      </c>
      <c r="M31" s="906" t="str">
        <f>IF(G31&lt;&gt;"",G31/2.31,"")</f>
        <v/>
      </c>
      <c r="N31" s="906"/>
      <c r="O31" s="907" t="s">
        <v>315</v>
      </c>
      <c r="P31" s="90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899" t="s">
        <v>341</v>
      </c>
      <c r="B32" s="900"/>
      <c r="C32" s="900"/>
      <c r="D32" s="900"/>
      <c r="E32" s="900"/>
      <c r="F32" s="900"/>
      <c r="G32" s="901">
        <f>IFERROR(G30-G31,"")</f>
        <v>0</v>
      </c>
      <c r="H32" s="902"/>
      <c r="I32" s="903" t="s">
        <v>340</v>
      </c>
      <c r="J32" s="903" t="s">
        <v>339</v>
      </c>
      <c r="K32" s="903"/>
      <c r="L32" s="693" t="s">
        <v>338</v>
      </c>
      <c r="M32" s="902" t="str">
        <f>IFERROR(IF(M30-M31&lt;&gt;0,M30-M31,""),"")</f>
        <v/>
      </c>
      <c r="N32" s="902"/>
      <c r="O32" s="903" t="s">
        <v>315</v>
      </c>
      <c r="P32" s="904"/>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897" priority="21">
      <formula>LEN(TRIM(D7))=0</formula>
    </cfRule>
  </conditionalFormatting>
  <conditionalFormatting sqref="G23:M23 M27:N27 G32:H32 AE18:AI18 AE20:AI21 G27:H27">
    <cfRule type="containsText" dxfId="1896" priority="20" operator="containsText" text="CALC.">
      <formula>NOT(ISERROR(SEARCH("CALC.",G18)))</formula>
    </cfRule>
  </conditionalFormatting>
  <conditionalFormatting sqref="AE19:AI19">
    <cfRule type="containsText" dxfId="1895" priority="19" operator="containsText" text="CALC.">
      <formula>NOT(ISERROR(SEARCH("CALC.",AE19)))</formula>
    </cfRule>
  </conditionalFormatting>
  <conditionalFormatting sqref="Z15:AI15">
    <cfRule type="containsBlanks" dxfId="1894" priority="18">
      <formula>LEN(TRIM(Z15))=0</formula>
    </cfRule>
  </conditionalFormatting>
  <conditionalFormatting sqref="K23:M23">
    <cfRule type="expression" dxfId="1893" priority="17">
      <formula>$K$23&gt;$Z$14</formula>
    </cfRule>
  </conditionalFormatting>
  <conditionalFormatting sqref="AZ13:BO15">
    <cfRule type="notContainsBlanks" dxfId="1892" priority="15">
      <formula>LEN(TRIM(AZ13))&gt;0</formula>
    </cfRule>
  </conditionalFormatting>
  <conditionalFormatting sqref="AN13:AS15 AT14 AT16 AT18">
    <cfRule type="containsBlanks" dxfId="1891" priority="16">
      <formula>LEN(TRIM(AN13))=0</formula>
    </cfRule>
  </conditionalFormatting>
  <conditionalFormatting sqref="AN16:AS16">
    <cfRule type="containsText" dxfId="1890" priority="14" operator="containsText" text="CALC.">
      <formula>NOT(ISERROR(SEARCH("CALC.",AN16)))</formula>
    </cfRule>
  </conditionalFormatting>
  <conditionalFormatting sqref="AK14:AS16 AZ12:BO18 AT13:AY16">
    <cfRule type="expression" dxfId="1889" priority="13">
      <formula>$AT$18="Single Phase"</formula>
    </cfRule>
  </conditionalFormatting>
  <conditionalFormatting sqref="M25:N26">
    <cfRule type="containsText" dxfId="1888" priority="12" operator="containsText" text="CALC.">
      <formula>NOT(ISERROR(SEARCH("CALC.",M25)))</formula>
    </cfRule>
  </conditionalFormatting>
  <conditionalFormatting sqref="G25:H26">
    <cfRule type="containsBlanks" dxfId="1887" priority="11">
      <formula>LEN(TRIM(G25))=0</formula>
    </cfRule>
  </conditionalFormatting>
  <conditionalFormatting sqref="M32:N32">
    <cfRule type="containsText" dxfId="1886" priority="8" operator="containsText" text="CALC.">
      <formula>NOT(ISERROR(SEARCH("CALC.",M32)))</formula>
    </cfRule>
  </conditionalFormatting>
  <conditionalFormatting sqref="M30:N31">
    <cfRule type="containsText" dxfId="1885" priority="10" operator="containsText" text="CALC.">
      <formula>NOT(ISERROR(SEARCH("CALC.",M30)))</formula>
    </cfRule>
  </conditionalFormatting>
  <conditionalFormatting sqref="G30:H31">
    <cfRule type="containsBlanks" dxfId="1884" priority="9">
      <formula>LEN(TRIM(G30))=0</formula>
    </cfRule>
  </conditionalFormatting>
  <conditionalFormatting sqref="AE24:AG24">
    <cfRule type="containsBlanks" dxfId="1883" priority="7">
      <formula>LEN(TRIM(AE24))=0</formula>
    </cfRule>
  </conditionalFormatting>
  <conditionalFormatting sqref="AE25:AF25">
    <cfRule type="containsBlanks" dxfId="1882" priority="6">
      <formula>LEN(TRIM(AE25))=0</formula>
    </cfRule>
  </conditionalFormatting>
  <conditionalFormatting sqref="T26">
    <cfRule type="containsBlanks" dxfId="1881" priority="3">
      <formula>LEN(TRIM(T26))=0</formula>
    </cfRule>
  </conditionalFormatting>
  <conditionalFormatting sqref="AH26">
    <cfRule type="containsBlanks" dxfId="1880" priority="5">
      <formula>LEN(TRIM(AH26))=0</formula>
    </cfRule>
  </conditionalFormatting>
  <conditionalFormatting sqref="AH26:AI26">
    <cfRule type="expression" dxfId="1879" priority="4">
      <formula>$T$28="FIXED SPEED"</formula>
    </cfRule>
  </conditionalFormatting>
  <conditionalFormatting sqref="AE26">
    <cfRule type="containsBlanks" dxfId="1878" priority="2">
      <formula>LEN(TRIM(AE26))=0</formula>
    </cfRule>
  </conditionalFormatting>
  <conditionalFormatting sqref="AE26">
    <cfRule type="expression" dxfId="1877"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1035" t="s">
        <v>363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961" t="s">
        <v>136</v>
      </c>
      <c r="BN7" s="962"/>
      <c r="BO7" s="962"/>
      <c r="BP7" s="962"/>
      <c r="BQ7" s="962"/>
      <c r="BR7" s="962"/>
      <c r="BS7" s="962"/>
      <c r="BT7" s="962"/>
      <c r="BU7" s="962"/>
      <c r="BV7" s="962"/>
      <c r="BW7" s="962"/>
      <c r="BX7" s="962"/>
      <c r="BY7" s="962"/>
      <c r="BZ7" s="962"/>
      <c r="CA7" s="962"/>
      <c r="CB7" s="962"/>
      <c r="CC7" s="963"/>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1036"/>
      <c r="B9" s="1036"/>
      <c r="C9" s="1036"/>
      <c r="D9" s="1036"/>
      <c r="E9" s="1036"/>
      <c r="F9" s="23"/>
      <c r="G9" s="23"/>
      <c r="H9" s="23"/>
      <c r="I9" s="23"/>
      <c r="J9" s="23"/>
      <c r="K9" s="23"/>
      <c r="L9" s="23"/>
      <c r="M9" s="23"/>
      <c r="N9" s="23"/>
      <c r="O9" s="23"/>
      <c r="P9" s="23"/>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71" t="s">
        <v>158</v>
      </c>
      <c r="B11" s="972"/>
      <c r="C11" s="972"/>
      <c r="D11" s="972"/>
      <c r="E11" s="972"/>
      <c r="F11" s="972"/>
      <c r="G11" s="972"/>
      <c r="H11" s="972"/>
      <c r="I11" s="972"/>
      <c r="J11" s="972"/>
      <c r="K11" s="972"/>
      <c r="L11" s="972"/>
      <c r="M11" s="972"/>
      <c r="N11" s="972"/>
      <c r="O11" s="972"/>
      <c r="P11" s="973"/>
      <c r="Q11" s="42"/>
      <c r="R11" s="42"/>
      <c r="S11" s="915" t="s">
        <v>370</v>
      </c>
      <c r="T11" s="916"/>
      <c r="U11" s="916"/>
      <c r="V11" s="916"/>
      <c r="W11" s="916"/>
      <c r="X11" s="916"/>
      <c r="Y11" s="916"/>
      <c r="Z11" s="916"/>
      <c r="AA11" s="916"/>
      <c r="AB11" s="916"/>
      <c r="AC11" s="916"/>
      <c r="AD11" s="916"/>
      <c r="AE11" s="916"/>
      <c r="AF11" s="916"/>
      <c r="AG11" s="916"/>
      <c r="AH11" s="916"/>
      <c r="AI11" s="917"/>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28" t="s">
        <v>111</v>
      </c>
      <c r="B12" s="1029"/>
      <c r="C12" s="1029"/>
      <c r="D12" s="1029"/>
      <c r="E12" s="1029"/>
      <c r="F12" s="1030"/>
      <c r="G12" s="988"/>
      <c r="H12" s="988"/>
      <c r="I12" s="988"/>
      <c r="J12" s="988"/>
      <c r="K12" s="988"/>
      <c r="L12" s="988"/>
      <c r="M12" s="988"/>
      <c r="N12" s="988"/>
      <c r="O12" s="988"/>
      <c r="P12" s="989"/>
      <c r="Q12" s="42"/>
      <c r="R12" s="42"/>
      <c r="S12" s="918"/>
      <c r="T12" s="919"/>
      <c r="U12" s="919"/>
      <c r="V12" s="919"/>
      <c r="W12" s="919"/>
      <c r="X12" s="919"/>
      <c r="Y12" s="919"/>
      <c r="Z12" s="964" t="s">
        <v>102</v>
      </c>
      <c r="AA12" s="964"/>
      <c r="AB12" s="964"/>
      <c r="AC12" s="964"/>
      <c r="AD12" s="964"/>
      <c r="AE12" s="964" t="s">
        <v>101</v>
      </c>
      <c r="AF12" s="964"/>
      <c r="AG12" s="964"/>
      <c r="AH12" s="964"/>
      <c r="AI12" s="965"/>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41" t="s">
        <v>54</v>
      </c>
      <c r="B13" s="942"/>
      <c r="C13" s="942"/>
      <c r="D13" s="942"/>
      <c r="E13" s="942"/>
      <c r="F13" s="943"/>
      <c r="G13" s="969"/>
      <c r="H13" s="969"/>
      <c r="I13" s="969"/>
      <c r="J13" s="969"/>
      <c r="K13" s="969"/>
      <c r="L13" s="969"/>
      <c r="M13" s="969"/>
      <c r="N13" s="969"/>
      <c r="O13" s="969"/>
      <c r="P13" s="970"/>
      <c r="Q13" s="42"/>
      <c r="R13" s="42"/>
      <c r="S13" s="1103" t="s">
        <v>1138</v>
      </c>
      <c r="T13" s="1104"/>
      <c r="U13" s="1104"/>
      <c r="V13" s="1104"/>
      <c r="W13" s="1104"/>
      <c r="X13" s="1104"/>
      <c r="Y13" s="1105"/>
      <c r="Z13" s="1101"/>
      <c r="AA13" s="1101"/>
      <c r="AB13" s="1101"/>
      <c r="AC13" s="1101"/>
      <c r="AD13" s="1101"/>
      <c r="AE13" s="1101"/>
      <c r="AF13" s="1101"/>
      <c r="AG13" s="1101"/>
      <c r="AH13" s="1101"/>
      <c r="AI13" s="110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41" t="s">
        <v>150</v>
      </c>
      <c r="B14" s="942"/>
      <c r="C14" s="942"/>
      <c r="D14" s="942"/>
      <c r="E14" s="942"/>
      <c r="F14" s="943"/>
      <c r="G14" s="969"/>
      <c r="H14" s="969"/>
      <c r="I14" s="969"/>
      <c r="J14" s="969"/>
      <c r="K14" s="969"/>
      <c r="L14" s="969"/>
      <c r="M14" s="969"/>
      <c r="N14" s="969"/>
      <c r="O14" s="969"/>
      <c r="P14" s="970"/>
      <c r="Q14" s="42"/>
      <c r="R14" s="42"/>
      <c r="S14" s="252"/>
      <c r="T14" s="252"/>
      <c r="U14" s="252"/>
      <c r="V14" s="252"/>
      <c r="W14" s="1038"/>
      <c r="X14" s="1038"/>
      <c r="Y14" s="1038"/>
      <c r="Z14" s="1040"/>
      <c r="AA14" s="1040"/>
      <c r="AB14" s="1040"/>
      <c r="AC14" s="1040"/>
      <c r="AD14" s="1040"/>
      <c r="AE14" s="1040"/>
      <c r="AF14" s="1040"/>
      <c r="AG14" s="1040"/>
      <c r="AH14" s="1040"/>
      <c r="AI14" s="1040"/>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41" t="s">
        <v>149</v>
      </c>
      <c r="B15" s="942"/>
      <c r="C15" s="942"/>
      <c r="D15" s="942"/>
      <c r="E15" s="942"/>
      <c r="F15" s="943"/>
      <c r="G15" s="955" t="s">
        <v>695</v>
      </c>
      <c r="H15" s="955"/>
      <c r="I15" s="955"/>
      <c r="J15" s="955"/>
      <c r="K15" s="955"/>
      <c r="L15" s="955"/>
      <c r="M15" s="955"/>
      <c r="N15" s="955"/>
      <c r="O15" s="955"/>
      <c r="P15" s="957"/>
      <c r="Q15" s="42"/>
      <c r="R15" s="42"/>
      <c r="S15" s="1042"/>
      <c r="T15" s="1042"/>
      <c r="U15" s="1042"/>
      <c r="V15" s="1042"/>
      <c r="W15" s="1042"/>
      <c r="X15" s="1042"/>
      <c r="Y15" s="1042"/>
      <c r="Z15" s="1043"/>
      <c r="AA15" s="1043"/>
      <c r="AB15" s="1043"/>
      <c r="AC15" s="1043"/>
      <c r="AD15" s="1043"/>
      <c r="AE15" s="1043"/>
      <c r="AF15" s="1043"/>
      <c r="AG15" s="1043"/>
      <c r="AH15" s="1043"/>
      <c r="AI15" s="1043"/>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1039"/>
      <c r="T16" s="1039"/>
      <c r="U16" s="1039"/>
      <c r="V16" s="1039"/>
      <c r="W16" s="1039"/>
      <c r="X16" s="1039"/>
      <c r="Y16" s="1039"/>
      <c r="Z16" s="1041"/>
      <c r="AA16" s="1041"/>
      <c r="AB16" s="1041"/>
      <c r="AC16" s="1041"/>
      <c r="AD16" s="1041"/>
      <c r="AE16" s="1041"/>
      <c r="AF16" s="1041"/>
      <c r="AG16" s="1041"/>
      <c r="AH16" s="1041"/>
      <c r="AI16" s="104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039"/>
      <c r="T17" s="1039"/>
      <c r="U17" s="1039"/>
      <c r="V17" s="1039"/>
      <c r="W17" s="1039"/>
      <c r="X17" s="1039"/>
      <c r="Y17" s="1039"/>
      <c r="Z17" s="1041"/>
      <c r="AA17" s="1041"/>
      <c r="AB17" s="1041"/>
      <c r="AC17" s="1041"/>
      <c r="AD17" s="1041"/>
      <c r="AE17" s="1041"/>
      <c r="AF17" s="1041"/>
      <c r="AG17" s="1041"/>
      <c r="AH17" s="1041"/>
      <c r="AI17" s="1041"/>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1036"/>
      <c r="B18" s="1036"/>
      <c r="C18" s="1036"/>
      <c r="D18" s="1036"/>
      <c r="E18" s="1036"/>
      <c r="F18" s="1036"/>
      <c r="G18" s="1036"/>
      <c r="H18" s="1036"/>
      <c r="I18" s="1036"/>
      <c r="J18" s="1036"/>
      <c r="K18" s="1036"/>
      <c r="L18" s="1036"/>
      <c r="M18" s="1036"/>
      <c r="N18" s="1036"/>
      <c r="O18" s="1036"/>
      <c r="P18" s="1036"/>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71" t="s">
        <v>114</v>
      </c>
      <c r="B19" s="972"/>
      <c r="C19" s="972"/>
      <c r="D19" s="972"/>
      <c r="E19" s="972"/>
      <c r="F19" s="972"/>
      <c r="G19" s="972"/>
      <c r="H19" s="972"/>
      <c r="I19" s="972"/>
      <c r="J19" s="972"/>
      <c r="K19" s="972"/>
      <c r="L19" s="972"/>
      <c r="M19" s="972"/>
      <c r="N19" s="972"/>
      <c r="O19" s="972"/>
      <c r="P19" s="972"/>
      <c r="Q19" s="972"/>
      <c r="R19" s="972"/>
      <c r="S19" s="972"/>
      <c r="T19" s="972"/>
      <c r="U19" s="972"/>
      <c r="V19" s="972"/>
      <c r="W19" s="972"/>
      <c r="X19" s="972"/>
      <c r="Y19" s="972"/>
      <c r="Z19" s="972"/>
      <c r="AA19" s="972"/>
      <c r="AB19" s="972"/>
      <c r="AC19" s="972"/>
      <c r="AD19" s="972"/>
      <c r="AE19" s="972"/>
      <c r="AF19" s="972"/>
      <c r="AG19" s="972"/>
      <c r="AH19" s="972"/>
      <c r="AI19" s="97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049" t="s">
        <v>358</v>
      </c>
      <c r="B20" s="1050"/>
      <c r="C20" s="1050"/>
      <c r="D20" s="1050"/>
      <c r="E20" s="1050"/>
      <c r="F20" s="1050"/>
      <c r="G20" s="1050"/>
      <c r="H20" s="1051"/>
      <c r="I20" s="988"/>
      <c r="J20" s="988"/>
      <c r="K20" s="988"/>
      <c r="L20" s="988"/>
      <c r="M20" s="988"/>
      <c r="N20" s="988"/>
      <c r="O20" s="753"/>
      <c r="P20" s="988"/>
      <c r="Q20" s="988"/>
      <c r="R20" s="988"/>
      <c r="S20" s="988"/>
      <c r="T20" s="988"/>
      <c r="U20" s="988"/>
      <c r="V20" s="753"/>
      <c r="W20" s="988"/>
      <c r="X20" s="988"/>
      <c r="Y20" s="988"/>
      <c r="Z20" s="988"/>
      <c r="AA20" s="988"/>
      <c r="AB20" s="988"/>
      <c r="AC20" s="753"/>
      <c r="AD20" s="988"/>
      <c r="AE20" s="988"/>
      <c r="AF20" s="988"/>
      <c r="AG20" s="988"/>
      <c r="AH20" s="988"/>
      <c r="AI20" s="98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41" t="s">
        <v>111</v>
      </c>
      <c r="B21" s="942"/>
      <c r="C21" s="942"/>
      <c r="D21" s="942"/>
      <c r="E21" s="942"/>
      <c r="F21" s="942"/>
      <c r="G21" s="942"/>
      <c r="H21" s="943"/>
      <c r="I21" s="1067"/>
      <c r="J21" s="1068"/>
      <c r="K21" s="1068"/>
      <c r="L21" s="1068"/>
      <c r="M21" s="1068"/>
      <c r="N21" s="1069"/>
      <c r="O21" s="753"/>
      <c r="P21" s="1067"/>
      <c r="Q21" s="1068"/>
      <c r="R21" s="1068"/>
      <c r="S21" s="1068"/>
      <c r="T21" s="1068"/>
      <c r="U21" s="1069"/>
      <c r="V21" s="753"/>
      <c r="W21" s="969"/>
      <c r="X21" s="969"/>
      <c r="Y21" s="969"/>
      <c r="Z21" s="969"/>
      <c r="AA21" s="969"/>
      <c r="AB21" s="969"/>
      <c r="AC21" s="753"/>
      <c r="AD21" s="969"/>
      <c r="AE21" s="969"/>
      <c r="AF21" s="969"/>
      <c r="AG21" s="969"/>
      <c r="AH21" s="969"/>
      <c r="AI21" s="970"/>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41" t="s">
        <v>108</v>
      </c>
      <c r="B22" s="942"/>
      <c r="C22" s="942"/>
      <c r="D22" s="942"/>
      <c r="E22" s="942"/>
      <c r="F22" s="942"/>
      <c r="G22" s="942"/>
      <c r="H22" s="943"/>
      <c r="I22" s="969"/>
      <c r="J22" s="969"/>
      <c r="K22" s="969"/>
      <c r="L22" s="969"/>
      <c r="M22" s="969"/>
      <c r="N22" s="969"/>
      <c r="O22" s="753"/>
      <c r="P22" s="1067"/>
      <c r="Q22" s="1068"/>
      <c r="R22" s="1068"/>
      <c r="S22" s="1068"/>
      <c r="T22" s="1068"/>
      <c r="U22" s="1069"/>
      <c r="V22" s="753"/>
      <c r="W22" s="969"/>
      <c r="X22" s="969"/>
      <c r="Y22" s="969"/>
      <c r="Z22" s="969"/>
      <c r="AA22" s="969"/>
      <c r="AB22" s="969"/>
      <c r="AC22" s="753"/>
      <c r="AD22" s="969"/>
      <c r="AE22" s="969"/>
      <c r="AF22" s="969"/>
      <c r="AG22" s="969"/>
      <c r="AH22" s="969"/>
      <c r="AI22" s="970"/>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41" t="s">
        <v>105</v>
      </c>
      <c r="B23" s="942"/>
      <c r="C23" s="942"/>
      <c r="D23" s="942"/>
      <c r="E23" s="942"/>
      <c r="F23" s="942"/>
      <c r="G23" s="942"/>
      <c r="H23" s="943"/>
      <c r="I23" s="968"/>
      <c r="J23" s="968"/>
      <c r="K23" s="968"/>
      <c r="L23" s="968"/>
      <c r="M23" s="968"/>
      <c r="N23" s="968"/>
      <c r="O23" s="753"/>
      <c r="P23" s="1115"/>
      <c r="Q23" s="1116"/>
      <c r="R23" s="1116"/>
      <c r="S23" s="1116"/>
      <c r="T23" s="1116"/>
      <c r="U23" s="1117"/>
      <c r="V23" s="753"/>
      <c r="W23" s="1118"/>
      <c r="X23" s="968"/>
      <c r="Y23" s="968"/>
      <c r="Z23" s="968"/>
      <c r="AA23" s="968"/>
      <c r="AB23" s="968"/>
      <c r="AC23" s="753"/>
      <c r="AD23" s="1118"/>
      <c r="AE23" s="968"/>
      <c r="AF23" s="968"/>
      <c r="AG23" s="968"/>
      <c r="AH23" s="968"/>
      <c r="AI23" s="1020"/>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41" t="s">
        <v>104</v>
      </c>
      <c r="B24" s="942"/>
      <c r="C24" s="942"/>
      <c r="D24" s="942"/>
      <c r="E24" s="942"/>
      <c r="F24" s="942"/>
      <c r="G24" s="942"/>
      <c r="H24" s="943"/>
      <c r="I24" s="1016"/>
      <c r="J24" s="1017"/>
      <c r="K24" s="1017"/>
      <c r="L24" s="1017"/>
      <c r="M24" s="1017"/>
      <c r="N24" s="1017"/>
      <c r="O24" s="753"/>
      <c r="P24" s="1067"/>
      <c r="Q24" s="1068"/>
      <c r="R24" s="1068"/>
      <c r="S24" s="1068"/>
      <c r="T24" s="1068"/>
      <c r="U24" s="1069"/>
      <c r="V24" s="753"/>
      <c r="W24" s="969"/>
      <c r="X24" s="969"/>
      <c r="Y24" s="969"/>
      <c r="Z24" s="969"/>
      <c r="AA24" s="969"/>
      <c r="AB24" s="969"/>
      <c r="AC24" s="753"/>
      <c r="AD24" s="1123"/>
      <c r="AE24" s="969"/>
      <c r="AF24" s="969"/>
      <c r="AG24" s="969"/>
      <c r="AH24" s="969"/>
      <c r="AI24" s="970"/>
      <c r="AJ24" s="641"/>
      <c r="AK24" s="1147" t="s">
        <v>357</v>
      </c>
      <c r="AL24" s="1148"/>
      <c r="AM24" s="1148"/>
      <c r="AN24" s="962">
        <f>I$20</f>
        <v>0</v>
      </c>
      <c r="AO24" s="962"/>
      <c r="AP24" s="962"/>
      <c r="AQ24" s="962"/>
      <c r="AR24" s="962"/>
      <c r="AS24" s="962"/>
      <c r="AT24" s="962"/>
      <c r="AU24" s="962"/>
      <c r="AV24" s="962"/>
      <c r="AW24" s="962"/>
      <c r="AX24" s="962"/>
      <c r="AY24" s="962"/>
      <c r="AZ24" s="962"/>
      <c r="BA24" s="962"/>
      <c r="BB24" s="962"/>
      <c r="BC24" s="962"/>
      <c r="BD24" s="962"/>
      <c r="BE24" s="962"/>
      <c r="BF24" s="962"/>
      <c r="BG24" s="962"/>
      <c r="BH24" s="962"/>
      <c r="BI24" s="962"/>
      <c r="BJ24" s="962"/>
      <c r="BK24" s="962"/>
      <c r="BL24" s="962"/>
      <c r="BM24" s="962"/>
      <c r="BN24" s="962"/>
      <c r="BO24" s="962"/>
      <c r="BP24" s="962"/>
      <c r="BQ24" s="962"/>
      <c r="BR24" s="962"/>
      <c r="BS24" s="962"/>
      <c r="BT24" s="962"/>
      <c r="BU24" s="962"/>
      <c r="BV24" s="962"/>
      <c r="BW24" s="962"/>
      <c r="BX24" s="962"/>
      <c r="BY24" s="962"/>
      <c r="BZ24" s="962"/>
      <c r="CA24" s="962"/>
      <c r="CB24" s="962"/>
      <c r="CC24" s="963"/>
      <c r="CD24" s="641"/>
      <c r="CE24" s="641"/>
      <c r="CF24" s="641"/>
    </row>
    <row r="25" spans="1:84" ht="12" customHeight="1" thickTop="1" x14ac:dyDescent="0.2">
      <c r="A25" s="941"/>
      <c r="B25" s="942"/>
      <c r="C25" s="942"/>
      <c r="D25" s="942"/>
      <c r="E25" s="942"/>
      <c r="F25" s="942"/>
      <c r="G25" s="942"/>
      <c r="H25" s="942"/>
      <c r="I25" s="1056" t="s">
        <v>102</v>
      </c>
      <c r="J25" s="1056"/>
      <c r="K25" s="1056"/>
      <c r="L25" s="1056" t="s">
        <v>101</v>
      </c>
      <c r="M25" s="1056"/>
      <c r="N25" s="1056"/>
      <c r="O25" s="756"/>
      <c r="P25" s="1109" t="s">
        <v>102</v>
      </c>
      <c r="Q25" s="1110"/>
      <c r="R25" s="1111"/>
      <c r="S25" s="1109" t="s">
        <v>101</v>
      </c>
      <c r="T25" s="1110"/>
      <c r="U25" s="1111"/>
      <c r="V25" s="753"/>
      <c r="W25" s="1056" t="s">
        <v>102</v>
      </c>
      <c r="X25" s="1056"/>
      <c r="Y25" s="1056"/>
      <c r="Z25" s="1056" t="s">
        <v>101</v>
      </c>
      <c r="AA25" s="1056"/>
      <c r="AB25" s="1056"/>
      <c r="AC25" s="753"/>
      <c r="AD25" s="1056" t="s">
        <v>102</v>
      </c>
      <c r="AE25" s="1056"/>
      <c r="AF25" s="1056"/>
      <c r="AG25" s="1056" t="s">
        <v>101</v>
      </c>
      <c r="AH25" s="1056"/>
      <c r="AI25" s="1114"/>
      <c r="AJ25" s="641"/>
      <c r="AK25" s="1137" t="s">
        <v>156</v>
      </c>
      <c r="AL25" s="1138"/>
      <c r="AM25" s="1138"/>
      <c r="AN25" s="1138"/>
      <c r="AO25" s="1138"/>
      <c r="AP25" s="1138"/>
      <c r="AQ25" s="1138"/>
      <c r="AR25" s="1138"/>
      <c r="AS25" s="1138"/>
      <c r="AT25" s="1138"/>
      <c r="AU25" s="1138"/>
      <c r="AV25" s="1138"/>
      <c r="AW25" s="1138"/>
      <c r="AX25" s="1138"/>
      <c r="AY25" s="1138"/>
      <c r="AZ25" s="1138"/>
      <c r="BA25" s="1138"/>
      <c r="BB25" s="1138"/>
      <c r="BC25" s="1138"/>
      <c r="BD25" s="1138"/>
      <c r="BE25" s="1138"/>
      <c r="BF25" s="1138"/>
      <c r="BG25" s="1138"/>
      <c r="BH25" s="1138"/>
      <c r="BI25" s="1138"/>
      <c r="BJ25" s="1138"/>
      <c r="BK25" s="1138"/>
      <c r="BL25" s="1138"/>
      <c r="BM25" s="1138"/>
      <c r="BN25" s="1138"/>
      <c r="BO25" s="1139"/>
      <c r="BP25" s="641"/>
      <c r="BQ25" s="1140" t="s">
        <v>137</v>
      </c>
      <c r="BR25" s="1140"/>
      <c r="BS25" s="1140"/>
      <c r="BT25" s="1140"/>
      <c r="BU25" s="1140"/>
      <c r="BV25" s="1140"/>
      <c r="BW25" s="1140"/>
      <c r="BX25" s="1140"/>
      <c r="BY25" s="1140"/>
      <c r="BZ25" s="1140"/>
      <c r="CA25" s="1140"/>
      <c r="CB25" s="1140"/>
      <c r="CC25" s="1141"/>
      <c r="CD25" s="641"/>
      <c r="CE25" s="641"/>
      <c r="CF25" s="641"/>
    </row>
    <row r="26" spans="1:84" ht="12.75" customHeight="1" x14ac:dyDescent="0.2">
      <c r="A26" s="941" t="s">
        <v>32</v>
      </c>
      <c r="B26" s="942"/>
      <c r="C26" s="942"/>
      <c r="D26" s="942"/>
      <c r="E26" s="942"/>
      <c r="F26" s="942"/>
      <c r="G26" s="942"/>
      <c r="H26" s="942"/>
      <c r="I26" s="969"/>
      <c r="J26" s="969"/>
      <c r="K26" s="969"/>
      <c r="L26" s="969"/>
      <c r="M26" s="969"/>
      <c r="N26" s="969"/>
      <c r="O26" s="756"/>
      <c r="P26" s="1067"/>
      <c r="Q26" s="1068"/>
      <c r="R26" s="1069"/>
      <c r="S26" s="1067"/>
      <c r="T26" s="1068"/>
      <c r="U26" s="1069"/>
      <c r="V26" s="753"/>
      <c r="W26" s="969"/>
      <c r="X26" s="969"/>
      <c r="Y26" s="969"/>
      <c r="Z26" s="969"/>
      <c r="AA26" s="969"/>
      <c r="AB26" s="969"/>
      <c r="AC26" s="753"/>
      <c r="AD26" s="969"/>
      <c r="AE26" s="969"/>
      <c r="AF26" s="969"/>
      <c r="AG26" s="969"/>
      <c r="AH26" s="969"/>
      <c r="AI26" s="970"/>
      <c r="AJ26" s="641"/>
      <c r="AK26" s="1031"/>
      <c r="AL26" s="1032"/>
      <c r="AM26" s="1033"/>
      <c r="AN26" s="1024" t="s">
        <v>1010</v>
      </c>
      <c r="AO26" s="1025"/>
      <c r="AP26" s="1080"/>
      <c r="AQ26" s="1024" t="s">
        <v>98</v>
      </c>
      <c r="AR26" s="1025"/>
      <c r="AS26" s="1080"/>
      <c r="AT26" s="1024"/>
      <c r="AU26" s="1025"/>
      <c r="AV26" s="1025"/>
      <c r="AW26" s="1025"/>
      <c r="AX26" s="1025"/>
      <c r="AY26" s="1080"/>
      <c r="AZ26" s="1024" t="s">
        <v>155</v>
      </c>
      <c r="BA26" s="1025"/>
      <c r="BB26" s="1025"/>
      <c r="BC26" s="1025"/>
      <c r="BD26" s="1025"/>
      <c r="BE26" s="1025"/>
      <c r="BF26" s="1025"/>
      <c r="BG26" s="1080"/>
      <c r="BH26" s="1024" t="s">
        <v>154</v>
      </c>
      <c r="BI26" s="1025"/>
      <c r="BJ26" s="1025"/>
      <c r="BK26" s="1025"/>
      <c r="BL26" s="1025"/>
      <c r="BM26" s="1025"/>
      <c r="BN26" s="1025"/>
      <c r="BO26" s="1080"/>
      <c r="BP26" s="641"/>
      <c r="BQ26" s="1142" t="s">
        <v>135</v>
      </c>
      <c r="BR26" s="1142"/>
      <c r="BS26" s="1142"/>
      <c r="BT26" s="1142"/>
      <c r="BU26" s="1142"/>
      <c r="BV26" s="1142"/>
      <c r="BW26" s="1142"/>
      <c r="BX26" s="1142"/>
      <c r="BY26" s="1142"/>
      <c r="BZ26" s="1143" t="str">
        <f>IFERROR(I$42/I$45,"")</f>
        <v/>
      </c>
      <c r="CA26" s="1143"/>
      <c r="CB26" s="1143"/>
      <c r="CC26" s="1144"/>
      <c r="CD26" s="641"/>
      <c r="CE26" s="641"/>
      <c r="CF26" s="641"/>
    </row>
    <row r="27" spans="1:84" ht="12" customHeight="1" x14ac:dyDescent="0.2">
      <c r="A27" s="941" t="s">
        <v>100</v>
      </c>
      <c r="B27" s="942"/>
      <c r="C27" s="942"/>
      <c r="D27" s="942"/>
      <c r="E27" s="942"/>
      <c r="F27" s="942"/>
      <c r="G27" s="942"/>
      <c r="H27" s="942"/>
      <c r="I27" s="958"/>
      <c r="J27" s="958"/>
      <c r="K27" s="958"/>
      <c r="L27" s="959" t="s">
        <v>99</v>
      </c>
      <c r="M27" s="954"/>
      <c r="N27" s="954"/>
      <c r="O27" s="756"/>
      <c r="P27" s="958"/>
      <c r="Q27" s="958"/>
      <c r="R27" s="958"/>
      <c r="S27" s="1044" t="s">
        <v>99</v>
      </c>
      <c r="T27" s="1112"/>
      <c r="U27" s="1113"/>
      <c r="V27" s="753"/>
      <c r="W27" s="958"/>
      <c r="X27" s="958"/>
      <c r="Y27" s="958"/>
      <c r="Z27" s="959" t="s">
        <v>99</v>
      </c>
      <c r="AA27" s="954"/>
      <c r="AB27" s="954"/>
      <c r="AC27" s="753"/>
      <c r="AD27" s="958"/>
      <c r="AE27" s="958"/>
      <c r="AF27" s="958"/>
      <c r="AG27" s="1044" t="s">
        <v>99</v>
      </c>
      <c r="AH27" s="975"/>
      <c r="AI27" s="976"/>
      <c r="AJ27" s="641"/>
      <c r="AK27" s="1031" t="s">
        <v>152</v>
      </c>
      <c r="AL27" s="1032"/>
      <c r="AM27" s="1033"/>
      <c r="AN27" s="1072"/>
      <c r="AO27" s="1073"/>
      <c r="AP27" s="1074"/>
      <c r="AQ27" s="1013"/>
      <c r="AR27" s="1070"/>
      <c r="AS27" s="1071"/>
      <c r="AT27" s="997" t="s">
        <v>151</v>
      </c>
      <c r="AU27" s="1075"/>
      <c r="AV27" s="1075"/>
      <c r="AW27" s="1075"/>
      <c r="AX27" s="1075"/>
      <c r="AY27" s="1076"/>
      <c r="AZ27" s="1124" t="str">
        <f>IF(AN27="","",IF(100*(ABS(AN27-$AN$30)/$AN$30)&gt;10,"T1 Exceeds 10% by "&amp;ROUND(100*(ABS(AN27-$AN$30)/$AN$30)-10,1)&amp;"%",""))</f>
        <v/>
      </c>
      <c r="BA27" s="1125"/>
      <c r="BB27" s="1125"/>
      <c r="BC27" s="1125"/>
      <c r="BD27" s="1125"/>
      <c r="BE27" s="1125"/>
      <c r="BF27" s="1125"/>
      <c r="BG27" s="1126"/>
      <c r="BH27" s="1124" t="str">
        <f>IF(AQ27="","",IF(100*(ABS(AQ27-$AQ$30)/$AQ$30)&gt;2,"T1 Exceeds 2% by "&amp;ROUND(100*(ABS(AQ27-$AQ$30)/$AQ$30)-2,1)&amp;"%",""))</f>
        <v/>
      </c>
      <c r="BI27" s="1125"/>
      <c r="BJ27" s="1125"/>
      <c r="BK27" s="1125"/>
      <c r="BL27" s="1125"/>
      <c r="BM27" s="1125"/>
      <c r="BN27" s="1125"/>
      <c r="BO27" s="1126"/>
      <c r="BP27" s="641"/>
      <c r="BQ27" s="1009" t="s">
        <v>134</v>
      </c>
      <c r="BR27" s="1009"/>
      <c r="BS27" s="1009"/>
      <c r="BT27" s="1009"/>
      <c r="BU27" s="1009"/>
      <c r="BV27" s="1009"/>
      <c r="BW27" s="1009"/>
      <c r="BX27" s="1009"/>
      <c r="BY27" s="1009"/>
      <c r="BZ27" s="1145" t="str">
        <f>IFERROR(IF((I$43*1.57)+(I$46*1.57)+(I$49*2)&lt;&gt;0,(I$43*1.57)+(I$46*1.57)+(I$49*2),""),"")</f>
        <v/>
      </c>
      <c r="CA27" s="1145"/>
      <c r="CB27" s="1146"/>
      <c r="CC27" s="648" t="s">
        <v>133</v>
      </c>
      <c r="CD27" s="641"/>
      <c r="CE27" s="641"/>
      <c r="CF27" s="641"/>
    </row>
    <row r="28" spans="1:84" ht="12" customHeight="1" x14ac:dyDescent="0.2">
      <c r="A28" s="941" t="s">
        <v>948</v>
      </c>
      <c r="B28" s="942"/>
      <c r="C28" s="942"/>
      <c r="D28" s="942"/>
      <c r="E28" s="942"/>
      <c r="F28" s="942"/>
      <c r="G28" s="942"/>
      <c r="H28" s="942"/>
      <c r="I28" s="955" t="s">
        <v>99</v>
      </c>
      <c r="J28" s="955"/>
      <c r="K28" s="955"/>
      <c r="L28" s="954" t="str">
        <f>IF(I24&lt;&gt;"---",IF(I27*I24&lt;&gt;0,I27*I24, ""),"---")</f>
        <v/>
      </c>
      <c r="M28" s="954"/>
      <c r="N28" s="954"/>
      <c r="O28" s="756"/>
      <c r="P28" s="1045" t="s">
        <v>99</v>
      </c>
      <c r="Q28" s="1046"/>
      <c r="R28" s="1047"/>
      <c r="S28" s="974" t="str">
        <f>IF(P24&lt;&gt;"---",IF(P27*P24&lt;&gt;0,P27*P24, ""),"---")</f>
        <v/>
      </c>
      <c r="T28" s="975"/>
      <c r="U28" s="1048"/>
      <c r="V28" s="753"/>
      <c r="W28" s="955" t="s">
        <v>99</v>
      </c>
      <c r="X28" s="955"/>
      <c r="Y28" s="955"/>
      <c r="Z28" s="954" t="str">
        <f>IF(W24&lt;&gt;"---",IF(W27*W24&lt;&gt;0,W27*W24, ""),"---")</f>
        <v/>
      </c>
      <c r="AA28" s="954"/>
      <c r="AB28" s="954"/>
      <c r="AC28" s="753"/>
      <c r="AD28" s="955" t="s">
        <v>99</v>
      </c>
      <c r="AE28" s="955"/>
      <c r="AF28" s="955"/>
      <c r="AG28" s="954" t="str">
        <f>IF(AD24&lt;&gt;"---",IF(AD27*AD24&lt;&gt;0,AD27*AD24, ""),"---")</f>
        <v/>
      </c>
      <c r="AH28" s="954"/>
      <c r="AI28" s="960"/>
      <c r="AJ28" s="641"/>
      <c r="AK28" s="1031" t="s">
        <v>51</v>
      </c>
      <c r="AL28" s="1032"/>
      <c r="AM28" s="1033"/>
      <c r="AN28" s="1072"/>
      <c r="AO28" s="1073"/>
      <c r="AP28" s="1074"/>
      <c r="AQ28" s="1013"/>
      <c r="AR28" s="1070"/>
      <c r="AS28" s="1071"/>
      <c r="AT28" s="1013"/>
      <c r="AU28" s="1070"/>
      <c r="AV28" s="1070"/>
      <c r="AW28" s="1070"/>
      <c r="AX28" s="1070"/>
      <c r="AY28" s="1071"/>
      <c r="AZ28" s="1124" t="str">
        <f>IF(AN28="","",IF(100*(ABS(AN28-$AN$30)/$AN$30)&gt;10,"T2 Exceeds 10% by "&amp;ROUND(100*(ABS(AN28-$AN$30)/$AN$30)-10,1)&amp;"%",""))</f>
        <v/>
      </c>
      <c r="BA28" s="1125"/>
      <c r="BB28" s="1125"/>
      <c r="BC28" s="1125"/>
      <c r="BD28" s="1125"/>
      <c r="BE28" s="1125"/>
      <c r="BF28" s="1125"/>
      <c r="BG28" s="1126"/>
      <c r="BH28" s="1124" t="str">
        <f>IF(AQ28="","",IF(100*(ABS(AQ28-$AQ$30)/$AQ$30)&gt;2,"T2 Exceeds 2% by "&amp;ROUND(100*(ABS(AQ28-$AQ$30)/$AQ$30)-2,1)&amp;"%",""))</f>
        <v/>
      </c>
      <c r="BI28" s="1125"/>
      <c r="BJ28" s="1125"/>
      <c r="BK28" s="1125"/>
      <c r="BL28" s="1125"/>
      <c r="BM28" s="1125"/>
      <c r="BN28" s="1125"/>
      <c r="BO28" s="1126"/>
      <c r="BP28" s="641"/>
      <c r="BQ28" s="1009" t="s">
        <v>132</v>
      </c>
      <c r="BR28" s="1009"/>
      <c r="BS28" s="1009"/>
      <c r="BT28" s="1009"/>
      <c r="BU28" s="1009"/>
      <c r="BV28" s="1009"/>
      <c r="BW28" s="1009"/>
      <c r="BX28" s="1009"/>
      <c r="BY28" s="1009"/>
      <c r="BZ28" s="1011" t="str">
        <f>IFERROR(((I$52/60)*(I$32))*BZ$26,"")</f>
        <v/>
      </c>
      <c r="CA28" s="1011"/>
      <c r="CB28" s="1011"/>
      <c r="CC28" s="1134"/>
      <c r="CD28" s="641"/>
      <c r="CE28" s="641"/>
      <c r="CF28" s="641"/>
    </row>
    <row r="29" spans="1:84" ht="12" customHeight="1" x14ac:dyDescent="0.2">
      <c r="A29" s="941" t="s">
        <v>33</v>
      </c>
      <c r="B29" s="942"/>
      <c r="C29" s="942"/>
      <c r="D29" s="942"/>
      <c r="E29" s="942"/>
      <c r="F29" s="942"/>
      <c r="G29" s="942"/>
      <c r="H29" s="942"/>
      <c r="I29" s="969"/>
      <c r="J29" s="969"/>
      <c r="K29" s="969"/>
      <c r="L29" s="954" t="str">
        <f>IFERROR(IF(AT32="Single Phase",(AN27*AQ27*I23)/(I27*I31),IF(AT32="Three Phase",AQ30*AN30*AT28*AT30*1.73/746,"")),"")</f>
        <v/>
      </c>
      <c r="M29" s="954"/>
      <c r="N29" s="954"/>
      <c r="O29" s="756"/>
      <c r="P29" s="1067"/>
      <c r="Q29" s="1068"/>
      <c r="R29" s="1069"/>
      <c r="S29" s="974" t="str">
        <f>IFERROR(IF(AT42="Single Phase",(P23*AN37*AQ37)/(P27*P31),IF(AT42="Three Phase",AN40*AQ40*AT40*AT38*1.73/746,"")),"")</f>
        <v/>
      </c>
      <c r="T29" s="975"/>
      <c r="U29" s="1048"/>
      <c r="V29" s="753"/>
      <c r="W29" s="969"/>
      <c r="X29" s="969"/>
      <c r="Y29" s="969"/>
      <c r="Z29" s="954" t="str">
        <f>IFERROR(IF(AT52="Single Phase",(W23*AN47*AQ47)/(W27*W31),IF(AT52="Three Phase",AN50*AQ50*AT48*AT50*1.73/746,"")),"")</f>
        <v/>
      </c>
      <c r="AA29" s="954"/>
      <c r="AB29" s="954"/>
      <c r="AC29" s="753"/>
      <c r="AD29" s="969"/>
      <c r="AE29" s="969"/>
      <c r="AF29" s="969"/>
      <c r="AG29" s="954" t="str">
        <f>IFERROR(IF(AT62="Single Phase",(AD23*AN57*AQ57)/(AD27*AD31),IF(AT62="Three Phase",AN59*AQ59*AT58*AT60*1.73/746,"")),"")</f>
        <v/>
      </c>
      <c r="AH29" s="954"/>
      <c r="AI29" s="960"/>
      <c r="AJ29" s="641"/>
      <c r="AK29" s="1031" t="s">
        <v>50</v>
      </c>
      <c r="AL29" s="1032"/>
      <c r="AM29" s="1033"/>
      <c r="AN29" s="1072"/>
      <c r="AO29" s="1073"/>
      <c r="AP29" s="1074"/>
      <c r="AQ29" s="1013"/>
      <c r="AR29" s="1070"/>
      <c r="AS29" s="1071"/>
      <c r="AT29" s="997" t="s">
        <v>147</v>
      </c>
      <c r="AU29" s="1075"/>
      <c r="AV29" s="1075"/>
      <c r="AW29" s="1075"/>
      <c r="AX29" s="1075"/>
      <c r="AY29" s="1076"/>
      <c r="AZ29" s="1124" t="str">
        <f>IF(AN29="","",IF(100*(ABS(AN29-$AN$30)/$AN$30)&gt;10,"T3 Exceeds 10% by "&amp;ROUND(100*(ABS(AN29-$AN$30)/$AN$30)-10,1)&amp;"%",""))</f>
        <v/>
      </c>
      <c r="BA29" s="1125"/>
      <c r="BB29" s="1125"/>
      <c r="BC29" s="1125"/>
      <c r="BD29" s="1125"/>
      <c r="BE29" s="1125"/>
      <c r="BF29" s="1125"/>
      <c r="BG29" s="1126"/>
      <c r="BH29" s="1124" t="str">
        <f>IF(AQ29="","",IF(100*(ABS(AQ29-$AQ$30)/$AQ$30)&gt;2,"T3 Exceeds 2% by "&amp;ROUND(100*(ABS(AQ29-$AQ$30)/$AQ$30)-2,1)&amp;"%",""))</f>
        <v/>
      </c>
      <c r="BI29" s="1125"/>
      <c r="BJ29" s="1125"/>
      <c r="BK29" s="1125"/>
      <c r="BL29" s="1125"/>
      <c r="BM29" s="1125"/>
      <c r="BN29" s="1125"/>
      <c r="BO29" s="1126"/>
      <c r="BP29" s="641"/>
      <c r="BQ29" s="1009" t="s">
        <v>129</v>
      </c>
      <c r="BR29" s="1009"/>
      <c r="BS29" s="1009"/>
      <c r="BT29" s="1009"/>
      <c r="BU29" s="1009"/>
      <c r="BV29" s="1009"/>
      <c r="BW29" s="1009"/>
      <c r="BX29" s="1009"/>
      <c r="BY29" s="1009"/>
      <c r="BZ29" s="1011" t="str">
        <f>IFERROR(IF(((I$52/60)*(I$32))*((I$43-0.5))/((I$46-0.5))&lt;&gt;0,((I$52/60)*(I$32))*((I$43-0.5))/((I$46-0.5)),""),"")</f>
        <v/>
      </c>
      <c r="CA29" s="1011"/>
      <c r="CB29" s="1011"/>
      <c r="CC29" s="1134"/>
      <c r="CD29" s="641"/>
      <c r="CE29" s="641"/>
      <c r="CF29" s="641"/>
    </row>
    <row r="30" spans="1:84" ht="12" customHeight="1" x14ac:dyDescent="0.2">
      <c r="A30" s="941" t="s">
        <v>949</v>
      </c>
      <c r="B30" s="942"/>
      <c r="C30" s="942"/>
      <c r="D30" s="942"/>
      <c r="E30" s="942"/>
      <c r="F30" s="942"/>
      <c r="G30" s="942"/>
      <c r="H30" s="942"/>
      <c r="I30" s="955" t="s">
        <v>99</v>
      </c>
      <c r="J30" s="955"/>
      <c r="K30" s="955"/>
      <c r="L30" s="1058" t="str">
        <f>IF(AT32="Single Phase",AN27,IF(AT32="Three Phase",IF(MOD(AN27,1)=0,AN27&amp;".0",AN27)&amp;", "&amp;IF(MOD(AN28,1)=0,AN28&amp;".0",AN28)&amp;", "&amp;IF(MOD(AN29,1)=0,AN29&amp;".0",AN29),""))</f>
        <v/>
      </c>
      <c r="M30" s="1059"/>
      <c r="N30" s="1059"/>
      <c r="O30" s="756"/>
      <c r="P30" s="1045" t="s">
        <v>99</v>
      </c>
      <c r="Q30" s="1046"/>
      <c r="R30" s="1047"/>
      <c r="S30" s="1058" t="str">
        <f>IF(AN37="Single Phase",AN37,IF(AT42="Three Phase",IF(MOD(AN37,1)=0,AN37&amp;".0",AN37)&amp;", "&amp;IF(MOD(AN38,1)=0,AN38&amp;".0",AN38)&amp;", "&amp;IF(MOD(AN39,1)=0,AN39&amp;".0",AN39),""))</f>
        <v/>
      </c>
      <c r="T30" s="1059"/>
      <c r="U30" s="1059"/>
      <c r="V30" s="753"/>
      <c r="W30" s="955" t="s">
        <v>99</v>
      </c>
      <c r="X30" s="955"/>
      <c r="Y30" s="955"/>
      <c r="Z30" s="1058" t="str">
        <f>IF(AT52="Single Phase",AN47,IF(AT52="Three Phase",IF(MOD(AN47,1)=0,AN47&amp;".0",AN47)&amp;", "&amp;IF(MOD(AN48,1)=0,AN48&amp;".0",AN48)&amp;", "&amp;IF(MOD(AN49,1)=0,AN49&amp;".0",AN49),""))</f>
        <v/>
      </c>
      <c r="AA30" s="1059"/>
      <c r="AB30" s="1059"/>
      <c r="AC30" s="753"/>
      <c r="AD30" s="955" t="s">
        <v>99</v>
      </c>
      <c r="AE30" s="955"/>
      <c r="AF30" s="955"/>
      <c r="AG30" s="1058" t="str">
        <f>IF(AT62="Single Phase",AN57,IF(AT62="Three Phase",IF(MOD(AN57,1)=0,AN57&amp;".0",AN57)&amp;", "&amp;IF(MOD(AN58,1)=0,AN58&amp;".0",AN58)&amp;", "&amp;IF(MOD(AN59,1)=0,AN59&amp;".0",AN59),""))</f>
        <v/>
      </c>
      <c r="AH30" s="1059"/>
      <c r="AI30" s="1087"/>
      <c r="AJ30" s="641"/>
      <c r="AK30" s="1031" t="s">
        <v>144</v>
      </c>
      <c r="AL30" s="1032"/>
      <c r="AM30" s="1033"/>
      <c r="AN30" s="1128" t="str">
        <f>IFERROR(AVERAGE(AN27:AP29),"")</f>
        <v/>
      </c>
      <c r="AO30" s="1129"/>
      <c r="AP30" s="1130"/>
      <c r="AQ30" s="1131" t="str">
        <f>IFERROR(AVERAGE(AQ27:AS29),"")</f>
        <v/>
      </c>
      <c r="AR30" s="1132"/>
      <c r="AS30" s="1133"/>
      <c r="AT30" s="1013"/>
      <c r="AU30" s="1070"/>
      <c r="AV30" s="1070"/>
      <c r="AW30" s="1070"/>
      <c r="AX30" s="1070"/>
      <c r="AY30" s="1071"/>
      <c r="AZ30" s="985" t="s">
        <v>143</v>
      </c>
      <c r="BA30" s="986"/>
      <c r="BB30" s="986"/>
      <c r="BC30" s="986"/>
      <c r="BD30" s="986"/>
      <c r="BE30" s="986"/>
      <c r="BF30" s="986"/>
      <c r="BG30" s="986"/>
      <c r="BH30" s="986"/>
      <c r="BI30" s="986"/>
      <c r="BJ30" s="986"/>
      <c r="BK30" s="986"/>
      <c r="BL30" s="986"/>
      <c r="BM30" s="986"/>
      <c r="BN30" s="986"/>
      <c r="BO30" s="1127"/>
      <c r="BP30" s="641"/>
      <c r="BQ30" s="985" t="s">
        <v>125</v>
      </c>
      <c r="BR30" s="986"/>
      <c r="BS30" s="986"/>
      <c r="BT30" s="986"/>
      <c r="BU30" s="986"/>
      <c r="BV30" s="986"/>
      <c r="BW30" s="986"/>
      <c r="BX30" s="986"/>
      <c r="BY30" s="986"/>
      <c r="BZ30" s="986"/>
      <c r="CA30" s="986"/>
      <c r="CB30" s="986"/>
      <c r="CC30" s="987"/>
      <c r="CD30" s="641"/>
      <c r="CE30" s="641"/>
      <c r="CF30" s="641"/>
    </row>
    <row r="31" spans="1:84" ht="12" customHeight="1" x14ac:dyDescent="0.2">
      <c r="A31" s="941" t="s">
        <v>98</v>
      </c>
      <c r="B31" s="942"/>
      <c r="C31" s="942"/>
      <c r="D31" s="942"/>
      <c r="E31" s="942"/>
      <c r="F31" s="942"/>
      <c r="G31" s="942"/>
      <c r="H31" s="942"/>
      <c r="I31" s="969"/>
      <c r="J31" s="969"/>
      <c r="K31" s="969"/>
      <c r="L31" s="1106" t="str">
        <f>IF(AT32="Single Phase",AQ27,IF(AT32="Three Phase",AQ27 &amp;", "&amp; AQ28 &amp; ", " &amp; AQ29,""))</f>
        <v/>
      </c>
      <c r="M31" s="1107"/>
      <c r="N31" s="1108"/>
      <c r="O31" s="757"/>
      <c r="P31" s="1067"/>
      <c r="Q31" s="1068"/>
      <c r="R31" s="1069"/>
      <c r="S31" s="1106" t="str">
        <f>IF(AT42="Single Phase",AQ37,IF(AT42="Three Phase",AQ37 &amp;", "&amp; AQ38 &amp; ", " &amp; AQ39,""))</f>
        <v/>
      </c>
      <c r="T31" s="1107"/>
      <c r="U31" s="1108"/>
      <c r="V31" s="751"/>
      <c r="W31" s="969"/>
      <c r="X31" s="969"/>
      <c r="Y31" s="969"/>
      <c r="Z31" s="1091" t="str">
        <f>IF(AT52="Single Phase",AQ47,IF(AT52="Three Phase",AQ47 &amp;", "&amp; AQ48 &amp; ", " &amp; AQ49,""))</f>
        <v/>
      </c>
      <c r="AA31" s="1059"/>
      <c r="AB31" s="1059"/>
      <c r="AC31" s="751"/>
      <c r="AD31" s="969"/>
      <c r="AE31" s="969"/>
      <c r="AF31" s="969"/>
      <c r="AG31" s="1091" t="str">
        <f>IF(AT62="Single Phase",AQ57,IF(AT62="Three Phase",AQ57 &amp;", "&amp; AQ58 &amp; ", " &amp; AQ59,""))</f>
        <v/>
      </c>
      <c r="AH31" s="1059"/>
      <c r="AI31" s="1087"/>
      <c r="AJ31" s="641"/>
      <c r="AK31" s="1081"/>
      <c r="AL31" s="1082"/>
      <c r="AM31" s="1082"/>
      <c r="AN31" s="1082"/>
      <c r="AO31" s="1082"/>
      <c r="AP31" s="1082"/>
      <c r="AQ31" s="1082"/>
      <c r="AR31" s="1082"/>
      <c r="AS31" s="1083"/>
      <c r="AT31" s="997" t="s">
        <v>141</v>
      </c>
      <c r="AU31" s="1075"/>
      <c r="AV31" s="1075"/>
      <c r="AW31" s="1075"/>
      <c r="AX31" s="1075"/>
      <c r="AY31" s="1076"/>
      <c r="AZ31" s="998" t="s">
        <v>140</v>
      </c>
      <c r="BA31" s="999"/>
      <c r="BB31" s="999"/>
      <c r="BC31" s="999"/>
      <c r="BD31" s="999"/>
      <c r="BE31" s="999"/>
      <c r="BF31" s="999"/>
      <c r="BG31" s="999"/>
      <c r="BH31" s="999"/>
      <c r="BI31" s="999"/>
      <c r="BJ31" s="999"/>
      <c r="BK31" s="999"/>
      <c r="BL31" s="999"/>
      <c r="BM31" s="999"/>
      <c r="BN31" s="999"/>
      <c r="BO31" s="1135"/>
      <c r="BP31" s="641"/>
      <c r="BQ31" s="998"/>
      <c r="BR31" s="999"/>
      <c r="BS31" s="999"/>
      <c r="BT31" s="999"/>
      <c r="BU31" s="999"/>
      <c r="BV31" s="999"/>
      <c r="BW31" s="999"/>
      <c r="BX31" s="999"/>
      <c r="BY31" s="999"/>
      <c r="BZ31" s="999"/>
      <c r="CA31" s="999"/>
      <c r="CB31" s="999"/>
      <c r="CC31" s="1000"/>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084"/>
      <c r="AL32" s="1085"/>
      <c r="AM32" s="1085"/>
      <c r="AN32" s="1085"/>
      <c r="AO32" s="1085"/>
      <c r="AP32" s="1085"/>
      <c r="AQ32" s="1085"/>
      <c r="AR32" s="1085"/>
      <c r="AS32" s="1086"/>
      <c r="AT32" s="982"/>
      <c r="AU32" s="983"/>
      <c r="AV32" s="983"/>
      <c r="AW32" s="983"/>
      <c r="AX32" s="983"/>
      <c r="AY32" s="984"/>
      <c r="AZ32" s="1001"/>
      <c r="BA32" s="1002"/>
      <c r="BB32" s="1002"/>
      <c r="BC32" s="1002"/>
      <c r="BD32" s="1002"/>
      <c r="BE32" s="1002"/>
      <c r="BF32" s="1002"/>
      <c r="BG32" s="1002"/>
      <c r="BH32" s="1002"/>
      <c r="BI32" s="1002"/>
      <c r="BJ32" s="1002"/>
      <c r="BK32" s="1002"/>
      <c r="BL32" s="1002"/>
      <c r="BM32" s="1002"/>
      <c r="BN32" s="1002"/>
      <c r="BO32" s="1136"/>
      <c r="BP32" s="567"/>
      <c r="BQ32" s="1001"/>
      <c r="BR32" s="1002"/>
      <c r="BS32" s="1002"/>
      <c r="BT32" s="1002"/>
      <c r="BU32" s="1002"/>
      <c r="BV32" s="1002"/>
      <c r="BW32" s="1002"/>
      <c r="BX32" s="1002"/>
      <c r="BY32" s="1002"/>
      <c r="BZ32" s="1002"/>
      <c r="CA32" s="1002"/>
      <c r="CB32" s="1002"/>
      <c r="CC32" s="1003"/>
      <c r="CD32" s="641"/>
      <c r="CE32" s="641"/>
      <c r="CF32" s="641"/>
    </row>
    <row r="33" spans="1:84" ht="12" customHeight="1" thickBot="1" x14ac:dyDescent="0.25">
      <c r="A33" s="1088" t="s">
        <v>130</v>
      </c>
      <c r="B33" s="1089"/>
      <c r="C33" s="1089"/>
      <c r="D33" s="1089"/>
      <c r="E33" s="1089"/>
      <c r="F33" s="1089"/>
      <c r="G33" s="1089"/>
      <c r="H33" s="1089"/>
      <c r="I33" s="1089"/>
      <c r="J33" s="1089"/>
      <c r="K33" s="1089"/>
      <c r="L33" s="1089"/>
      <c r="M33" s="1089"/>
      <c r="N33" s="1089"/>
      <c r="O33" s="1089"/>
      <c r="P33" s="1089"/>
      <c r="Q33" s="1089"/>
      <c r="R33" s="1089"/>
      <c r="S33" s="1089"/>
      <c r="T33" s="1089"/>
      <c r="U33" s="1089"/>
      <c r="V33" s="1089"/>
      <c r="W33" s="1089"/>
      <c r="X33" s="1089"/>
      <c r="Y33" s="1089"/>
      <c r="Z33" s="1089"/>
      <c r="AA33" s="1089"/>
      <c r="AB33" s="1089"/>
      <c r="AC33" s="1089"/>
      <c r="AD33" s="1089"/>
      <c r="AE33" s="1089"/>
      <c r="AF33" s="1089"/>
      <c r="AG33" s="1089"/>
      <c r="AH33" s="1089"/>
      <c r="AI33" s="1090"/>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049" t="s">
        <v>126</v>
      </c>
      <c r="B34" s="1050"/>
      <c r="C34" s="1050"/>
      <c r="D34" s="1050"/>
      <c r="E34" s="1050"/>
      <c r="F34" s="1050"/>
      <c r="G34" s="1050"/>
      <c r="H34" s="1051"/>
      <c r="I34" s="1064"/>
      <c r="J34" s="1065"/>
      <c r="K34" s="1065"/>
      <c r="L34" s="1065"/>
      <c r="M34" s="1065"/>
      <c r="N34" s="1066"/>
      <c r="O34" s="754"/>
      <c r="P34" s="1064"/>
      <c r="Q34" s="1065"/>
      <c r="R34" s="1065"/>
      <c r="S34" s="1065"/>
      <c r="T34" s="1065"/>
      <c r="U34" s="1066"/>
      <c r="V34" s="753"/>
      <c r="W34" s="1064"/>
      <c r="X34" s="1065"/>
      <c r="Y34" s="1065"/>
      <c r="Z34" s="1065"/>
      <c r="AA34" s="1065"/>
      <c r="AB34" s="1066"/>
      <c r="AC34" s="753"/>
      <c r="AD34" s="1064"/>
      <c r="AE34" s="1065"/>
      <c r="AF34" s="1065"/>
      <c r="AG34" s="1065"/>
      <c r="AH34" s="1065"/>
      <c r="AI34" s="1066"/>
      <c r="AJ34" s="641"/>
      <c r="AK34" s="1147" t="s">
        <v>357</v>
      </c>
      <c r="AL34" s="1148"/>
      <c r="AM34" s="1148"/>
      <c r="AN34" s="962">
        <f>P$20</f>
        <v>0</v>
      </c>
      <c r="AO34" s="962"/>
      <c r="AP34" s="962"/>
      <c r="AQ34" s="962"/>
      <c r="AR34" s="962"/>
      <c r="AS34" s="962"/>
      <c r="AT34" s="962"/>
      <c r="AU34" s="962"/>
      <c r="AV34" s="962"/>
      <c r="AW34" s="962"/>
      <c r="AX34" s="962"/>
      <c r="AY34" s="962"/>
      <c r="AZ34" s="962"/>
      <c r="BA34" s="962"/>
      <c r="BB34" s="962"/>
      <c r="BC34" s="962"/>
      <c r="BD34" s="962"/>
      <c r="BE34" s="962"/>
      <c r="BF34" s="962"/>
      <c r="BG34" s="962"/>
      <c r="BH34" s="962"/>
      <c r="BI34" s="962"/>
      <c r="BJ34" s="962"/>
      <c r="BK34" s="962"/>
      <c r="BL34" s="962"/>
      <c r="BM34" s="962"/>
      <c r="BN34" s="962"/>
      <c r="BO34" s="962"/>
      <c r="BP34" s="962"/>
      <c r="BQ34" s="962"/>
      <c r="BR34" s="962"/>
      <c r="BS34" s="962"/>
      <c r="BT34" s="962"/>
      <c r="BU34" s="962"/>
      <c r="BV34" s="962"/>
      <c r="BW34" s="962"/>
      <c r="BX34" s="962"/>
      <c r="BY34" s="962"/>
      <c r="BZ34" s="962"/>
      <c r="CA34" s="962"/>
      <c r="CB34" s="962"/>
      <c r="CC34" s="963"/>
      <c r="CD34" s="641"/>
      <c r="CE34" s="641"/>
      <c r="CF34" s="641"/>
    </row>
    <row r="35" spans="1:84" ht="12" customHeight="1" thickTop="1" x14ac:dyDescent="0.2">
      <c r="A35" s="1049" t="s">
        <v>123</v>
      </c>
      <c r="B35" s="1050"/>
      <c r="C35" s="1050"/>
      <c r="D35" s="1050"/>
      <c r="E35" s="1050"/>
      <c r="F35" s="1050"/>
      <c r="G35" s="1050"/>
      <c r="H35" s="1051"/>
      <c r="I35" s="1052"/>
      <c r="J35" s="1053"/>
      <c r="K35" s="1053"/>
      <c r="L35" s="1053"/>
      <c r="M35" s="1053"/>
      <c r="N35" s="1054"/>
      <c r="O35" s="754"/>
      <c r="P35" s="1052"/>
      <c r="Q35" s="1053"/>
      <c r="R35" s="1053"/>
      <c r="S35" s="1053"/>
      <c r="T35" s="1053"/>
      <c r="U35" s="1054"/>
      <c r="V35" s="753"/>
      <c r="W35" s="1052"/>
      <c r="X35" s="1053"/>
      <c r="Y35" s="1053"/>
      <c r="Z35" s="1053"/>
      <c r="AA35" s="1053"/>
      <c r="AB35" s="1054"/>
      <c r="AC35" s="753"/>
      <c r="AD35" s="1052"/>
      <c r="AE35" s="1053"/>
      <c r="AF35" s="1053"/>
      <c r="AG35" s="1053"/>
      <c r="AH35" s="1053"/>
      <c r="AI35" s="1054"/>
      <c r="AJ35" s="641"/>
      <c r="AK35" s="1137" t="s">
        <v>156</v>
      </c>
      <c r="AL35" s="1138"/>
      <c r="AM35" s="1138"/>
      <c r="AN35" s="1138"/>
      <c r="AO35" s="1138"/>
      <c r="AP35" s="1138"/>
      <c r="AQ35" s="1138"/>
      <c r="AR35" s="1138"/>
      <c r="AS35" s="1138"/>
      <c r="AT35" s="1138"/>
      <c r="AU35" s="1138"/>
      <c r="AV35" s="1138"/>
      <c r="AW35" s="1138"/>
      <c r="AX35" s="1138"/>
      <c r="AY35" s="1138"/>
      <c r="AZ35" s="1138"/>
      <c r="BA35" s="1138"/>
      <c r="BB35" s="1138"/>
      <c r="BC35" s="1138"/>
      <c r="BD35" s="1138"/>
      <c r="BE35" s="1138"/>
      <c r="BF35" s="1138"/>
      <c r="BG35" s="1138"/>
      <c r="BH35" s="1138"/>
      <c r="BI35" s="1138"/>
      <c r="BJ35" s="1138"/>
      <c r="BK35" s="1138"/>
      <c r="BL35" s="1138"/>
      <c r="BM35" s="1138"/>
      <c r="BN35" s="1138"/>
      <c r="BO35" s="1139"/>
      <c r="BP35" s="641"/>
      <c r="BQ35" s="1140" t="s">
        <v>137</v>
      </c>
      <c r="BR35" s="1140"/>
      <c r="BS35" s="1140"/>
      <c r="BT35" s="1140"/>
      <c r="BU35" s="1140"/>
      <c r="BV35" s="1140"/>
      <c r="BW35" s="1140"/>
      <c r="BX35" s="1140"/>
      <c r="BY35" s="1140"/>
      <c r="BZ35" s="1140"/>
      <c r="CA35" s="1140"/>
      <c r="CB35" s="1140"/>
      <c r="CC35" s="1141"/>
      <c r="CD35" s="641"/>
      <c r="CE35" s="641"/>
      <c r="CF35" s="641"/>
    </row>
    <row r="36" spans="1:84" ht="12" customHeight="1" x14ac:dyDescent="0.2">
      <c r="A36" s="1060" t="s">
        <v>121</v>
      </c>
      <c r="B36" s="1061"/>
      <c r="C36" s="1061"/>
      <c r="D36" s="1061"/>
      <c r="E36" s="1061"/>
      <c r="F36" s="1057" t="s">
        <v>116</v>
      </c>
      <c r="G36" s="942"/>
      <c r="H36" s="943"/>
      <c r="I36" s="1052"/>
      <c r="J36" s="1053"/>
      <c r="K36" s="1053"/>
      <c r="L36" s="1053"/>
      <c r="M36" s="1053"/>
      <c r="N36" s="1054"/>
      <c r="O36" s="755"/>
      <c r="P36" s="1052"/>
      <c r="Q36" s="1053"/>
      <c r="R36" s="1053"/>
      <c r="S36" s="1053"/>
      <c r="T36" s="1053"/>
      <c r="U36" s="1054"/>
      <c r="V36" s="753"/>
      <c r="W36" s="1052"/>
      <c r="X36" s="1053"/>
      <c r="Y36" s="1053"/>
      <c r="Z36" s="1053"/>
      <c r="AA36" s="1053"/>
      <c r="AB36" s="1054"/>
      <c r="AC36" s="753"/>
      <c r="AD36" s="1052"/>
      <c r="AE36" s="1053"/>
      <c r="AF36" s="1053"/>
      <c r="AG36" s="1053"/>
      <c r="AH36" s="1053"/>
      <c r="AI36" s="1054"/>
      <c r="AJ36" s="641"/>
      <c r="AK36" s="1031"/>
      <c r="AL36" s="1032"/>
      <c r="AM36" s="1033"/>
      <c r="AN36" s="1024" t="s">
        <v>1010</v>
      </c>
      <c r="AO36" s="1025"/>
      <c r="AP36" s="1080"/>
      <c r="AQ36" s="1024" t="s">
        <v>98</v>
      </c>
      <c r="AR36" s="1025"/>
      <c r="AS36" s="1080"/>
      <c r="AT36" s="1024"/>
      <c r="AU36" s="1025"/>
      <c r="AV36" s="1025"/>
      <c r="AW36" s="1025"/>
      <c r="AX36" s="1025"/>
      <c r="AY36" s="1080"/>
      <c r="AZ36" s="1024" t="s">
        <v>155</v>
      </c>
      <c r="BA36" s="1025"/>
      <c r="BB36" s="1025"/>
      <c r="BC36" s="1025"/>
      <c r="BD36" s="1025"/>
      <c r="BE36" s="1025"/>
      <c r="BF36" s="1025"/>
      <c r="BG36" s="1080"/>
      <c r="BH36" s="1024" t="s">
        <v>154</v>
      </c>
      <c r="BI36" s="1025"/>
      <c r="BJ36" s="1025"/>
      <c r="BK36" s="1025"/>
      <c r="BL36" s="1025"/>
      <c r="BM36" s="1025"/>
      <c r="BN36" s="1025"/>
      <c r="BO36" s="1080"/>
      <c r="BP36" s="641"/>
      <c r="BQ36" s="1142" t="s">
        <v>135</v>
      </c>
      <c r="BR36" s="1142"/>
      <c r="BS36" s="1142"/>
      <c r="BT36" s="1142"/>
      <c r="BU36" s="1142"/>
      <c r="BV36" s="1142"/>
      <c r="BW36" s="1142"/>
      <c r="BX36" s="1142"/>
      <c r="BY36" s="1142"/>
      <c r="BZ36" s="1143" t="str">
        <f>IFERROR(P$42/P$45,"")</f>
        <v/>
      </c>
      <c r="CA36" s="1143"/>
      <c r="CB36" s="1143"/>
      <c r="CC36" s="1144"/>
      <c r="CD36" s="641"/>
      <c r="CE36" s="641"/>
      <c r="CF36" s="641"/>
    </row>
    <row r="37" spans="1:84" ht="12" customHeight="1" x14ac:dyDescent="0.2">
      <c r="A37" s="1060"/>
      <c r="B37" s="1061"/>
      <c r="C37" s="1061"/>
      <c r="D37" s="1061"/>
      <c r="E37" s="1061"/>
      <c r="F37" s="1057" t="s">
        <v>115</v>
      </c>
      <c r="G37" s="942"/>
      <c r="H37" s="943"/>
      <c r="I37" s="1052"/>
      <c r="J37" s="1053"/>
      <c r="K37" s="1053"/>
      <c r="L37" s="1053"/>
      <c r="M37" s="1053"/>
      <c r="N37" s="1054"/>
      <c r="O37" s="753"/>
      <c r="P37" s="1052"/>
      <c r="Q37" s="1053"/>
      <c r="R37" s="1053"/>
      <c r="S37" s="1053"/>
      <c r="T37" s="1053"/>
      <c r="U37" s="1054"/>
      <c r="V37" s="753"/>
      <c r="W37" s="1052"/>
      <c r="X37" s="1053"/>
      <c r="Y37" s="1053"/>
      <c r="Z37" s="1053"/>
      <c r="AA37" s="1053"/>
      <c r="AB37" s="1054"/>
      <c r="AC37" s="753"/>
      <c r="AD37" s="1052"/>
      <c r="AE37" s="1053"/>
      <c r="AF37" s="1053"/>
      <c r="AG37" s="1053"/>
      <c r="AH37" s="1053"/>
      <c r="AI37" s="1054"/>
      <c r="AJ37" s="641"/>
      <c r="AK37" s="1031" t="s">
        <v>152</v>
      </c>
      <c r="AL37" s="1032"/>
      <c r="AM37" s="1033"/>
      <c r="AN37" s="1072"/>
      <c r="AO37" s="1073"/>
      <c r="AP37" s="1074"/>
      <c r="AQ37" s="1013"/>
      <c r="AR37" s="1070"/>
      <c r="AS37" s="1071"/>
      <c r="AT37" s="997" t="s">
        <v>151</v>
      </c>
      <c r="AU37" s="1075"/>
      <c r="AV37" s="1075"/>
      <c r="AW37" s="1075"/>
      <c r="AX37" s="1075"/>
      <c r="AY37" s="1076"/>
      <c r="AZ37" s="1124" t="str">
        <f>IF(AN37="","",IF(100*(ABS(AN37-$AN$30)/$AN$30)&gt;10,"T1 Exceeds 10% by "&amp;ROUND(100*(ABS(AN37-$AN$30)/$AN$30)-10,1)&amp;"%",""))</f>
        <v/>
      </c>
      <c r="BA37" s="1125"/>
      <c r="BB37" s="1125"/>
      <c r="BC37" s="1125"/>
      <c r="BD37" s="1125"/>
      <c r="BE37" s="1125"/>
      <c r="BF37" s="1125"/>
      <c r="BG37" s="1126"/>
      <c r="BH37" s="1124" t="str">
        <f>IF(AQ37="","",IF(100*(ABS(AQ37-$AQ$30)/$AQ$30)&gt;2,"T1 Exceeds 2% by "&amp;ROUND(100*(ABS(AQ37-$AQ$30)/$AQ$30)-2,1)&amp;"%",""))</f>
        <v/>
      </c>
      <c r="BI37" s="1125"/>
      <c r="BJ37" s="1125"/>
      <c r="BK37" s="1125"/>
      <c r="BL37" s="1125"/>
      <c r="BM37" s="1125"/>
      <c r="BN37" s="1125"/>
      <c r="BO37" s="1126"/>
      <c r="BP37" s="641"/>
      <c r="BQ37" s="1009" t="s">
        <v>134</v>
      </c>
      <c r="BR37" s="1009"/>
      <c r="BS37" s="1009"/>
      <c r="BT37" s="1009"/>
      <c r="BU37" s="1009"/>
      <c r="BV37" s="1009"/>
      <c r="BW37" s="1009"/>
      <c r="BX37" s="1009"/>
      <c r="BY37" s="1009"/>
      <c r="BZ37" s="1145" t="str">
        <f>IFERROR(IF((P$43*1.57)+(P$46*1.57)+(P$49*2)&lt;&gt;0,(P$43*1.57)+(P$46*1.57)+(P$49*2),""),"")</f>
        <v/>
      </c>
      <c r="CA37" s="1145"/>
      <c r="CB37" s="1146"/>
      <c r="CC37" s="648" t="s">
        <v>133</v>
      </c>
      <c r="CD37" s="641"/>
      <c r="CE37" s="641"/>
      <c r="CF37" s="641"/>
    </row>
    <row r="38" spans="1:84" ht="12" customHeight="1" x14ac:dyDescent="0.2">
      <c r="A38" s="941" t="s">
        <v>118</v>
      </c>
      <c r="B38" s="942"/>
      <c r="C38" s="942"/>
      <c r="D38" s="942"/>
      <c r="E38" s="942"/>
      <c r="F38" s="942"/>
      <c r="G38" s="942"/>
      <c r="H38" s="943"/>
      <c r="I38" s="1052"/>
      <c r="J38" s="1053"/>
      <c r="K38" s="1053"/>
      <c r="L38" s="1053"/>
      <c r="M38" s="1053"/>
      <c r="N38" s="1054"/>
      <c r="O38" s="754"/>
      <c r="P38" s="1052"/>
      <c r="Q38" s="1053"/>
      <c r="R38" s="1053"/>
      <c r="S38" s="1053"/>
      <c r="T38" s="1053"/>
      <c r="U38" s="1054"/>
      <c r="V38" s="753"/>
      <c r="W38" s="1052"/>
      <c r="X38" s="1053"/>
      <c r="Y38" s="1053"/>
      <c r="Z38" s="1053"/>
      <c r="AA38" s="1053"/>
      <c r="AB38" s="1054"/>
      <c r="AC38" s="753"/>
      <c r="AD38" s="1052"/>
      <c r="AE38" s="1053"/>
      <c r="AF38" s="1053"/>
      <c r="AG38" s="1053"/>
      <c r="AH38" s="1053"/>
      <c r="AI38" s="1054"/>
      <c r="AJ38" s="641"/>
      <c r="AK38" s="1031" t="s">
        <v>51</v>
      </c>
      <c r="AL38" s="1032"/>
      <c r="AM38" s="1033"/>
      <c r="AN38" s="1072"/>
      <c r="AO38" s="1073"/>
      <c r="AP38" s="1074"/>
      <c r="AQ38" s="1013"/>
      <c r="AR38" s="1070"/>
      <c r="AS38" s="1071"/>
      <c r="AT38" s="1013"/>
      <c r="AU38" s="1070"/>
      <c r="AV38" s="1070"/>
      <c r="AW38" s="1070"/>
      <c r="AX38" s="1070"/>
      <c r="AY38" s="1071"/>
      <c r="AZ38" s="1124" t="str">
        <f>IF(AN38="","",IF(100*(ABS(AN38-$AN$30)/$AN$30)&gt;10,"T2 Exceeds 10% by "&amp;ROUND(100*(ABS(AN38-$AN$30)/$AN$30)-10,1)&amp;"%",""))</f>
        <v/>
      </c>
      <c r="BA38" s="1125"/>
      <c r="BB38" s="1125"/>
      <c r="BC38" s="1125"/>
      <c r="BD38" s="1125"/>
      <c r="BE38" s="1125"/>
      <c r="BF38" s="1125"/>
      <c r="BG38" s="1126"/>
      <c r="BH38" s="1124" t="str">
        <f>IF(AQ38="","",IF(100*(ABS(AQ38-$AQ$30)/$AQ$30)&gt;2,"T2 Exceeds 2% by "&amp;ROUND(100*(ABS(AQ38-$AQ$30)/$AQ$30)-2,1)&amp;"%",""))</f>
        <v/>
      </c>
      <c r="BI38" s="1125"/>
      <c r="BJ38" s="1125"/>
      <c r="BK38" s="1125"/>
      <c r="BL38" s="1125"/>
      <c r="BM38" s="1125"/>
      <c r="BN38" s="1125"/>
      <c r="BO38" s="1126"/>
      <c r="BP38" s="641"/>
      <c r="BQ38" s="1009" t="s">
        <v>132</v>
      </c>
      <c r="BR38" s="1009"/>
      <c r="BS38" s="1009"/>
      <c r="BT38" s="1009"/>
      <c r="BU38" s="1009"/>
      <c r="BV38" s="1009"/>
      <c r="BW38" s="1009"/>
      <c r="BX38" s="1009"/>
      <c r="BY38" s="1009"/>
      <c r="BZ38" s="1131" t="str">
        <f>IFERROR(((P$52/60)*(P$32))*BZ36,"")</f>
        <v/>
      </c>
      <c r="CA38" s="1132"/>
      <c r="CB38" s="1132"/>
      <c r="CC38" s="1149"/>
      <c r="CD38" s="641"/>
      <c r="CE38" s="641"/>
      <c r="CF38" s="641"/>
    </row>
    <row r="39" spans="1:84" ht="12" customHeight="1" x14ac:dyDescent="0.2">
      <c r="A39" s="1055" t="s">
        <v>117</v>
      </c>
      <c r="B39" s="1056"/>
      <c r="C39" s="1056"/>
      <c r="D39" s="1056"/>
      <c r="E39" s="1056"/>
      <c r="F39" s="1057" t="s">
        <v>116</v>
      </c>
      <c r="G39" s="942"/>
      <c r="H39" s="943"/>
      <c r="I39" s="1052"/>
      <c r="J39" s="1053"/>
      <c r="K39" s="1053"/>
      <c r="L39" s="1053"/>
      <c r="M39" s="1053"/>
      <c r="N39" s="1054"/>
      <c r="O39" s="755"/>
      <c r="P39" s="1052"/>
      <c r="Q39" s="1053"/>
      <c r="R39" s="1053"/>
      <c r="S39" s="1053"/>
      <c r="T39" s="1053"/>
      <c r="U39" s="1054"/>
      <c r="V39" s="753"/>
      <c r="W39" s="1052"/>
      <c r="X39" s="1053"/>
      <c r="Y39" s="1053"/>
      <c r="Z39" s="1053"/>
      <c r="AA39" s="1053"/>
      <c r="AB39" s="1054"/>
      <c r="AC39" s="753"/>
      <c r="AD39" s="1052"/>
      <c r="AE39" s="1053"/>
      <c r="AF39" s="1053"/>
      <c r="AG39" s="1053"/>
      <c r="AH39" s="1053"/>
      <c r="AI39" s="1054"/>
      <c r="AJ39" s="641"/>
      <c r="AK39" s="1031" t="s">
        <v>50</v>
      </c>
      <c r="AL39" s="1032"/>
      <c r="AM39" s="1033"/>
      <c r="AN39" s="1072"/>
      <c r="AO39" s="1073"/>
      <c r="AP39" s="1074"/>
      <c r="AQ39" s="1013"/>
      <c r="AR39" s="1070"/>
      <c r="AS39" s="1071"/>
      <c r="AT39" s="997" t="s">
        <v>147</v>
      </c>
      <c r="AU39" s="1075"/>
      <c r="AV39" s="1075"/>
      <c r="AW39" s="1075"/>
      <c r="AX39" s="1075"/>
      <c r="AY39" s="1076"/>
      <c r="AZ39" s="1124" t="str">
        <f>IF(AN39="","",IF(100*(ABS(AN39-$AN$30)/$AN$30)&gt;10,"T3 Exceeds 10% by "&amp;ROUND(100*(ABS(AN39-$AN$30)/$AN$30)-10,1)&amp;"%",""))</f>
        <v/>
      </c>
      <c r="BA39" s="1125"/>
      <c r="BB39" s="1125"/>
      <c r="BC39" s="1125"/>
      <c r="BD39" s="1125"/>
      <c r="BE39" s="1125"/>
      <c r="BF39" s="1125"/>
      <c r="BG39" s="1126"/>
      <c r="BH39" s="1124" t="str">
        <f>IF(AQ39="","",IF(100*(ABS(AQ39-$AQ$30)/$AQ$30)&gt;2,"T3 Exceeds 2% by "&amp;ROUND(100*(ABS(AQ39-$AQ$30)/$AQ$30)-2,1)&amp;"%",""))</f>
        <v/>
      </c>
      <c r="BI39" s="1125"/>
      <c r="BJ39" s="1125"/>
      <c r="BK39" s="1125"/>
      <c r="BL39" s="1125"/>
      <c r="BM39" s="1125"/>
      <c r="BN39" s="1125"/>
      <c r="BO39" s="1126"/>
      <c r="BP39" s="641"/>
      <c r="BQ39" s="1009" t="s">
        <v>129</v>
      </c>
      <c r="BR39" s="1009"/>
      <c r="BS39" s="1009"/>
      <c r="BT39" s="1009"/>
      <c r="BU39" s="1009"/>
      <c r="BV39" s="1009"/>
      <c r="BW39" s="1009"/>
      <c r="BX39" s="1009"/>
      <c r="BY39" s="1009"/>
      <c r="BZ39" s="1011" t="str">
        <f>IFERROR(IF(((P$52/60)*(P$32))*((P$43-0.5))/((P$46-0.5))&lt;&gt;0,((P$52/60)*(P$32))*((P$43-0.5))/((P$46-0.5)),""),"")</f>
        <v/>
      </c>
      <c r="CA39" s="1011"/>
      <c r="CB39" s="1011"/>
      <c r="CC39" s="1134"/>
      <c r="CD39" s="641"/>
      <c r="CE39" s="641"/>
      <c r="CF39" s="641"/>
    </row>
    <row r="40" spans="1:84" ht="12.75" customHeight="1" x14ac:dyDescent="0.2">
      <c r="A40" s="1055"/>
      <c r="B40" s="1056"/>
      <c r="C40" s="1056"/>
      <c r="D40" s="1056"/>
      <c r="E40" s="1056"/>
      <c r="F40" s="1057" t="s">
        <v>115</v>
      </c>
      <c r="G40" s="942"/>
      <c r="H40" s="943"/>
      <c r="I40" s="1052"/>
      <c r="J40" s="1053"/>
      <c r="K40" s="1053"/>
      <c r="L40" s="1053"/>
      <c r="M40" s="1053"/>
      <c r="N40" s="1054"/>
      <c r="O40" s="753"/>
      <c r="P40" s="1052"/>
      <c r="Q40" s="1053"/>
      <c r="R40" s="1053"/>
      <c r="S40" s="1053"/>
      <c r="T40" s="1053"/>
      <c r="U40" s="1054"/>
      <c r="V40" s="753"/>
      <c r="W40" s="1052"/>
      <c r="X40" s="1053"/>
      <c r="Y40" s="1053"/>
      <c r="Z40" s="1053"/>
      <c r="AA40" s="1053"/>
      <c r="AB40" s="1054"/>
      <c r="AC40" s="753"/>
      <c r="AD40" s="1052"/>
      <c r="AE40" s="1053"/>
      <c r="AF40" s="1053"/>
      <c r="AG40" s="1053"/>
      <c r="AH40" s="1053"/>
      <c r="AI40" s="1054"/>
      <c r="AJ40" s="641"/>
      <c r="AK40" s="1031" t="s">
        <v>144</v>
      </c>
      <c r="AL40" s="1032"/>
      <c r="AM40" s="1033"/>
      <c r="AN40" s="1128" t="str">
        <f>IFERROR(AVERAGE(AN37:AP39),"")</f>
        <v/>
      </c>
      <c r="AO40" s="1129"/>
      <c r="AP40" s="1130"/>
      <c r="AQ40" s="1131" t="str">
        <f>IFERROR(AVERAGE(AQ37:AS39),"")</f>
        <v/>
      </c>
      <c r="AR40" s="1132"/>
      <c r="AS40" s="1133"/>
      <c r="AT40" s="1013"/>
      <c r="AU40" s="1070"/>
      <c r="AV40" s="1070"/>
      <c r="AW40" s="1070"/>
      <c r="AX40" s="1070"/>
      <c r="AY40" s="1071"/>
      <c r="AZ40" s="985" t="s">
        <v>143</v>
      </c>
      <c r="BA40" s="986"/>
      <c r="BB40" s="986"/>
      <c r="BC40" s="986"/>
      <c r="BD40" s="986"/>
      <c r="BE40" s="986"/>
      <c r="BF40" s="986"/>
      <c r="BG40" s="986"/>
      <c r="BH40" s="986"/>
      <c r="BI40" s="986"/>
      <c r="BJ40" s="986"/>
      <c r="BK40" s="986"/>
      <c r="BL40" s="986"/>
      <c r="BM40" s="986"/>
      <c r="BN40" s="986"/>
      <c r="BO40" s="1127"/>
      <c r="BP40" s="641"/>
      <c r="BQ40" s="985" t="s">
        <v>125</v>
      </c>
      <c r="BR40" s="986"/>
      <c r="BS40" s="986"/>
      <c r="BT40" s="986"/>
      <c r="BU40" s="986"/>
      <c r="BV40" s="986"/>
      <c r="BW40" s="986"/>
      <c r="BX40" s="986"/>
      <c r="BY40" s="986"/>
      <c r="BZ40" s="986"/>
      <c r="CA40" s="986"/>
      <c r="CB40" s="986"/>
      <c r="CC40" s="987"/>
      <c r="CD40" s="641"/>
      <c r="CE40" s="641"/>
      <c r="CF40" s="641"/>
    </row>
    <row r="41" spans="1:84" ht="12" customHeight="1" x14ac:dyDescent="0.2">
      <c r="A41" s="941" t="s">
        <v>112</v>
      </c>
      <c r="B41" s="942"/>
      <c r="C41" s="942"/>
      <c r="D41" s="942"/>
      <c r="E41" s="942"/>
      <c r="F41" s="942"/>
      <c r="G41" s="942"/>
      <c r="H41" s="943"/>
      <c r="I41" s="1052"/>
      <c r="J41" s="1053"/>
      <c r="K41" s="1053"/>
      <c r="L41" s="1053"/>
      <c r="M41" s="1053"/>
      <c r="N41" s="1054"/>
      <c r="O41" s="754"/>
      <c r="P41" s="1052"/>
      <c r="Q41" s="1053"/>
      <c r="R41" s="1053"/>
      <c r="S41" s="1053"/>
      <c r="T41" s="1053"/>
      <c r="U41" s="1054"/>
      <c r="V41" s="753"/>
      <c r="W41" s="1052"/>
      <c r="X41" s="1053"/>
      <c r="Y41" s="1053"/>
      <c r="Z41" s="1053"/>
      <c r="AA41" s="1053"/>
      <c r="AB41" s="1054"/>
      <c r="AC41" s="753"/>
      <c r="AD41" s="1052"/>
      <c r="AE41" s="1053"/>
      <c r="AF41" s="1053"/>
      <c r="AG41" s="1053"/>
      <c r="AH41" s="1053"/>
      <c r="AI41" s="1054"/>
      <c r="AJ41" s="641"/>
      <c r="AK41" s="1081"/>
      <c r="AL41" s="1082"/>
      <c r="AM41" s="1082"/>
      <c r="AN41" s="1082"/>
      <c r="AO41" s="1082"/>
      <c r="AP41" s="1082"/>
      <c r="AQ41" s="1082"/>
      <c r="AR41" s="1082"/>
      <c r="AS41" s="1083"/>
      <c r="AT41" s="997" t="s">
        <v>141</v>
      </c>
      <c r="AU41" s="1075"/>
      <c r="AV41" s="1075"/>
      <c r="AW41" s="1075"/>
      <c r="AX41" s="1075"/>
      <c r="AY41" s="1076"/>
      <c r="AZ41" s="998" t="s">
        <v>140</v>
      </c>
      <c r="BA41" s="999"/>
      <c r="BB41" s="999"/>
      <c r="BC41" s="999"/>
      <c r="BD41" s="999"/>
      <c r="BE41" s="999"/>
      <c r="BF41" s="999"/>
      <c r="BG41" s="999"/>
      <c r="BH41" s="999"/>
      <c r="BI41" s="999"/>
      <c r="BJ41" s="999"/>
      <c r="BK41" s="999"/>
      <c r="BL41" s="999"/>
      <c r="BM41" s="999"/>
      <c r="BN41" s="999"/>
      <c r="BO41" s="1135"/>
      <c r="BP41" s="641"/>
      <c r="BQ41" s="998"/>
      <c r="BR41" s="999"/>
      <c r="BS41" s="999"/>
      <c r="BT41" s="999"/>
      <c r="BU41" s="999"/>
      <c r="BV41" s="999"/>
      <c r="BW41" s="999"/>
      <c r="BX41" s="999"/>
      <c r="BY41" s="999"/>
      <c r="BZ41" s="999"/>
      <c r="CA41" s="999"/>
      <c r="CB41" s="999"/>
      <c r="CC41" s="1000"/>
      <c r="CD41" s="641"/>
      <c r="CE41" s="641"/>
      <c r="CF41" s="641"/>
    </row>
    <row r="42" spans="1:84" ht="12" customHeight="1" thickBot="1" x14ac:dyDescent="0.25">
      <c r="A42" s="941" t="s">
        <v>110</v>
      </c>
      <c r="B42" s="942"/>
      <c r="C42" s="942"/>
      <c r="D42" s="942"/>
      <c r="E42" s="942"/>
      <c r="F42" s="942"/>
      <c r="G42" s="942"/>
      <c r="H42" s="943"/>
      <c r="I42" s="1092"/>
      <c r="J42" s="1093"/>
      <c r="K42" s="737" t="s">
        <v>109</v>
      </c>
      <c r="L42" s="1094"/>
      <c r="M42" s="1094"/>
      <c r="N42" s="1095"/>
      <c r="O42" s="753"/>
      <c r="P42" s="1092"/>
      <c r="Q42" s="1093"/>
      <c r="R42" s="737" t="s">
        <v>109</v>
      </c>
      <c r="S42" s="1094"/>
      <c r="T42" s="1094"/>
      <c r="U42" s="1095"/>
      <c r="V42" s="753"/>
      <c r="W42" s="1092"/>
      <c r="X42" s="1093"/>
      <c r="Y42" s="739" t="s">
        <v>109</v>
      </c>
      <c r="Z42" s="1094"/>
      <c r="AA42" s="1094"/>
      <c r="AB42" s="1095"/>
      <c r="AC42" s="753"/>
      <c r="AD42" s="1092"/>
      <c r="AE42" s="1093"/>
      <c r="AF42" s="739" t="s">
        <v>109</v>
      </c>
      <c r="AG42" s="1094"/>
      <c r="AH42" s="1094"/>
      <c r="AI42" s="1095"/>
      <c r="AJ42" s="641"/>
      <c r="AK42" s="1084"/>
      <c r="AL42" s="1085"/>
      <c r="AM42" s="1085"/>
      <c r="AN42" s="1085"/>
      <c r="AO42" s="1085"/>
      <c r="AP42" s="1085"/>
      <c r="AQ42" s="1085"/>
      <c r="AR42" s="1085"/>
      <c r="AS42" s="1086"/>
      <c r="AT42" s="982"/>
      <c r="AU42" s="983"/>
      <c r="AV42" s="983"/>
      <c r="AW42" s="983"/>
      <c r="AX42" s="983"/>
      <c r="AY42" s="984"/>
      <c r="AZ42" s="1001"/>
      <c r="BA42" s="1002"/>
      <c r="BB42" s="1002"/>
      <c r="BC42" s="1002"/>
      <c r="BD42" s="1002"/>
      <c r="BE42" s="1002"/>
      <c r="BF42" s="1002"/>
      <c r="BG42" s="1002"/>
      <c r="BH42" s="1002"/>
      <c r="BI42" s="1002"/>
      <c r="BJ42" s="1002"/>
      <c r="BK42" s="1002"/>
      <c r="BL42" s="1002"/>
      <c r="BM42" s="1002"/>
      <c r="BN42" s="1002"/>
      <c r="BO42" s="1136"/>
      <c r="BP42" s="567"/>
      <c r="BQ42" s="1001"/>
      <c r="BR42" s="1002"/>
      <c r="BS42" s="1002"/>
      <c r="BT42" s="1002"/>
      <c r="BU42" s="1002"/>
      <c r="BV42" s="1002"/>
      <c r="BW42" s="1002"/>
      <c r="BX42" s="1002"/>
      <c r="BY42" s="1002"/>
      <c r="BZ42" s="1002"/>
      <c r="CA42" s="1002"/>
      <c r="CB42" s="1002"/>
      <c r="CC42" s="1003"/>
      <c r="CD42" s="641"/>
      <c r="CE42" s="641"/>
      <c r="CF42" s="641"/>
    </row>
    <row r="43" spans="1:84" ht="12" customHeight="1" thickBot="1" x14ac:dyDescent="0.25">
      <c r="A43" s="941" t="s">
        <v>107</v>
      </c>
      <c r="B43" s="942"/>
      <c r="C43" s="942"/>
      <c r="D43" s="942"/>
      <c r="E43" s="942"/>
      <c r="F43" s="942"/>
      <c r="G43" s="942"/>
      <c r="H43" s="943"/>
      <c r="I43" s="1078"/>
      <c r="J43" s="1079"/>
      <c r="K43" s="1079"/>
      <c r="L43" s="907" t="s">
        <v>106</v>
      </c>
      <c r="M43" s="907"/>
      <c r="N43" s="1077"/>
      <c r="O43" s="752"/>
      <c r="P43" s="1078"/>
      <c r="Q43" s="1079"/>
      <c r="R43" s="1079"/>
      <c r="S43" s="907" t="s">
        <v>106</v>
      </c>
      <c r="T43" s="907"/>
      <c r="U43" s="1077"/>
      <c r="V43" s="751"/>
      <c r="W43" s="1078"/>
      <c r="X43" s="1079"/>
      <c r="Y43" s="1079"/>
      <c r="Z43" s="907" t="s">
        <v>106</v>
      </c>
      <c r="AA43" s="907"/>
      <c r="AB43" s="1077"/>
      <c r="AC43" s="751"/>
      <c r="AD43" s="1078"/>
      <c r="AE43" s="1079"/>
      <c r="AF43" s="1079"/>
      <c r="AG43" s="907" t="s">
        <v>106</v>
      </c>
      <c r="AH43" s="907"/>
      <c r="AI43" s="1077"/>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47" t="s">
        <v>357</v>
      </c>
      <c r="AL44" s="1148"/>
      <c r="AM44" s="1148"/>
      <c r="AN44" s="962">
        <f>W$20</f>
        <v>0</v>
      </c>
      <c r="AO44" s="962"/>
      <c r="AP44" s="962"/>
      <c r="AQ44" s="962"/>
      <c r="AR44" s="962"/>
      <c r="AS44" s="962"/>
      <c r="AT44" s="962"/>
      <c r="AU44" s="962"/>
      <c r="AV44" s="962"/>
      <c r="AW44" s="962"/>
      <c r="AX44" s="962"/>
      <c r="AY44" s="962"/>
      <c r="AZ44" s="962"/>
      <c r="BA44" s="962"/>
      <c r="BB44" s="962"/>
      <c r="BC44" s="962"/>
      <c r="BD44" s="962"/>
      <c r="BE44" s="962"/>
      <c r="BF44" s="962"/>
      <c r="BG44" s="962"/>
      <c r="BH44" s="962"/>
      <c r="BI44" s="962"/>
      <c r="BJ44" s="962"/>
      <c r="BK44" s="962"/>
      <c r="BL44" s="962"/>
      <c r="BM44" s="962"/>
      <c r="BN44" s="962"/>
      <c r="BO44" s="962"/>
      <c r="BP44" s="962"/>
      <c r="BQ44" s="962"/>
      <c r="BR44" s="962"/>
      <c r="BS44" s="962"/>
      <c r="BT44" s="962"/>
      <c r="BU44" s="962"/>
      <c r="BV44" s="962"/>
      <c r="BW44" s="962"/>
      <c r="BX44" s="962"/>
      <c r="BY44" s="962"/>
      <c r="BZ44" s="962"/>
      <c r="CA44" s="962"/>
      <c r="CB44" s="962"/>
      <c r="CC44" s="963"/>
      <c r="CD44" s="641"/>
      <c r="CE44" s="641"/>
      <c r="CF44" s="641"/>
    </row>
    <row r="45" spans="1:84" ht="12" customHeight="1" thickTop="1" thickBot="1" x14ac:dyDescent="0.25">
      <c r="A45" s="750" t="s">
        <v>159</v>
      </c>
      <c r="B45" s="749"/>
      <c r="C45" s="749"/>
      <c r="D45" s="749"/>
      <c r="E45" s="749"/>
      <c r="F45" s="749"/>
      <c r="G45" s="749"/>
      <c r="H45" s="749"/>
      <c r="I45" s="747"/>
      <c r="J45" s="747"/>
      <c r="K45" s="747"/>
      <c r="L45" s="747"/>
      <c r="M45" s="747"/>
      <c r="N45" s="747"/>
      <c r="O45" s="746"/>
      <c r="P45" s="747"/>
      <c r="Q45" s="747"/>
      <c r="R45" s="747"/>
      <c r="S45" s="747"/>
      <c r="T45" s="747"/>
      <c r="U45" s="747"/>
      <c r="V45" s="748"/>
      <c r="W45" s="747"/>
      <c r="X45" s="747"/>
      <c r="Y45" s="747"/>
      <c r="Z45" s="746"/>
      <c r="AA45" s="746"/>
      <c r="AB45" s="746"/>
      <c r="AC45" s="748"/>
      <c r="AD45" s="747"/>
      <c r="AE45" s="747"/>
      <c r="AF45" s="747"/>
      <c r="AG45" s="746"/>
      <c r="AH45" s="746"/>
      <c r="AI45" s="745"/>
      <c r="AJ45" s="641"/>
      <c r="AK45" s="1137" t="s">
        <v>156</v>
      </c>
      <c r="AL45" s="1138"/>
      <c r="AM45" s="1138"/>
      <c r="AN45" s="1138"/>
      <c r="AO45" s="1138"/>
      <c r="AP45" s="1138"/>
      <c r="AQ45" s="1138"/>
      <c r="AR45" s="1138"/>
      <c r="AS45" s="1138"/>
      <c r="AT45" s="1138"/>
      <c r="AU45" s="1138"/>
      <c r="AV45" s="1138"/>
      <c r="AW45" s="1138"/>
      <c r="AX45" s="1138"/>
      <c r="AY45" s="1138"/>
      <c r="AZ45" s="1138"/>
      <c r="BA45" s="1138"/>
      <c r="BB45" s="1138"/>
      <c r="BC45" s="1138"/>
      <c r="BD45" s="1138"/>
      <c r="BE45" s="1138"/>
      <c r="BF45" s="1138"/>
      <c r="BG45" s="1138"/>
      <c r="BH45" s="1138"/>
      <c r="BI45" s="1138"/>
      <c r="BJ45" s="1138"/>
      <c r="BK45" s="1138"/>
      <c r="BL45" s="1138"/>
      <c r="BM45" s="1138"/>
      <c r="BN45" s="1138"/>
      <c r="BO45" s="1139"/>
      <c r="BP45" s="641"/>
      <c r="BQ45" s="1140" t="s">
        <v>137</v>
      </c>
      <c r="BR45" s="1140"/>
      <c r="BS45" s="1140"/>
      <c r="BT45" s="1140"/>
      <c r="BU45" s="1140"/>
      <c r="BV45" s="1140"/>
      <c r="BW45" s="1140"/>
      <c r="BX45" s="1140"/>
      <c r="BY45" s="1140"/>
      <c r="BZ45" s="1140"/>
      <c r="CA45" s="1140"/>
      <c r="CB45" s="1140"/>
      <c r="CC45" s="1141"/>
      <c r="CD45" s="641"/>
      <c r="CE45" s="641"/>
      <c r="CF45" s="641"/>
    </row>
    <row r="46" spans="1:84" ht="12" customHeight="1" thickTop="1" thickBot="1" x14ac:dyDescent="0.25">
      <c r="A46" s="1096" t="s">
        <v>443</v>
      </c>
      <c r="B46" s="1097"/>
      <c r="C46" s="1097"/>
      <c r="D46" s="1097"/>
      <c r="E46" s="1097"/>
      <c r="F46" s="1097"/>
      <c r="G46" s="1097"/>
      <c r="H46" s="1098"/>
      <c r="I46" s="1099"/>
      <c r="J46" s="1100"/>
      <c r="K46" s="1100"/>
      <c r="L46" s="1062"/>
      <c r="M46" s="1062"/>
      <c r="N46" s="1063"/>
      <c r="O46" s="744"/>
      <c r="P46" s="1099"/>
      <c r="Q46" s="1100"/>
      <c r="R46" s="1100"/>
      <c r="S46" s="1062"/>
      <c r="T46" s="1062"/>
      <c r="U46" s="1063"/>
      <c r="V46" s="744"/>
      <c r="W46" s="1099"/>
      <c r="X46" s="1100"/>
      <c r="Y46" s="1100"/>
      <c r="Z46" s="1062"/>
      <c r="AA46" s="1062"/>
      <c r="AB46" s="1063"/>
      <c r="AC46" s="744"/>
      <c r="AD46" s="1099"/>
      <c r="AE46" s="1100"/>
      <c r="AF46" s="1100"/>
      <c r="AG46" s="1062"/>
      <c r="AH46" s="1062"/>
      <c r="AI46" s="1063"/>
      <c r="AJ46" s="641"/>
      <c r="AK46" s="1031"/>
      <c r="AL46" s="1032"/>
      <c r="AM46" s="1033"/>
      <c r="AN46" s="1024" t="s">
        <v>1010</v>
      </c>
      <c r="AO46" s="1025"/>
      <c r="AP46" s="1080"/>
      <c r="AQ46" s="1024" t="s">
        <v>98</v>
      </c>
      <c r="AR46" s="1025"/>
      <c r="AS46" s="1080"/>
      <c r="AT46" s="1024"/>
      <c r="AU46" s="1025"/>
      <c r="AV46" s="1025"/>
      <c r="AW46" s="1025"/>
      <c r="AX46" s="1025"/>
      <c r="AY46" s="1080"/>
      <c r="AZ46" s="1024" t="s">
        <v>155</v>
      </c>
      <c r="BA46" s="1025"/>
      <c r="BB46" s="1025"/>
      <c r="BC46" s="1025"/>
      <c r="BD46" s="1025"/>
      <c r="BE46" s="1025"/>
      <c r="BF46" s="1025"/>
      <c r="BG46" s="1080"/>
      <c r="BH46" s="1024" t="s">
        <v>154</v>
      </c>
      <c r="BI46" s="1025"/>
      <c r="BJ46" s="1025"/>
      <c r="BK46" s="1025"/>
      <c r="BL46" s="1025"/>
      <c r="BM46" s="1025"/>
      <c r="BN46" s="1025"/>
      <c r="BO46" s="1080"/>
      <c r="BP46" s="641"/>
      <c r="BQ46" s="1142" t="s">
        <v>135</v>
      </c>
      <c r="BR46" s="1142"/>
      <c r="BS46" s="1142"/>
      <c r="BT46" s="1142"/>
      <c r="BU46" s="1142"/>
      <c r="BV46" s="1142"/>
      <c r="BW46" s="1142"/>
      <c r="BX46" s="1142"/>
      <c r="BY46" s="1142"/>
      <c r="BZ46" s="1143" t="str">
        <f>IFERROR(W$42/W$45,"")</f>
        <v/>
      </c>
      <c r="CA46" s="1143"/>
      <c r="CB46" s="1143"/>
      <c r="CC46" s="1144"/>
      <c r="CD46" s="641"/>
      <c r="CE46" s="641"/>
      <c r="CF46" s="641"/>
    </row>
    <row r="47" spans="1:84" ht="12" customHeight="1" x14ac:dyDescent="0.2">
      <c r="A47" s="42"/>
      <c r="B47" s="42"/>
      <c r="C47" s="42"/>
      <c r="D47" s="42"/>
      <c r="E47" s="42"/>
      <c r="F47" s="42"/>
      <c r="G47" s="42"/>
      <c r="H47" s="42"/>
      <c r="I47" s="743"/>
      <c r="J47" s="743"/>
      <c r="K47" s="743"/>
      <c r="L47" s="743"/>
      <c r="M47" s="743"/>
      <c r="N47" s="743"/>
      <c r="O47" s="565"/>
      <c r="P47" s="743"/>
      <c r="Q47" s="743"/>
      <c r="R47" s="743"/>
      <c r="S47" s="743"/>
      <c r="T47" s="743"/>
      <c r="U47" s="743"/>
      <c r="V47" s="42"/>
      <c r="W47" s="743"/>
      <c r="X47" s="743"/>
      <c r="Y47" s="743"/>
      <c r="Z47" s="743"/>
      <c r="AA47" s="743"/>
      <c r="AB47" s="743"/>
      <c r="AC47" s="42"/>
      <c r="AD47" s="743"/>
      <c r="AE47" s="743"/>
      <c r="AF47" s="743"/>
      <c r="AG47" s="743"/>
      <c r="AH47" s="743"/>
      <c r="AI47" s="743"/>
      <c r="AJ47" s="641"/>
      <c r="AK47" s="1031" t="s">
        <v>152</v>
      </c>
      <c r="AL47" s="1032"/>
      <c r="AM47" s="1033"/>
      <c r="AN47" s="1072"/>
      <c r="AO47" s="1073"/>
      <c r="AP47" s="1074"/>
      <c r="AQ47" s="1013"/>
      <c r="AR47" s="1070"/>
      <c r="AS47" s="1071"/>
      <c r="AT47" s="997" t="s">
        <v>151</v>
      </c>
      <c r="AU47" s="1075"/>
      <c r="AV47" s="1075"/>
      <c r="AW47" s="1075"/>
      <c r="AX47" s="1075"/>
      <c r="AY47" s="1076"/>
      <c r="AZ47" s="1124" t="str">
        <f>IF(AN47="","",IF(100*(ABS(AN47-$AN$30)/$AN$30)&gt;10,"T1 Exceeds 10% by "&amp;ROUND(100*(ABS(AN47-$AN$30)/$AN$30)-10,1)&amp;"%",""))</f>
        <v/>
      </c>
      <c r="BA47" s="1125"/>
      <c r="BB47" s="1125"/>
      <c r="BC47" s="1125"/>
      <c r="BD47" s="1125"/>
      <c r="BE47" s="1125"/>
      <c r="BF47" s="1125"/>
      <c r="BG47" s="1126"/>
      <c r="BH47" s="1124" t="str">
        <f>IF(AQ47="","",IF(100*(ABS(AQ47-$AQ$30)/$AQ$30)&gt;2,"T1 Exceeds 2% by "&amp;ROUND(100*(ABS(AQ47-$AQ$30)/$AQ$30)-2,1)&amp;"%",""))</f>
        <v/>
      </c>
      <c r="BI47" s="1125"/>
      <c r="BJ47" s="1125"/>
      <c r="BK47" s="1125"/>
      <c r="BL47" s="1125"/>
      <c r="BM47" s="1125"/>
      <c r="BN47" s="1125"/>
      <c r="BO47" s="1126"/>
      <c r="BP47" s="641"/>
      <c r="BQ47" s="1009" t="s">
        <v>134</v>
      </c>
      <c r="BR47" s="1009"/>
      <c r="BS47" s="1009"/>
      <c r="BT47" s="1009"/>
      <c r="BU47" s="1009"/>
      <c r="BV47" s="1009"/>
      <c r="BW47" s="1009"/>
      <c r="BX47" s="1009"/>
      <c r="BY47" s="1009"/>
      <c r="BZ47" s="1145" t="str">
        <f>IFERROR(IF((W$43*1.57)+(W$46*1.57)+(W$49*2)&lt;&gt;0,(W$43*1.57)+(W$46*1.57)+(W$49*2),""),"")</f>
        <v/>
      </c>
      <c r="CA47" s="1145"/>
      <c r="CB47" s="1146"/>
      <c r="CC47" s="648" t="s">
        <v>133</v>
      </c>
      <c r="CD47" s="641"/>
      <c r="CE47" s="641"/>
      <c r="CF47" s="641"/>
    </row>
    <row r="48" spans="1:84" ht="12" customHeight="1" x14ac:dyDescent="0.2">
      <c r="A48" s="42"/>
      <c r="B48" s="42" t="s">
        <v>39</v>
      </c>
      <c r="C48" s="42"/>
      <c r="D48" s="42"/>
      <c r="E48" s="42"/>
      <c r="F48" s="42"/>
      <c r="G48" s="42"/>
      <c r="H48" s="42"/>
      <c r="I48" s="23"/>
      <c r="J48" s="23"/>
      <c r="K48" s="742"/>
      <c r="L48" s="23"/>
      <c r="M48" s="23"/>
      <c r="N48" s="23"/>
      <c r="O48" s="42"/>
      <c r="P48" s="23"/>
      <c r="Q48" s="23"/>
      <c r="R48" s="742"/>
      <c r="S48" s="23"/>
      <c r="T48" s="23"/>
      <c r="U48" s="23"/>
      <c r="V48" s="42"/>
      <c r="W48" s="23"/>
      <c r="X48" s="23"/>
      <c r="Y48" s="742"/>
      <c r="Z48" s="23"/>
      <c r="AA48" s="23"/>
      <c r="AB48" s="23"/>
      <c r="AC48" s="42"/>
      <c r="AD48" s="23"/>
      <c r="AE48" s="23"/>
      <c r="AF48" s="742"/>
      <c r="AG48" s="23"/>
      <c r="AH48" s="23"/>
      <c r="AI48" s="23"/>
      <c r="AJ48" s="641"/>
      <c r="AK48" s="1031" t="s">
        <v>51</v>
      </c>
      <c r="AL48" s="1032"/>
      <c r="AM48" s="1033"/>
      <c r="AN48" s="1072"/>
      <c r="AO48" s="1073"/>
      <c r="AP48" s="1074"/>
      <c r="AQ48" s="1013"/>
      <c r="AR48" s="1070"/>
      <c r="AS48" s="1071"/>
      <c r="AT48" s="1013"/>
      <c r="AU48" s="1070"/>
      <c r="AV48" s="1070"/>
      <c r="AW48" s="1070"/>
      <c r="AX48" s="1070"/>
      <c r="AY48" s="1071"/>
      <c r="AZ48" s="1124" t="str">
        <f>IF(AN48="","",IF(100*(ABS(AN48-$AN$30)/$AN$30)&gt;10,"T2 Exceeds 10% by "&amp;ROUND(100*(ABS(AN48-$AN$30)/$AN$30)-10,1)&amp;"%",""))</f>
        <v/>
      </c>
      <c r="BA48" s="1125"/>
      <c r="BB48" s="1125"/>
      <c r="BC48" s="1125"/>
      <c r="BD48" s="1125"/>
      <c r="BE48" s="1125"/>
      <c r="BF48" s="1125"/>
      <c r="BG48" s="1126"/>
      <c r="BH48" s="1124" t="str">
        <f>IF(AQ48="","",IF(100*(ABS(AQ48-$AQ$30)/$AQ$30)&gt;2,"T2 Exceeds 2% by "&amp;ROUND(100*(ABS(AQ48-$AQ$30)/$AQ$30)-2,1)&amp;"%",""))</f>
        <v/>
      </c>
      <c r="BI48" s="1125"/>
      <c r="BJ48" s="1125"/>
      <c r="BK48" s="1125"/>
      <c r="BL48" s="1125"/>
      <c r="BM48" s="1125"/>
      <c r="BN48" s="1125"/>
      <c r="BO48" s="1126"/>
      <c r="BP48" s="641"/>
      <c r="BQ48" s="1009" t="s">
        <v>132</v>
      </c>
      <c r="BR48" s="1009"/>
      <c r="BS48" s="1009"/>
      <c r="BT48" s="1009"/>
      <c r="BU48" s="1009"/>
      <c r="BV48" s="1009"/>
      <c r="BW48" s="1009"/>
      <c r="BX48" s="1009"/>
      <c r="BY48" s="1009"/>
      <c r="BZ48" s="1011" t="str">
        <f>IFERROR(((W$52/60)*(W$32))*BZ46,"")</f>
        <v/>
      </c>
      <c r="CA48" s="1011"/>
      <c r="CB48" s="1011"/>
      <c r="CC48" s="1134"/>
      <c r="CD48" s="641"/>
      <c r="CE48" s="641"/>
      <c r="CF48" s="641"/>
    </row>
    <row r="49" spans="1:84"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641"/>
      <c r="AK49" s="1031" t="s">
        <v>50</v>
      </c>
      <c r="AL49" s="1032"/>
      <c r="AM49" s="1033"/>
      <c r="AN49" s="1072"/>
      <c r="AO49" s="1073"/>
      <c r="AP49" s="1074"/>
      <c r="AQ49" s="1013"/>
      <c r="AR49" s="1070"/>
      <c r="AS49" s="1071"/>
      <c r="AT49" s="997" t="s">
        <v>147</v>
      </c>
      <c r="AU49" s="1075"/>
      <c r="AV49" s="1075"/>
      <c r="AW49" s="1075"/>
      <c r="AX49" s="1075"/>
      <c r="AY49" s="1076"/>
      <c r="AZ49" s="1124" t="str">
        <f>IF(AN49="","",IF(100*(ABS(AN49-$AN$30)/$AN$30)&gt;10,"T3 Exceeds 10% by "&amp;ROUND(100*(ABS(AN49-$AN$30)/$AN$30)-10,1)&amp;"%",""))</f>
        <v/>
      </c>
      <c r="BA49" s="1125"/>
      <c r="BB49" s="1125"/>
      <c r="BC49" s="1125"/>
      <c r="BD49" s="1125"/>
      <c r="BE49" s="1125"/>
      <c r="BF49" s="1125"/>
      <c r="BG49" s="1126"/>
      <c r="BH49" s="1124" t="str">
        <f>IF(AQ49="","",IF(100*(ABS(AQ49-$AQ$30)/$AQ$30)&gt;2,"T3 Exceeds 2% by "&amp;ROUND(100*(ABS(AQ49-$AQ$30)/$AQ$30)-2,1)&amp;"%",""))</f>
        <v/>
      </c>
      <c r="BI49" s="1125"/>
      <c r="BJ49" s="1125"/>
      <c r="BK49" s="1125"/>
      <c r="BL49" s="1125"/>
      <c r="BM49" s="1125"/>
      <c r="BN49" s="1125"/>
      <c r="BO49" s="1126"/>
      <c r="BP49" s="641"/>
      <c r="BQ49" s="1009" t="s">
        <v>129</v>
      </c>
      <c r="BR49" s="1009"/>
      <c r="BS49" s="1009"/>
      <c r="BT49" s="1009"/>
      <c r="BU49" s="1009"/>
      <c r="BV49" s="1009"/>
      <c r="BW49" s="1009"/>
      <c r="BX49" s="1009"/>
      <c r="BY49" s="1009"/>
      <c r="BZ49" s="1011" t="str">
        <f>IFERROR(IF(((W$52/60)*(W$32))*((W$43-0.5))/((W$46-0.5))&lt;&gt;0,((W$52/60)*(W$32))*((W$43-0.5))/((W$46-0.5)),""),"")</f>
        <v/>
      </c>
      <c r="CA49" s="1011"/>
      <c r="CB49" s="1011"/>
      <c r="CC49" s="1134"/>
      <c r="CD49" s="641"/>
      <c r="CE49" s="641"/>
      <c r="CF49" s="641"/>
    </row>
    <row r="50" spans="1:84"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641"/>
      <c r="AK50" s="1031" t="s">
        <v>144</v>
      </c>
      <c r="AL50" s="1032"/>
      <c r="AM50" s="1033"/>
      <c r="AN50" s="1128" t="str">
        <f>IFERROR(AVERAGE(AN47:AP49),"")</f>
        <v/>
      </c>
      <c r="AO50" s="1129"/>
      <c r="AP50" s="1130"/>
      <c r="AQ50" s="1131" t="str">
        <f>IFERROR(AVERAGE(AQ47:AS49),"")</f>
        <v/>
      </c>
      <c r="AR50" s="1132"/>
      <c r="AS50" s="1133"/>
      <c r="AT50" s="1013"/>
      <c r="AU50" s="1070"/>
      <c r="AV50" s="1070"/>
      <c r="AW50" s="1070"/>
      <c r="AX50" s="1070"/>
      <c r="AY50" s="1071"/>
      <c r="AZ50" s="985" t="s">
        <v>143</v>
      </c>
      <c r="BA50" s="986"/>
      <c r="BB50" s="986"/>
      <c r="BC50" s="986"/>
      <c r="BD50" s="986"/>
      <c r="BE50" s="986"/>
      <c r="BF50" s="986"/>
      <c r="BG50" s="986"/>
      <c r="BH50" s="986"/>
      <c r="BI50" s="986"/>
      <c r="BJ50" s="986"/>
      <c r="BK50" s="986"/>
      <c r="BL50" s="986"/>
      <c r="BM50" s="986"/>
      <c r="BN50" s="986"/>
      <c r="BO50" s="1127"/>
      <c r="BP50" s="641"/>
      <c r="BQ50" s="985" t="s">
        <v>125</v>
      </c>
      <c r="BR50" s="986"/>
      <c r="BS50" s="986"/>
      <c r="BT50" s="986"/>
      <c r="BU50" s="986"/>
      <c r="BV50" s="986"/>
      <c r="BW50" s="986"/>
      <c r="BX50" s="986"/>
      <c r="BY50" s="986"/>
      <c r="BZ50" s="986"/>
      <c r="CA50" s="986"/>
      <c r="CB50" s="986"/>
      <c r="CC50" s="987"/>
      <c r="CD50" s="641"/>
      <c r="CE50" s="641"/>
      <c r="CF50" s="641"/>
    </row>
    <row r="51" spans="1:84"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641"/>
      <c r="AK51" s="1081"/>
      <c r="AL51" s="1082"/>
      <c r="AM51" s="1082"/>
      <c r="AN51" s="1082"/>
      <c r="AO51" s="1082"/>
      <c r="AP51" s="1082"/>
      <c r="AQ51" s="1082"/>
      <c r="AR51" s="1082"/>
      <c r="AS51" s="1083"/>
      <c r="AT51" s="997" t="s">
        <v>141</v>
      </c>
      <c r="AU51" s="1075"/>
      <c r="AV51" s="1075"/>
      <c r="AW51" s="1075"/>
      <c r="AX51" s="1075"/>
      <c r="AY51" s="1076"/>
      <c r="AZ51" s="998" t="s">
        <v>140</v>
      </c>
      <c r="BA51" s="999"/>
      <c r="BB51" s="999"/>
      <c r="BC51" s="999"/>
      <c r="BD51" s="999"/>
      <c r="BE51" s="999"/>
      <c r="BF51" s="999"/>
      <c r="BG51" s="999"/>
      <c r="BH51" s="999"/>
      <c r="BI51" s="999"/>
      <c r="BJ51" s="999"/>
      <c r="BK51" s="999"/>
      <c r="BL51" s="999"/>
      <c r="BM51" s="999"/>
      <c r="BN51" s="999"/>
      <c r="BO51" s="1135"/>
      <c r="BP51" s="641"/>
      <c r="BQ51" s="998"/>
      <c r="BR51" s="999"/>
      <c r="BS51" s="999"/>
      <c r="BT51" s="999"/>
      <c r="BU51" s="999"/>
      <c r="BV51" s="999"/>
      <c r="BW51" s="999"/>
      <c r="BX51" s="999"/>
      <c r="BY51" s="999"/>
      <c r="BZ51" s="999"/>
      <c r="CA51" s="999"/>
      <c r="CB51" s="999"/>
      <c r="CC51" s="1000"/>
      <c r="CD51" s="641"/>
      <c r="CE51" s="641"/>
      <c r="CF51" s="641"/>
    </row>
    <row r="52" spans="1:84" ht="12.75" customHeight="1" thickBot="1" x14ac:dyDescent="0.25">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641"/>
      <c r="AK52" s="1084"/>
      <c r="AL52" s="1085"/>
      <c r="AM52" s="1085"/>
      <c r="AN52" s="1085"/>
      <c r="AO52" s="1085"/>
      <c r="AP52" s="1085"/>
      <c r="AQ52" s="1085"/>
      <c r="AR52" s="1085"/>
      <c r="AS52" s="1086"/>
      <c r="AT52" s="982"/>
      <c r="AU52" s="983"/>
      <c r="AV52" s="983"/>
      <c r="AW52" s="983"/>
      <c r="AX52" s="983"/>
      <c r="AY52" s="984"/>
      <c r="AZ52" s="1001"/>
      <c r="BA52" s="1002"/>
      <c r="BB52" s="1002"/>
      <c r="BC52" s="1002"/>
      <c r="BD52" s="1002"/>
      <c r="BE52" s="1002"/>
      <c r="BF52" s="1002"/>
      <c r="BG52" s="1002"/>
      <c r="BH52" s="1002"/>
      <c r="BI52" s="1002"/>
      <c r="BJ52" s="1002"/>
      <c r="BK52" s="1002"/>
      <c r="BL52" s="1002"/>
      <c r="BM52" s="1002"/>
      <c r="BN52" s="1002"/>
      <c r="BO52" s="1136"/>
      <c r="BP52" s="567"/>
      <c r="BQ52" s="1001"/>
      <c r="BR52" s="1002"/>
      <c r="BS52" s="1002"/>
      <c r="BT52" s="1002"/>
      <c r="BU52" s="1002"/>
      <c r="BV52" s="1002"/>
      <c r="BW52" s="1002"/>
      <c r="BX52" s="1002"/>
      <c r="BY52" s="1002"/>
      <c r="BZ52" s="1002"/>
      <c r="CA52" s="1002"/>
      <c r="CB52" s="1002"/>
      <c r="CC52" s="1003"/>
      <c r="CD52" s="641"/>
      <c r="CE52" s="641"/>
      <c r="CF52" s="641"/>
    </row>
    <row r="53" spans="1:84" ht="12" customHeight="1" thickBot="1" x14ac:dyDescent="0.25">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641"/>
      <c r="AK54" s="1147" t="s">
        <v>357</v>
      </c>
      <c r="AL54" s="1148"/>
      <c r="AM54" s="1148"/>
      <c r="AN54" s="962">
        <f>AD$20</f>
        <v>0</v>
      </c>
      <c r="AO54" s="962"/>
      <c r="AP54" s="962"/>
      <c r="AQ54" s="962"/>
      <c r="AR54" s="962"/>
      <c r="AS54" s="962"/>
      <c r="AT54" s="962"/>
      <c r="AU54" s="962"/>
      <c r="AV54" s="962"/>
      <c r="AW54" s="962"/>
      <c r="AX54" s="962"/>
      <c r="AY54" s="962"/>
      <c r="AZ54" s="962"/>
      <c r="BA54" s="962"/>
      <c r="BB54" s="962"/>
      <c r="BC54" s="962"/>
      <c r="BD54" s="962"/>
      <c r="BE54" s="962"/>
      <c r="BF54" s="962"/>
      <c r="BG54" s="962"/>
      <c r="BH54" s="962"/>
      <c r="BI54" s="962"/>
      <c r="BJ54" s="962"/>
      <c r="BK54" s="962"/>
      <c r="BL54" s="962"/>
      <c r="BM54" s="962"/>
      <c r="BN54" s="962"/>
      <c r="BO54" s="962"/>
      <c r="BP54" s="962"/>
      <c r="BQ54" s="962"/>
      <c r="BR54" s="962"/>
      <c r="BS54" s="962"/>
      <c r="BT54" s="962"/>
      <c r="BU54" s="962"/>
      <c r="BV54" s="962"/>
      <c r="BW54" s="962"/>
      <c r="BX54" s="962"/>
      <c r="BY54" s="962"/>
      <c r="BZ54" s="962"/>
      <c r="CA54" s="962"/>
      <c r="CB54" s="962"/>
      <c r="CC54" s="963"/>
      <c r="CD54" s="641"/>
      <c r="CE54" s="641"/>
      <c r="CF54" s="641"/>
    </row>
    <row r="55" spans="1:84" ht="12" customHeight="1" thickTop="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641"/>
      <c r="AK55" s="1137" t="s">
        <v>156</v>
      </c>
      <c r="AL55" s="1138"/>
      <c r="AM55" s="1138"/>
      <c r="AN55" s="1138"/>
      <c r="AO55" s="1138"/>
      <c r="AP55" s="1138"/>
      <c r="AQ55" s="1138"/>
      <c r="AR55" s="1138"/>
      <c r="AS55" s="1138"/>
      <c r="AT55" s="1138"/>
      <c r="AU55" s="1138"/>
      <c r="AV55" s="1138"/>
      <c r="AW55" s="1138"/>
      <c r="AX55" s="1138"/>
      <c r="AY55" s="1138"/>
      <c r="AZ55" s="1138"/>
      <c r="BA55" s="1138"/>
      <c r="BB55" s="1138"/>
      <c r="BC55" s="1138"/>
      <c r="BD55" s="1138"/>
      <c r="BE55" s="1138"/>
      <c r="BF55" s="1138"/>
      <c r="BG55" s="1138"/>
      <c r="BH55" s="1138"/>
      <c r="BI55" s="1138"/>
      <c r="BJ55" s="1138"/>
      <c r="BK55" s="1138"/>
      <c r="BL55" s="1138"/>
      <c r="BM55" s="1138"/>
      <c r="BN55" s="1138"/>
      <c r="BO55" s="1139"/>
      <c r="BP55" s="641"/>
      <c r="BQ55" s="1140" t="s">
        <v>137</v>
      </c>
      <c r="BR55" s="1140"/>
      <c r="BS55" s="1140"/>
      <c r="BT55" s="1140"/>
      <c r="BU55" s="1140"/>
      <c r="BV55" s="1140"/>
      <c r="BW55" s="1140"/>
      <c r="BX55" s="1140"/>
      <c r="BY55" s="1140"/>
      <c r="BZ55" s="1140"/>
      <c r="CA55" s="1140"/>
      <c r="CB55" s="1140"/>
      <c r="CC55" s="1141"/>
      <c r="CD55" s="641"/>
      <c r="CE55" s="641"/>
      <c r="CF55" s="641"/>
    </row>
    <row r="56" spans="1:84"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641"/>
      <c r="AK56" s="1031"/>
      <c r="AL56" s="1032"/>
      <c r="AM56" s="1033"/>
      <c r="AN56" s="1024" t="s">
        <v>1010</v>
      </c>
      <c r="AO56" s="1025"/>
      <c r="AP56" s="1080"/>
      <c r="AQ56" s="1024" t="s">
        <v>98</v>
      </c>
      <c r="AR56" s="1025"/>
      <c r="AS56" s="1080"/>
      <c r="AT56" s="1024"/>
      <c r="AU56" s="1025"/>
      <c r="AV56" s="1025"/>
      <c r="AW56" s="1025"/>
      <c r="AX56" s="1025"/>
      <c r="AY56" s="1080"/>
      <c r="AZ56" s="1024" t="s">
        <v>155</v>
      </c>
      <c r="BA56" s="1025"/>
      <c r="BB56" s="1025"/>
      <c r="BC56" s="1025"/>
      <c r="BD56" s="1025"/>
      <c r="BE56" s="1025"/>
      <c r="BF56" s="1025"/>
      <c r="BG56" s="1080"/>
      <c r="BH56" s="1024" t="s">
        <v>154</v>
      </c>
      <c r="BI56" s="1025"/>
      <c r="BJ56" s="1025"/>
      <c r="BK56" s="1025"/>
      <c r="BL56" s="1025"/>
      <c r="BM56" s="1025"/>
      <c r="BN56" s="1025"/>
      <c r="BO56" s="1080"/>
      <c r="BP56" s="641"/>
      <c r="BQ56" s="1142" t="s">
        <v>135</v>
      </c>
      <c r="BR56" s="1142"/>
      <c r="BS56" s="1142"/>
      <c r="BT56" s="1142"/>
      <c r="BU56" s="1142"/>
      <c r="BV56" s="1142"/>
      <c r="BW56" s="1142"/>
      <c r="BX56" s="1142"/>
      <c r="BY56" s="1142"/>
      <c r="BZ56" s="1143" t="str">
        <f>IFERROR(AD$42/AD$45,"")</f>
        <v/>
      </c>
      <c r="CA56" s="1143"/>
      <c r="CB56" s="1143"/>
      <c r="CC56" s="1144"/>
      <c r="CD56" s="641"/>
      <c r="CE56" s="641"/>
      <c r="CF56" s="641"/>
    </row>
    <row r="57" spans="1:84"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641"/>
      <c r="AK57" s="1031" t="s">
        <v>152</v>
      </c>
      <c r="AL57" s="1032"/>
      <c r="AM57" s="1033"/>
      <c r="AN57" s="1072"/>
      <c r="AO57" s="1073"/>
      <c r="AP57" s="1074"/>
      <c r="AQ57" s="1013"/>
      <c r="AR57" s="1070"/>
      <c r="AS57" s="1071"/>
      <c r="AT57" s="997" t="s">
        <v>151</v>
      </c>
      <c r="AU57" s="1075"/>
      <c r="AV57" s="1075"/>
      <c r="AW57" s="1075"/>
      <c r="AX57" s="1075"/>
      <c r="AY57" s="1076"/>
      <c r="AZ57" s="1124" t="str">
        <f>IF(AN57="","",IF(100*(ABS(AN57-$AN$30)/$AN$30)&gt;10,"T1 Exceeds 10% by "&amp;ROUND(100*(ABS(AN57-$AN$30)/$AN$30)-10,1)&amp;"%",""))</f>
        <v/>
      </c>
      <c r="BA57" s="1125"/>
      <c r="BB57" s="1125"/>
      <c r="BC57" s="1125"/>
      <c r="BD57" s="1125"/>
      <c r="BE57" s="1125"/>
      <c r="BF57" s="1125"/>
      <c r="BG57" s="1126"/>
      <c r="BH57" s="1124" t="str">
        <f>IF(AQ57="","",IF(100*(ABS(AQ57-$AQ$30)/$AQ$30)&gt;2,"T1 Exceeds 2% by "&amp;ROUND(100*(ABS(AQ57-$AQ$30)/$AQ$30)-2,1)&amp;"%",""))</f>
        <v/>
      </c>
      <c r="BI57" s="1125"/>
      <c r="BJ57" s="1125"/>
      <c r="BK57" s="1125"/>
      <c r="BL57" s="1125"/>
      <c r="BM57" s="1125"/>
      <c r="BN57" s="1125"/>
      <c r="BO57" s="1126"/>
      <c r="BP57" s="641"/>
      <c r="BQ57" s="1009" t="s">
        <v>134</v>
      </c>
      <c r="BR57" s="1009"/>
      <c r="BS57" s="1009"/>
      <c r="BT57" s="1009"/>
      <c r="BU57" s="1009"/>
      <c r="BV57" s="1009"/>
      <c r="BW57" s="1009"/>
      <c r="BX57" s="1009"/>
      <c r="BY57" s="1009"/>
      <c r="BZ57" s="1145" t="str">
        <f>IFERROR(IF((AD$43*1.57)+(AD$46*1.57)+(AD$49*2)&lt;&gt;0,(AD$43*1.57)+(AD$46*1.57)+(AD$49*2),""),"")</f>
        <v/>
      </c>
      <c r="CA57" s="1145"/>
      <c r="CB57" s="1146"/>
      <c r="CC57" s="648" t="s">
        <v>133</v>
      </c>
      <c r="CD57" s="641"/>
      <c r="CE57" s="641"/>
      <c r="CF57" s="641"/>
    </row>
    <row r="58" spans="1:84"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641"/>
      <c r="AK58" s="1031" t="s">
        <v>51</v>
      </c>
      <c r="AL58" s="1032"/>
      <c r="AM58" s="1033"/>
      <c r="AN58" s="1072"/>
      <c r="AO58" s="1073"/>
      <c r="AP58" s="1074"/>
      <c r="AQ58" s="1013"/>
      <c r="AR58" s="1070"/>
      <c r="AS58" s="1071"/>
      <c r="AT58" s="1013"/>
      <c r="AU58" s="1070"/>
      <c r="AV58" s="1070"/>
      <c r="AW58" s="1070"/>
      <c r="AX58" s="1070"/>
      <c r="AY58" s="1071"/>
      <c r="AZ58" s="1124" t="str">
        <f>IF(AN58="","",IF(100*(ABS(AN58-$AN$30)/$AN$30)&gt;10,"T2 Exceeds 10% by "&amp;ROUND(100*(ABS(AN58-$AN$30)/$AN$30)-10,1)&amp;"%",""))</f>
        <v/>
      </c>
      <c r="BA58" s="1125"/>
      <c r="BB58" s="1125"/>
      <c r="BC58" s="1125"/>
      <c r="BD58" s="1125"/>
      <c r="BE58" s="1125"/>
      <c r="BF58" s="1125"/>
      <c r="BG58" s="1126"/>
      <c r="BH58" s="1124" t="str">
        <f>IF(AQ58="","",IF(100*(ABS(AQ58-$AQ$30)/$AQ$30)&gt;2,"T2 Exceeds 2% by "&amp;ROUND(100*(ABS(AQ58-$AQ$30)/$AQ$30)-2,1)&amp;"%",""))</f>
        <v/>
      </c>
      <c r="BI58" s="1125"/>
      <c r="BJ58" s="1125"/>
      <c r="BK58" s="1125"/>
      <c r="BL58" s="1125"/>
      <c r="BM58" s="1125"/>
      <c r="BN58" s="1125"/>
      <c r="BO58" s="1126"/>
      <c r="BP58" s="641"/>
      <c r="BQ58" s="1009" t="s">
        <v>132</v>
      </c>
      <c r="BR58" s="1009"/>
      <c r="BS58" s="1009"/>
      <c r="BT58" s="1009"/>
      <c r="BU58" s="1009"/>
      <c r="BV58" s="1009"/>
      <c r="BW58" s="1009"/>
      <c r="BX58" s="1009"/>
      <c r="BY58" s="1009"/>
      <c r="BZ58" s="1011" t="str">
        <f>IFERROR(((AD$52/60)*(AD$32))*BZ56,"")</f>
        <v/>
      </c>
      <c r="CA58" s="1011"/>
      <c r="CB58" s="1011"/>
      <c r="CC58" s="1134"/>
      <c r="CD58" s="641"/>
      <c r="CE58" s="641"/>
      <c r="CF58" s="641"/>
    </row>
    <row r="59" spans="1:84"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641"/>
      <c r="AK59" s="1031" t="s">
        <v>50</v>
      </c>
      <c r="AL59" s="1032"/>
      <c r="AM59" s="1033"/>
      <c r="AN59" s="1072"/>
      <c r="AO59" s="1073"/>
      <c r="AP59" s="1074"/>
      <c r="AQ59" s="1013"/>
      <c r="AR59" s="1070"/>
      <c r="AS59" s="1071"/>
      <c r="AT59" s="997" t="s">
        <v>147</v>
      </c>
      <c r="AU59" s="1075"/>
      <c r="AV59" s="1075"/>
      <c r="AW59" s="1075"/>
      <c r="AX59" s="1075"/>
      <c r="AY59" s="1076"/>
      <c r="AZ59" s="1124" t="str">
        <f>IF(AN59="","",IF(100*(ABS(AN59-$AN$30)/$AN$30)&gt;10,"T3 Exceeds 10% by "&amp;ROUND(100*(ABS(AN59-$AN$30)/$AN$30)-10,1)&amp;"%",""))</f>
        <v/>
      </c>
      <c r="BA59" s="1125"/>
      <c r="BB59" s="1125"/>
      <c r="BC59" s="1125"/>
      <c r="BD59" s="1125"/>
      <c r="BE59" s="1125"/>
      <c r="BF59" s="1125"/>
      <c r="BG59" s="1126"/>
      <c r="BH59" s="1124" t="str">
        <f>IF(AQ59="","",IF(100*(ABS(AQ59-$AQ$30)/$AQ$30)&gt;2,"T3 Exceeds 2% by "&amp;ROUND(100*(ABS(AQ59-$AQ$30)/$AQ$30)-2,1)&amp;"%",""))</f>
        <v/>
      </c>
      <c r="BI59" s="1125"/>
      <c r="BJ59" s="1125"/>
      <c r="BK59" s="1125"/>
      <c r="BL59" s="1125"/>
      <c r="BM59" s="1125"/>
      <c r="BN59" s="1125"/>
      <c r="BO59" s="1126"/>
      <c r="BP59" s="641"/>
      <c r="BQ59" s="1009" t="s">
        <v>129</v>
      </c>
      <c r="BR59" s="1009"/>
      <c r="BS59" s="1009"/>
      <c r="BT59" s="1009"/>
      <c r="BU59" s="1009"/>
      <c r="BV59" s="1009"/>
      <c r="BW59" s="1009"/>
      <c r="BX59" s="1009"/>
      <c r="BY59" s="1009"/>
      <c r="BZ59" s="1011" t="str">
        <f>IFERROR(IF(((AD$52/60)*(AD$32))*((AD$43-0.5))/((AD$46-0.5))&lt;&gt;0,((AD$52/60)*(AD$32))*((AD$43-0.5))/((AD$46-0.5)),""),"")</f>
        <v/>
      </c>
      <c r="CA59" s="1011"/>
      <c r="CB59" s="1011"/>
      <c r="CC59" s="1134"/>
      <c r="CD59" s="641"/>
      <c r="CE59" s="641"/>
      <c r="CF59" s="641"/>
    </row>
    <row r="60" spans="1:84"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641"/>
      <c r="AK60" s="1031" t="s">
        <v>144</v>
      </c>
      <c r="AL60" s="1032"/>
      <c r="AM60" s="1033"/>
      <c r="AN60" s="1128" t="str">
        <f>IFERROR(AVERAGE(AN57:AP59),"")</f>
        <v/>
      </c>
      <c r="AO60" s="1129"/>
      <c r="AP60" s="1130"/>
      <c r="AQ60" s="1131" t="str">
        <f>IFERROR(AVERAGE(AQ57:AS59),"")</f>
        <v/>
      </c>
      <c r="AR60" s="1132"/>
      <c r="AS60" s="1133"/>
      <c r="AT60" s="1013"/>
      <c r="AU60" s="1070"/>
      <c r="AV60" s="1070"/>
      <c r="AW60" s="1070"/>
      <c r="AX60" s="1070"/>
      <c r="AY60" s="1071"/>
      <c r="AZ60" s="985" t="s">
        <v>143</v>
      </c>
      <c r="BA60" s="986"/>
      <c r="BB60" s="986"/>
      <c r="BC60" s="986"/>
      <c r="BD60" s="986"/>
      <c r="BE60" s="986"/>
      <c r="BF60" s="986"/>
      <c r="BG60" s="986"/>
      <c r="BH60" s="986"/>
      <c r="BI60" s="986"/>
      <c r="BJ60" s="986"/>
      <c r="BK60" s="986"/>
      <c r="BL60" s="986"/>
      <c r="BM60" s="986"/>
      <c r="BN60" s="986"/>
      <c r="BO60" s="1127"/>
      <c r="BP60" s="641"/>
      <c r="BQ60" s="985" t="s">
        <v>125</v>
      </c>
      <c r="BR60" s="986"/>
      <c r="BS60" s="986"/>
      <c r="BT60" s="986"/>
      <c r="BU60" s="986"/>
      <c r="BV60" s="986"/>
      <c r="BW60" s="986"/>
      <c r="BX60" s="986"/>
      <c r="BY60" s="986"/>
      <c r="BZ60" s="986"/>
      <c r="CA60" s="986"/>
      <c r="CB60" s="986"/>
      <c r="CC60" s="987"/>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081"/>
      <c r="AL61" s="1082"/>
      <c r="AM61" s="1082"/>
      <c r="AN61" s="1082"/>
      <c r="AO61" s="1082"/>
      <c r="AP61" s="1082"/>
      <c r="AQ61" s="1082"/>
      <c r="AR61" s="1082"/>
      <c r="AS61" s="1083"/>
      <c r="AT61" s="997" t="s">
        <v>141</v>
      </c>
      <c r="AU61" s="1075"/>
      <c r="AV61" s="1075"/>
      <c r="AW61" s="1075"/>
      <c r="AX61" s="1075"/>
      <c r="AY61" s="1076"/>
      <c r="AZ61" s="998" t="s">
        <v>140</v>
      </c>
      <c r="BA61" s="999"/>
      <c r="BB61" s="999"/>
      <c r="BC61" s="999"/>
      <c r="BD61" s="999"/>
      <c r="BE61" s="999"/>
      <c r="BF61" s="999"/>
      <c r="BG61" s="999"/>
      <c r="BH61" s="999"/>
      <c r="BI61" s="999"/>
      <c r="BJ61" s="999"/>
      <c r="BK61" s="999"/>
      <c r="BL61" s="999"/>
      <c r="BM61" s="999"/>
      <c r="BN61" s="999"/>
      <c r="BO61" s="1135"/>
      <c r="BP61" s="641"/>
      <c r="BQ61" s="998"/>
      <c r="BR61" s="999"/>
      <c r="BS61" s="999"/>
      <c r="BT61" s="999"/>
      <c r="BU61" s="999"/>
      <c r="BV61" s="999"/>
      <c r="BW61" s="999"/>
      <c r="BX61" s="999"/>
      <c r="BY61" s="999"/>
      <c r="BZ61" s="999"/>
      <c r="CA61" s="999"/>
      <c r="CB61" s="999"/>
      <c r="CC61" s="1000"/>
      <c r="CD61" s="641"/>
      <c r="CE61" s="641"/>
      <c r="CF61" s="641"/>
    </row>
    <row r="62" spans="1:84" ht="12" customHeight="1" thickBot="1" x14ac:dyDescent="0.25">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641"/>
      <c r="AK62" s="1084"/>
      <c r="AL62" s="1085"/>
      <c r="AM62" s="1085"/>
      <c r="AN62" s="1085"/>
      <c r="AO62" s="1085"/>
      <c r="AP62" s="1085"/>
      <c r="AQ62" s="1085"/>
      <c r="AR62" s="1085"/>
      <c r="AS62" s="1086"/>
      <c r="AT62" s="982"/>
      <c r="AU62" s="983"/>
      <c r="AV62" s="983"/>
      <c r="AW62" s="983"/>
      <c r="AX62" s="983"/>
      <c r="AY62" s="984"/>
      <c r="AZ62" s="1001"/>
      <c r="BA62" s="1002"/>
      <c r="BB62" s="1002"/>
      <c r="BC62" s="1002"/>
      <c r="BD62" s="1002"/>
      <c r="BE62" s="1002"/>
      <c r="BF62" s="1002"/>
      <c r="BG62" s="1002"/>
      <c r="BH62" s="1002"/>
      <c r="BI62" s="1002"/>
      <c r="BJ62" s="1002"/>
      <c r="BK62" s="1002"/>
      <c r="BL62" s="1002"/>
      <c r="BM62" s="1002"/>
      <c r="BN62" s="1002"/>
      <c r="BO62" s="1136"/>
      <c r="BP62" s="567"/>
      <c r="BQ62" s="1001"/>
      <c r="BR62" s="1002"/>
      <c r="BS62" s="1002"/>
      <c r="BT62" s="1002"/>
      <c r="BU62" s="1002"/>
      <c r="BV62" s="1002"/>
      <c r="BW62" s="1002"/>
      <c r="BX62" s="1002"/>
      <c r="BY62" s="1002"/>
      <c r="BZ62" s="1002"/>
      <c r="CA62" s="1002"/>
      <c r="CB62" s="1002"/>
      <c r="CC62" s="1003"/>
      <c r="CD62" s="641"/>
      <c r="CE62" s="641"/>
      <c r="CF62" s="641"/>
    </row>
    <row r="63" spans="1:84" ht="12" hidden="1" customHeight="1" x14ac:dyDescent="0.2"/>
  </sheetData>
  <sheetProtection sheet="1" objects="1" scenarios="1"/>
  <dataConsolidate link="1"/>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876" priority="221">
      <formula>LEN(TRIM(AZ27))&gt;0</formula>
    </cfRule>
  </conditionalFormatting>
  <conditionalFormatting sqref="BZ29:CC29">
    <cfRule type="expression" dxfId="1875" priority="220">
      <formula>IF($AT$24&lt;&gt;"CALC.",$M$36&lt;$AT$24)</formula>
    </cfRule>
  </conditionalFormatting>
  <conditionalFormatting sqref="BZ39:CC39">
    <cfRule type="expression" dxfId="1874" priority="219">
      <formula>IF($AT$24&lt;&gt;"CALC.",$M$36&lt;$AT$24)</formula>
    </cfRule>
  </conditionalFormatting>
  <conditionalFormatting sqref="BZ49:CC49">
    <cfRule type="expression" dxfId="1873" priority="218">
      <formula>IF($AT$24&lt;&gt;"CALC.",$M$36&lt;$AT$24)</formula>
    </cfRule>
  </conditionalFormatting>
  <conditionalFormatting sqref="BZ59:CC59">
    <cfRule type="expression" dxfId="1872" priority="217">
      <formula>IF($AT$24&lt;&gt;"CALC.",$M$36&lt;$AT$24)</formula>
    </cfRule>
  </conditionalFormatting>
  <conditionalFormatting sqref="BQ25:CC32">
    <cfRule type="expression" dxfId="1871" priority="214">
      <formula>$I$40="Direct Drive"</formula>
    </cfRule>
  </conditionalFormatting>
  <conditionalFormatting sqref="BQ25:CC29">
    <cfRule type="expression" dxfId="1870" priority="213">
      <formula>$I$40="Direct Drive"</formula>
    </cfRule>
  </conditionalFormatting>
  <conditionalFormatting sqref="BZ26:CC29">
    <cfRule type="expression" dxfId="1869" priority="212">
      <formula>$I$40="Direct Drive"</formula>
    </cfRule>
  </conditionalFormatting>
  <conditionalFormatting sqref="BQ35:CC42">
    <cfRule type="expression" dxfId="1868" priority="211">
      <formula>$P$40="Direct Drive"</formula>
    </cfRule>
  </conditionalFormatting>
  <conditionalFormatting sqref="BQ35:CC39">
    <cfRule type="expression" dxfId="1867" priority="210">
      <formula>$P$40="Direct Drive"</formula>
    </cfRule>
  </conditionalFormatting>
  <conditionalFormatting sqref="BZ36:CC39">
    <cfRule type="expression" dxfId="1866" priority="209">
      <formula>$P$40="Direct Drive"</formula>
    </cfRule>
  </conditionalFormatting>
  <conditionalFormatting sqref="BQ45:CC52">
    <cfRule type="expression" dxfId="1865" priority="208">
      <formula>$W$40="Direct Drive"</formula>
    </cfRule>
  </conditionalFormatting>
  <conditionalFormatting sqref="BQ45:CC49">
    <cfRule type="expression" dxfId="1864" priority="207">
      <formula>$W$40="Direct Drive"</formula>
    </cfRule>
  </conditionalFormatting>
  <conditionalFormatting sqref="BZ46:CC49">
    <cfRule type="expression" dxfId="1863" priority="206">
      <formula>$W$40="Direct Drive"</formula>
    </cfRule>
  </conditionalFormatting>
  <conditionalFormatting sqref="BQ55:CC62">
    <cfRule type="expression" dxfId="1862" priority="205">
      <formula>$AD$40="Direct Drive"</formula>
    </cfRule>
  </conditionalFormatting>
  <conditionalFormatting sqref="BQ55:CC59">
    <cfRule type="expression" dxfId="1861" priority="204">
      <formula>$AD$40="Direct Drive"</formula>
    </cfRule>
  </conditionalFormatting>
  <conditionalFormatting sqref="BZ56:CC59">
    <cfRule type="expression" dxfId="1860" priority="203">
      <formula>$AD$40="Direct Drive"</formula>
    </cfRule>
  </conditionalFormatting>
  <conditionalFormatting sqref="V62:AI62 E62:K62 AN27:AS29 AT32:AY32 AT30:AY30 AT28:AY28">
    <cfRule type="containsBlanks" dxfId="1859" priority="215">
      <formula>LEN(TRIM(E27))=0</formula>
    </cfRule>
  </conditionalFormatting>
  <conditionalFormatting sqref="BZ56:CC59 BZ46:CC49 BZ36:CC39 AN30:AS30 BZ26:BZ29">
    <cfRule type="containsText" dxfId="1858" priority="216" operator="containsText" text="CALC.">
      <formula>NOT(ISERROR(SEARCH("CALC.",AN26)))</formula>
    </cfRule>
  </conditionalFormatting>
  <conditionalFormatting sqref="AK24:CC32">
    <cfRule type="expression" dxfId="1857" priority="202">
      <formula>$I$26="N/A"</formula>
    </cfRule>
  </conditionalFormatting>
  <conditionalFormatting sqref="AK24:CC29 AK30:AY30 AT31:AY31">
    <cfRule type="expression" dxfId="1856" priority="201">
      <formula>$I$26="N/A"</formula>
    </cfRule>
  </conditionalFormatting>
  <conditionalFormatting sqref="AN26:AS30 AT26:BO32 BP25:CC32">
    <cfRule type="expression" dxfId="1855" priority="200">
      <formula>$I$26="N/A"</formula>
    </cfRule>
  </conditionalFormatting>
  <conditionalFormatting sqref="AK34:CC34 BP35:CC42">
    <cfRule type="expression" dxfId="1854" priority="199">
      <formula>$P$26="N/A"</formula>
    </cfRule>
  </conditionalFormatting>
  <conditionalFormatting sqref="AK34:CC34 BP35:CC39">
    <cfRule type="expression" dxfId="1853" priority="198">
      <formula>$P$26="N/A"</formula>
    </cfRule>
  </conditionalFormatting>
  <conditionalFormatting sqref="BP35:CC42">
    <cfRule type="expression" dxfId="1852" priority="197">
      <formula>$P$26="N/A"</formula>
    </cfRule>
  </conditionalFormatting>
  <conditionalFormatting sqref="AK44:CC44 BP45:CC52">
    <cfRule type="expression" dxfId="1851" priority="196">
      <formula>$W$26="N/A"</formula>
    </cfRule>
  </conditionalFormatting>
  <conditionalFormatting sqref="AK44:CC44 BP45:CC49">
    <cfRule type="expression" dxfId="1850" priority="195">
      <formula>$W$26="N/A"</formula>
    </cfRule>
  </conditionalFormatting>
  <conditionalFormatting sqref="BP45:CC52">
    <cfRule type="expression" dxfId="1849" priority="194">
      <formula>$W$26="N/A"</formula>
    </cfRule>
  </conditionalFormatting>
  <conditionalFormatting sqref="AK54:CC54 BP55:CC62">
    <cfRule type="expression" dxfId="1848" priority="193">
      <formula>$AD$26="N/A"</formula>
    </cfRule>
  </conditionalFormatting>
  <conditionalFormatting sqref="AK54:CC54 BP55:CC59">
    <cfRule type="expression" dxfId="1847" priority="192">
      <formula>$AD$26="N/A"</formula>
    </cfRule>
  </conditionalFormatting>
  <conditionalFormatting sqref="BP55:CC62">
    <cfRule type="expression" dxfId="1846" priority="191">
      <formula>$AD$26="N/A"</formula>
    </cfRule>
  </conditionalFormatting>
  <conditionalFormatting sqref="S28:U28">
    <cfRule type="expression" dxfId="1845" priority="142">
      <formula>$I$26="N/A"</formula>
    </cfRule>
  </conditionalFormatting>
  <conditionalFormatting sqref="S28:U28">
    <cfRule type="expression" dxfId="1844" priority="141">
      <formula>$I$26="N/A"</formula>
    </cfRule>
  </conditionalFormatting>
  <conditionalFormatting sqref="S28:U28">
    <cfRule type="expression" dxfId="1843" priority="140">
      <formula>$I$26="N/A"</formula>
    </cfRule>
  </conditionalFormatting>
  <conditionalFormatting sqref="Z28:AB28">
    <cfRule type="expression" dxfId="1842" priority="139">
      <formula>$I$26="N/A"</formula>
    </cfRule>
  </conditionalFormatting>
  <conditionalFormatting sqref="Z28:AB28">
    <cfRule type="expression" dxfId="1841" priority="138">
      <formula>$I$26="N/A"</formula>
    </cfRule>
  </conditionalFormatting>
  <conditionalFormatting sqref="Z28:AB28">
    <cfRule type="expression" dxfId="1840" priority="137">
      <formula>$I$26="N/A"</formula>
    </cfRule>
  </conditionalFormatting>
  <conditionalFormatting sqref="AK28:AS30 AT27:AY30 AZ26:BO32">
    <cfRule type="expression" dxfId="1839" priority="190">
      <formula>$AT$32="Single Phase"</formula>
    </cfRule>
  </conditionalFormatting>
  <conditionalFormatting sqref="AZ37:BO39">
    <cfRule type="notContainsBlanks" dxfId="1838" priority="189">
      <formula>LEN(TRIM(AZ37))&gt;0</formula>
    </cfRule>
  </conditionalFormatting>
  <conditionalFormatting sqref="AN37:AS39 AT42:AY42 AT40:AY40 AT38:AY38">
    <cfRule type="containsBlanks" dxfId="1837" priority="187">
      <formula>LEN(TRIM(AN37))=0</formula>
    </cfRule>
  </conditionalFormatting>
  <conditionalFormatting sqref="AN40:AS40">
    <cfRule type="containsText" dxfId="1836" priority="188" operator="containsText" text="CALC.">
      <formula>NOT(ISERROR(SEARCH("CALC.",AN40)))</formula>
    </cfRule>
  </conditionalFormatting>
  <conditionalFormatting sqref="AK35:BO42">
    <cfRule type="expression" dxfId="1835" priority="186">
      <formula>$I$26="N/A"</formula>
    </cfRule>
  </conditionalFormatting>
  <conditionalFormatting sqref="AK35:BO39 AK40:AY40 AT41:AY41">
    <cfRule type="expression" dxfId="1834" priority="185">
      <formula>$I$26="N/A"</formula>
    </cfRule>
  </conditionalFormatting>
  <conditionalFormatting sqref="AN36:AS40 AT36:BO42">
    <cfRule type="expression" dxfId="1833" priority="184">
      <formula>$I$26="N/A"</formula>
    </cfRule>
  </conditionalFormatting>
  <conditionalFormatting sqref="AK38:AS40 AT37:AY40 AZ36:BO42">
    <cfRule type="expression" dxfId="1832" priority="183">
      <formula>$AT$42="Single Phase"</formula>
    </cfRule>
  </conditionalFormatting>
  <conditionalFormatting sqref="AZ47:BO49">
    <cfRule type="notContainsBlanks" dxfId="1831" priority="182">
      <formula>LEN(TRIM(AZ47))&gt;0</formula>
    </cfRule>
  </conditionalFormatting>
  <conditionalFormatting sqref="AN47:AS49 AT52:AY52 AT50:AY50 AT48:AY48">
    <cfRule type="containsBlanks" dxfId="1830" priority="180">
      <formula>LEN(TRIM(AN47))=0</formula>
    </cfRule>
  </conditionalFormatting>
  <conditionalFormatting sqref="AN50:AS50">
    <cfRule type="containsText" dxfId="1829" priority="181" operator="containsText" text="CALC.">
      <formula>NOT(ISERROR(SEARCH("CALC.",AN50)))</formula>
    </cfRule>
  </conditionalFormatting>
  <conditionalFormatting sqref="AK45:BO52">
    <cfRule type="expression" dxfId="1828" priority="179">
      <formula>$I$26="N/A"</formula>
    </cfRule>
  </conditionalFormatting>
  <conditionalFormatting sqref="AK45:BO49 AK50:AY50 AT51:AY51">
    <cfRule type="expression" dxfId="1827" priority="178">
      <formula>$I$26="N/A"</formula>
    </cfRule>
  </conditionalFormatting>
  <conditionalFormatting sqref="AN46:AS50 AT46:BO52">
    <cfRule type="expression" dxfId="1826" priority="177">
      <formula>$I$26="N/A"</formula>
    </cfRule>
  </conditionalFormatting>
  <conditionalFormatting sqref="AK48:AS50 AT47:AY50 AZ46:BO52">
    <cfRule type="expression" dxfId="1825" priority="176">
      <formula>$AT$52="Single Phase"</formula>
    </cfRule>
  </conditionalFormatting>
  <conditionalFormatting sqref="AZ57:BO59">
    <cfRule type="notContainsBlanks" dxfId="1824" priority="175">
      <formula>LEN(TRIM(AZ57))&gt;0</formula>
    </cfRule>
  </conditionalFormatting>
  <conditionalFormatting sqref="AN57:AS59 AT62:AY62 AT60:AY60 AT58:AY58">
    <cfRule type="containsBlanks" dxfId="1823" priority="173">
      <formula>LEN(TRIM(AN57))=0</formula>
    </cfRule>
  </conditionalFormatting>
  <conditionalFormatting sqref="AN60:AS60">
    <cfRule type="containsText" dxfId="1822" priority="174" operator="containsText" text="CALC.">
      <formula>NOT(ISERROR(SEARCH("CALC.",AN60)))</formula>
    </cfRule>
  </conditionalFormatting>
  <conditionalFormatting sqref="AK55:BO62">
    <cfRule type="expression" dxfId="1821" priority="172">
      <formula>$I$26="N/A"</formula>
    </cfRule>
  </conditionalFormatting>
  <conditionalFormatting sqref="AK55:BO59 AK60:AY60 AT61:AY61">
    <cfRule type="expression" dxfId="1820" priority="171">
      <formula>$I$26="N/A"</formula>
    </cfRule>
  </conditionalFormatting>
  <conditionalFormatting sqref="AN56:AS60 AT56:BO62">
    <cfRule type="expression" dxfId="1819" priority="170">
      <formula>$I$26="N/A"</formula>
    </cfRule>
  </conditionalFormatting>
  <conditionalFormatting sqref="AK58:AS60 AT57:AY60 AZ56:BO62">
    <cfRule type="expression" dxfId="1818" priority="169">
      <formula>$AT$62="Single Phase"</formula>
    </cfRule>
  </conditionalFormatting>
  <conditionalFormatting sqref="G16:P16 G12:P14 F7:P7 Y9:AI9 Y7:AI7">
    <cfRule type="containsBlanks" dxfId="1817" priority="168">
      <formula>LEN(TRIM(F7))=0</formula>
    </cfRule>
  </conditionalFormatting>
  <conditionalFormatting sqref="I35:N41">
    <cfRule type="expression" dxfId="1816" priority="20">
      <formula>$I$34="Direct Drive"</formula>
    </cfRule>
  </conditionalFormatting>
  <conditionalFormatting sqref="L42">
    <cfRule type="expression" dxfId="1815" priority="22">
      <formula>$I$34="Direct Drive"</formula>
    </cfRule>
  </conditionalFormatting>
  <conditionalFormatting sqref="A35:H43">
    <cfRule type="expression" dxfId="1814" priority="157">
      <formula>AND($I$40="Direct Drive",$P$40="Direct Drive",$W$40="Direct Drive",$AD$40="Direct Drive")</formula>
    </cfRule>
  </conditionalFormatting>
  <conditionalFormatting sqref="A35:H42">
    <cfRule type="expression" dxfId="1813" priority="156">
      <formula>AND($I$40="Direct Drive",$P$40="Direct Drive",$W$40="Direct Drive",$AD$40="Direct Drive")</formula>
    </cfRule>
  </conditionalFormatting>
  <conditionalFormatting sqref="F36:H37 F39:H40">
    <cfRule type="expression" dxfId="1812"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811" priority="166">
      <formula>LEN(TRIM(I20))=0</formula>
    </cfRule>
  </conditionalFormatting>
  <conditionalFormatting sqref="AG27:AI31 Z27:AB31 L27:N31 S27:U31">
    <cfRule type="containsText" dxfId="1810" priority="167" operator="containsText" text="CALC.">
      <formula>NOT(ISERROR(SEARCH("CALC.",L27)))</formula>
    </cfRule>
  </conditionalFormatting>
  <conditionalFormatting sqref="I21">
    <cfRule type="expression" dxfId="1809" priority="154">
      <formula>$I$20="N/A"</formula>
    </cfRule>
  </conditionalFormatting>
  <conditionalFormatting sqref="I21:N30 I34:N42">
    <cfRule type="expression" dxfId="1808" priority="165">
      <formula>$I$20="N/A"</formula>
    </cfRule>
  </conditionalFormatting>
  <conditionalFormatting sqref="L25:N31">
    <cfRule type="expression" dxfId="1807" priority="152">
      <formula>$I$26="N/A"</formula>
    </cfRule>
  </conditionalFormatting>
  <conditionalFormatting sqref="P21">
    <cfRule type="expression" dxfId="1806" priority="151">
      <formula>$P$20="N/A"</formula>
    </cfRule>
  </conditionalFormatting>
  <conditionalFormatting sqref="P21:U30">
    <cfRule type="expression" dxfId="1805" priority="150">
      <formula>$P$20="N/A"</formula>
    </cfRule>
  </conditionalFormatting>
  <conditionalFormatting sqref="S25:U31">
    <cfRule type="expression" dxfId="1804" priority="149">
      <formula>$P$26="N/A"</formula>
    </cfRule>
  </conditionalFormatting>
  <conditionalFormatting sqref="W21:AB31">
    <cfRule type="expression" dxfId="1803" priority="148">
      <formula>$W$20="N/A"</formula>
    </cfRule>
  </conditionalFormatting>
  <conditionalFormatting sqref="W21:AB30">
    <cfRule type="expression" dxfId="1802" priority="147">
      <formula>$W$20="N/A"</formula>
    </cfRule>
  </conditionalFormatting>
  <conditionalFormatting sqref="Z25:AB31">
    <cfRule type="expression" dxfId="1801" priority="146">
      <formula>$W$26="N/A"</formula>
    </cfRule>
  </conditionalFormatting>
  <conditionalFormatting sqref="AD21">
    <cfRule type="expression" dxfId="1800" priority="145">
      <formula>$AD$20="N/A"</formula>
    </cfRule>
  </conditionalFormatting>
  <conditionalFormatting sqref="AD21:AI30">
    <cfRule type="expression" dxfId="1799" priority="144">
      <formula>$AD$20="N/A"</formula>
    </cfRule>
  </conditionalFormatting>
  <conditionalFormatting sqref="AG25:AI31">
    <cfRule type="expression" dxfId="1798" priority="143">
      <formula>$AD$20="N/A"</formula>
    </cfRule>
  </conditionalFormatting>
  <conditionalFormatting sqref="AD22:AI24">
    <cfRule type="expression" dxfId="1797" priority="136">
      <formula>$AD$20="N/A"</formula>
    </cfRule>
  </conditionalFormatting>
  <conditionalFormatting sqref="AG28:AI28">
    <cfRule type="expression" dxfId="1796" priority="135">
      <formula>$AD$20="N/A"</formula>
    </cfRule>
  </conditionalFormatting>
  <conditionalFormatting sqref="AG28:AI28">
    <cfRule type="expression" dxfId="1795" priority="134">
      <formula>$AD$20="N/A"</formula>
    </cfRule>
  </conditionalFormatting>
  <conditionalFormatting sqref="L29:N29">
    <cfRule type="expression" dxfId="1794" priority="133">
      <formula>$L$35&gt;$I$29</formula>
    </cfRule>
  </conditionalFormatting>
  <conditionalFormatting sqref="S29:U29">
    <cfRule type="expression" dxfId="1793" priority="132">
      <formula>$S$35&gt;$P$29</formula>
    </cfRule>
  </conditionalFormatting>
  <conditionalFormatting sqref="Z29:AB29">
    <cfRule type="expression" dxfId="1792" priority="131">
      <formula>$Z$35&gt;$W$29</formula>
    </cfRule>
  </conditionalFormatting>
  <conditionalFormatting sqref="AG29:AI29">
    <cfRule type="expression" dxfId="1791" priority="130">
      <formula>$AG$35&gt;$AD$29</formula>
    </cfRule>
  </conditionalFormatting>
  <conditionalFormatting sqref="S30:U31">
    <cfRule type="expression" dxfId="1790" priority="129">
      <formula>$I$26="N/A"</formula>
    </cfRule>
  </conditionalFormatting>
  <conditionalFormatting sqref="S30:U30">
    <cfRule type="expression" dxfId="1789" priority="128">
      <formula>$I$26="N/A"</formula>
    </cfRule>
  </conditionalFormatting>
  <conditionalFormatting sqref="S30:U31">
    <cfRule type="expression" dxfId="1788" priority="127">
      <formula>$I$26="N/A"</formula>
    </cfRule>
  </conditionalFormatting>
  <conditionalFormatting sqref="Z30:AB31">
    <cfRule type="expression" dxfId="1787" priority="126">
      <formula>$I$26="N/A"</formula>
    </cfRule>
  </conditionalFormatting>
  <conditionalFormatting sqref="Z30:AB30">
    <cfRule type="expression" dxfId="1786" priority="125">
      <formula>$I$26="N/A"</formula>
    </cfRule>
  </conditionalFormatting>
  <conditionalFormatting sqref="Z30:AB31">
    <cfRule type="expression" dxfId="1785" priority="124">
      <formula>$I$26="N/A"</formula>
    </cfRule>
  </conditionalFormatting>
  <conditionalFormatting sqref="AG30:AI30">
    <cfRule type="expression" dxfId="1784" priority="122">
      <formula>$AD$20="N/A"</formula>
    </cfRule>
  </conditionalFormatting>
  <conditionalFormatting sqref="AG30:AI31">
    <cfRule type="expression" dxfId="1783" priority="121">
      <formula>$AD$20="N/A"</formula>
    </cfRule>
  </conditionalFormatting>
  <conditionalFormatting sqref="S27:U27">
    <cfRule type="expression" dxfId="1782" priority="120">
      <formula>$I$26="N/A"</formula>
    </cfRule>
  </conditionalFormatting>
  <conditionalFormatting sqref="S27:U27">
    <cfRule type="expression" dxfId="1781" priority="119">
      <formula>$I$26="N/A"</formula>
    </cfRule>
  </conditionalFormatting>
  <conditionalFormatting sqref="S27:U27">
    <cfRule type="expression" dxfId="1780" priority="118">
      <formula>$I$26="N/A"</formula>
    </cfRule>
  </conditionalFormatting>
  <conditionalFormatting sqref="Z27:AB27">
    <cfRule type="expression" dxfId="1779" priority="117">
      <formula>$I$26="N/A"</formula>
    </cfRule>
  </conditionalFormatting>
  <conditionalFormatting sqref="Z27:AB27">
    <cfRule type="expression" dxfId="1778" priority="116">
      <formula>$I$26="N/A"</formula>
    </cfRule>
  </conditionalFormatting>
  <conditionalFormatting sqref="Z27:AB27">
    <cfRule type="expression" dxfId="1777" priority="115">
      <formula>$I$26="N/A"</formula>
    </cfRule>
  </conditionalFormatting>
  <conditionalFormatting sqref="Z13:AI13">
    <cfRule type="containsBlanks" dxfId="1776" priority="113">
      <formula>LEN(TRIM(Z13))=0</formula>
    </cfRule>
    <cfRule type="containsText" dxfId="1775" priority="114" operator="containsText" text="CALC.">
      <formula>NOT(ISERROR(SEARCH("CALC.",Z13)))</formula>
    </cfRule>
  </conditionalFormatting>
  <conditionalFormatting sqref="I22:N24 I35:N41">
    <cfRule type="expression" dxfId="1774" priority="164">
      <formula>$I$20="N/A"</formula>
    </cfRule>
  </conditionalFormatting>
  <conditionalFormatting sqref="I25:K30 I42">
    <cfRule type="expression" dxfId="1773" priority="153">
      <formula>$I$20="N/A"</formula>
    </cfRule>
  </conditionalFormatting>
  <conditionalFormatting sqref="I31 I43">
    <cfRule type="expression" dxfId="1772" priority="111">
      <formula>$I$20="N/A"</formula>
    </cfRule>
  </conditionalFormatting>
  <conditionalFormatting sqref="L31 L43">
    <cfRule type="expression" dxfId="1771" priority="110">
      <formula>$I$20="N/A"</formula>
    </cfRule>
  </conditionalFormatting>
  <conditionalFormatting sqref="L25:N30 L42">
    <cfRule type="expression" dxfId="1770" priority="109">
      <formula>$I$20="N/A"</formula>
    </cfRule>
  </conditionalFormatting>
  <conditionalFormatting sqref="K42">
    <cfRule type="expression" dxfId="1769" priority="108">
      <formula>$I$20="N/A"</formula>
    </cfRule>
    <cfRule type="expression" dxfId="1768" priority="107">
      <formula>$I$34="Direct Drive"</formula>
    </cfRule>
  </conditionalFormatting>
  <conditionalFormatting sqref="P34:U42">
    <cfRule type="expression" dxfId="1767" priority="103">
      <formula>$P$20="N/A"</formula>
    </cfRule>
  </conditionalFormatting>
  <conditionalFormatting sqref="P35:U41">
    <cfRule type="expression" dxfId="1766" priority="102">
      <formula>$P$20="N/A"</formula>
    </cfRule>
    <cfRule type="expression" dxfId="1765" priority="106">
      <formula>$P$34="Direct Drive"</formula>
    </cfRule>
    <cfRule type="expression" dxfId="1764" priority="105">
      <formula>$P$34="Direct Drive"</formula>
    </cfRule>
  </conditionalFormatting>
  <conditionalFormatting sqref="P42">
    <cfRule type="expression" dxfId="1763" priority="101">
      <formula>$P$20="N/A"</formula>
    </cfRule>
    <cfRule type="expression" dxfId="1762" priority="17">
      <formula>$P$34="Direct Drive"</formula>
    </cfRule>
  </conditionalFormatting>
  <conditionalFormatting sqref="P43">
    <cfRule type="expression" dxfId="1761" priority="100">
      <formula>$P$20="N/A"</formula>
    </cfRule>
    <cfRule type="expression" dxfId="1760" priority="14">
      <formula>$P$34="Direct Drive"</formula>
    </cfRule>
  </conditionalFormatting>
  <conditionalFormatting sqref="S43">
    <cfRule type="expression" dxfId="1759" priority="99">
      <formula>$P$20="N/A"</formula>
    </cfRule>
    <cfRule type="expression" dxfId="1758" priority="13">
      <formula>$P$34="Direct Drive"</formula>
    </cfRule>
  </conditionalFormatting>
  <conditionalFormatting sqref="S42">
    <cfRule type="expression" dxfId="1757" priority="98">
      <formula>$P$20="N/A"</formula>
    </cfRule>
    <cfRule type="expression" dxfId="1756" priority="15">
      <formula>$P$34="Direct Drive"</formula>
    </cfRule>
  </conditionalFormatting>
  <conditionalFormatting sqref="R42">
    <cfRule type="expression" dxfId="1755" priority="97">
      <formula>$P$20="N/A"</formula>
    </cfRule>
    <cfRule type="expression" dxfId="1754" priority="16">
      <formula>$P$34="Direct Drive"</formula>
    </cfRule>
  </conditionalFormatting>
  <conditionalFormatting sqref="P22:U24">
    <cfRule type="expression" dxfId="1753" priority="94">
      <formula>$P$20="N/A"</formula>
    </cfRule>
  </conditionalFormatting>
  <conditionalFormatting sqref="P25:R30">
    <cfRule type="expression" dxfId="1752" priority="93">
      <formula>$P$20="N/A"</formula>
    </cfRule>
  </conditionalFormatting>
  <conditionalFormatting sqref="S25:U30">
    <cfRule type="expression" dxfId="1751" priority="92">
      <formula>$P$20="N/A"</formula>
    </cfRule>
  </conditionalFormatting>
  <conditionalFormatting sqref="P31">
    <cfRule type="expression" dxfId="1750" priority="91">
      <formula>$P$20="N/A"</formula>
    </cfRule>
  </conditionalFormatting>
  <conditionalFormatting sqref="S31">
    <cfRule type="expression" dxfId="1749" priority="90">
      <formula>$P$20="N/A"</formula>
    </cfRule>
  </conditionalFormatting>
  <conditionalFormatting sqref="W34:AB42">
    <cfRule type="expression" dxfId="1748" priority="80">
      <formula>$W$20="N/A"</formula>
    </cfRule>
  </conditionalFormatting>
  <conditionalFormatting sqref="W35:AB41">
    <cfRule type="expression" dxfId="1747" priority="79">
      <formula>$W$20="N/A"</formula>
    </cfRule>
    <cfRule type="expression" dxfId="1746" priority="12">
      <formula>$W$34="Direct Drive"</formula>
    </cfRule>
  </conditionalFormatting>
  <conditionalFormatting sqref="W42">
    <cfRule type="expression" dxfId="1745" priority="78">
      <formula>$W$20="N/A"</formula>
    </cfRule>
    <cfRule type="expression" dxfId="1744" priority="11">
      <formula>$W$34="Direct Drive"</formula>
    </cfRule>
  </conditionalFormatting>
  <conditionalFormatting sqref="W43">
    <cfRule type="expression" dxfId="1743" priority="77">
      <formula>$W$20="N/A"</formula>
    </cfRule>
    <cfRule type="expression" dxfId="1742" priority="8">
      <formula>$W$34="Direct Drive"</formula>
    </cfRule>
  </conditionalFormatting>
  <conditionalFormatting sqref="Z43">
    <cfRule type="expression" dxfId="1741" priority="76">
      <formula>$W$20="N/A"</formula>
    </cfRule>
    <cfRule type="expression" dxfId="1740" priority="7">
      <formula>$W$34="Direct Drive"</formula>
    </cfRule>
  </conditionalFormatting>
  <conditionalFormatting sqref="Z42">
    <cfRule type="expression" dxfId="1739" priority="75">
      <formula>$W$20="N/A"</formula>
    </cfRule>
    <cfRule type="expression" dxfId="1738" priority="9">
      <formula>$W$34="Direct Drive"</formula>
    </cfRule>
  </conditionalFormatting>
  <conditionalFormatting sqref="Y42">
    <cfRule type="expression" dxfId="1737" priority="74">
      <formula>$W$20="N/A"</formula>
    </cfRule>
    <cfRule type="expression" dxfId="1736" priority="10">
      <formula>$W$34="Direct Drive"</formula>
    </cfRule>
  </conditionalFormatting>
  <conditionalFormatting sqref="AD34:AI42">
    <cfRule type="expression" dxfId="1735" priority="70">
      <formula>$AD$20="N/A"</formula>
    </cfRule>
  </conditionalFormatting>
  <conditionalFormatting sqref="AD35:AI41">
    <cfRule type="expression" dxfId="1734" priority="69">
      <formula>$AD$20="N/A"</formula>
    </cfRule>
    <cfRule type="expression" dxfId="1733" priority="6">
      <formula>$AD$34="Direct Drive"</formula>
    </cfRule>
  </conditionalFormatting>
  <conditionalFormatting sqref="AD42">
    <cfRule type="expression" dxfId="1732" priority="68">
      <formula>$AD$20="N/A"</formula>
    </cfRule>
    <cfRule type="expression" dxfId="1731" priority="5">
      <formula>$AD$34="Direct Drive"</formula>
    </cfRule>
  </conditionalFormatting>
  <conditionalFormatting sqref="AD43">
    <cfRule type="expression" dxfId="1730" priority="67">
      <formula>$AD$20="N/A"</formula>
    </cfRule>
    <cfRule type="expression" dxfId="1729" priority="2">
      <formula>$AD$34="Direct Drive"</formula>
    </cfRule>
  </conditionalFormatting>
  <conditionalFormatting sqref="AG43">
    <cfRule type="expression" dxfId="1728" priority="66">
      <formula>$AD$20="N/A"</formula>
    </cfRule>
    <cfRule type="expression" dxfId="1727" priority="1">
      <formula>$AD$34="Direct Drive"</formula>
    </cfRule>
  </conditionalFormatting>
  <conditionalFormatting sqref="AG42">
    <cfRule type="expression" dxfId="1726" priority="65">
      <formula>$AD$20="N/A"</formula>
    </cfRule>
    <cfRule type="expression" dxfId="1725" priority="3">
      <formula>$AD$34="Direct Drive"</formula>
    </cfRule>
  </conditionalFormatting>
  <conditionalFormatting sqref="AF42">
    <cfRule type="expression" dxfId="1724" priority="64">
      <formula>$AD$20="N/A"</formula>
    </cfRule>
    <cfRule type="expression" dxfId="1723" priority="4">
      <formula>$AD$34="Direct Drive"</formula>
    </cfRule>
  </conditionalFormatting>
  <conditionalFormatting sqref="W21">
    <cfRule type="expression" dxfId="1722" priority="63">
      <formula>$W$20="N/A"</formula>
    </cfRule>
  </conditionalFormatting>
  <conditionalFormatting sqref="W22:AB24">
    <cfRule type="expression" dxfId="1721" priority="62">
      <formula>$W$20="N/A"</formula>
    </cfRule>
  </conditionalFormatting>
  <conditionalFormatting sqref="W25:Y30">
    <cfRule type="expression" dxfId="1720" priority="59">
      <formula>$W$20="N/A"</formula>
    </cfRule>
  </conditionalFormatting>
  <conditionalFormatting sqref="W31">
    <cfRule type="expression" dxfId="1719" priority="58">
      <formula>$W$20="N/A"</formula>
    </cfRule>
  </conditionalFormatting>
  <conditionalFormatting sqref="Z31">
    <cfRule type="expression" dxfId="1718" priority="57">
      <formula>$W$20="N/A"</formula>
    </cfRule>
  </conditionalFormatting>
  <conditionalFormatting sqref="AD25:AF30">
    <cfRule type="expression" dxfId="1717" priority="56">
      <formula>$AD$20="N/A"</formula>
    </cfRule>
  </conditionalFormatting>
  <conditionalFormatting sqref="AG25:AI30">
    <cfRule type="expression" dxfId="1716" priority="55">
      <formula>$AD$20="N/A"</formula>
    </cfRule>
  </conditionalFormatting>
  <conditionalFormatting sqref="AG31">
    <cfRule type="expression" dxfId="1715" priority="54">
      <formula>$AD$20="N/A"</formula>
    </cfRule>
  </conditionalFormatting>
  <conditionalFormatting sqref="AD31">
    <cfRule type="expression" dxfId="1714" priority="53">
      <formula>$AD$20="N/A"</formula>
    </cfRule>
  </conditionalFormatting>
  <conditionalFormatting sqref="I46 L46">
    <cfRule type="expression" dxfId="1713" priority="51">
      <formula>$I$20="N/A"</formula>
    </cfRule>
  </conditionalFormatting>
  <conditionalFormatting sqref="I34">
    <cfRule type="expression" dxfId="1712" priority="50">
      <formula>$I$20="N/A"</formula>
    </cfRule>
  </conditionalFormatting>
  <conditionalFormatting sqref="P46 S46">
    <cfRule type="expression" dxfId="1711" priority="49">
      <formula>$P$20="N/A"</formula>
    </cfRule>
  </conditionalFormatting>
  <conditionalFormatting sqref="W46 Z46">
    <cfRule type="expression" dxfId="1710" priority="48">
      <formula>$W$20="N/A"</formula>
    </cfRule>
  </conditionalFormatting>
  <conditionalFormatting sqref="AD46 AG46">
    <cfRule type="expression" dxfId="1709" priority="47">
      <formula>$AD$20="N/A"</formula>
    </cfRule>
  </conditionalFormatting>
  <conditionalFormatting sqref="P34:U34">
    <cfRule type="expression" dxfId="1708" priority="46">
      <formula>$P$20="N/A"</formula>
    </cfRule>
  </conditionalFormatting>
  <conditionalFormatting sqref="P34">
    <cfRule type="expression" dxfId="1707" priority="45">
      <formula>$P$20="N/A"</formula>
    </cfRule>
  </conditionalFormatting>
  <conditionalFormatting sqref="W34:AB34">
    <cfRule type="expression" dxfId="1706" priority="44">
      <formula>$W$20="N/A"</formula>
    </cfRule>
  </conditionalFormatting>
  <conditionalFormatting sqref="W34">
    <cfRule type="expression" dxfId="1705" priority="43">
      <formula>$W$20="N/A"</formula>
    </cfRule>
  </conditionalFormatting>
  <conditionalFormatting sqref="AD34:AI34">
    <cfRule type="expression" dxfId="1704" priority="42">
      <formula>$AD$20="N/A"</formula>
    </cfRule>
  </conditionalFormatting>
  <conditionalFormatting sqref="AD34">
    <cfRule type="expression" dxfId="1703" priority="41">
      <formula>$AD$20="N/A"</formula>
    </cfRule>
  </conditionalFormatting>
  <conditionalFormatting sqref="L31:N31">
    <cfRule type="expression" dxfId="1702" priority="40">
      <formula>$I$26="N/A"</formula>
    </cfRule>
  </conditionalFormatting>
  <conditionalFormatting sqref="L31:N31">
    <cfRule type="expression" dxfId="1701" priority="39">
      <formula>$I$26="N/A"</formula>
    </cfRule>
  </conditionalFormatting>
  <conditionalFormatting sqref="L31:N31">
    <cfRule type="expression" dxfId="1700" priority="38">
      <formula>$I$26="N/A"</formula>
    </cfRule>
  </conditionalFormatting>
  <conditionalFormatting sqref="L31">
    <cfRule type="expression" dxfId="1699" priority="37">
      <formula>$I$20="N/A"</formula>
    </cfRule>
  </conditionalFormatting>
  <conditionalFormatting sqref="P27:R27">
    <cfRule type="expression" dxfId="1698" priority="36">
      <formula>$P$20="N/A"</formula>
    </cfRule>
  </conditionalFormatting>
  <conditionalFormatting sqref="P27:R27">
    <cfRule type="expression" dxfId="1697" priority="35">
      <formula>$P$20="N/A"</formula>
    </cfRule>
  </conditionalFormatting>
  <conditionalFormatting sqref="W27:Y27">
    <cfRule type="expression" dxfId="1696" priority="34">
      <formula>$W$20="N/A"</formula>
    </cfRule>
  </conditionalFormatting>
  <conditionalFormatting sqref="W27:Y27">
    <cfRule type="expression" dxfId="1695" priority="33">
      <formula>$W$20="N/A"</formula>
    </cfRule>
  </conditionalFormatting>
  <conditionalFormatting sqref="AD27:AF27">
    <cfRule type="expression" dxfId="1694" priority="32">
      <formula>$AD$20="N/A"</formula>
    </cfRule>
  </conditionalFormatting>
  <conditionalFormatting sqref="AD27:AF27">
    <cfRule type="expression" dxfId="1693" priority="31">
      <formula>$AD$20="N/A"</formula>
    </cfRule>
  </conditionalFormatting>
  <conditionalFormatting sqref="S30:U30">
    <cfRule type="expression" dxfId="1692" priority="30">
      <formula>$P$20="N/A"</formula>
    </cfRule>
  </conditionalFormatting>
  <conditionalFormatting sqref="S30:U31">
    <cfRule type="expression" dxfId="1691" priority="29">
      <formula>$P$26="N/A"</formula>
    </cfRule>
  </conditionalFormatting>
  <conditionalFormatting sqref="S31">
    <cfRule type="expression" dxfId="1690" priority="28">
      <formula>$P$20="N/A"</formula>
    </cfRule>
  </conditionalFormatting>
  <conditionalFormatting sqref="S30:U30">
    <cfRule type="expression" dxfId="1689" priority="27">
      <formula>$P$20="N/A"</formula>
    </cfRule>
  </conditionalFormatting>
  <conditionalFormatting sqref="S31:U31">
    <cfRule type="expression" dxfId="1688" priority="26">
      <formula>$P$26="N/A"</formula>
    </cfRule>
  </conditionalFormatting>
  <conditionalFormatting sqref="S31:U31">
    <cfRule type="expression" dxfId="1687" priority="25">
      <formula>$P$26="N/A"</formula>
    </cfRule>
  </conditionalFormatting>
  <conditionalFormatting sqref="S31:U31">
    <cfRule type="expression" dxfId="1686" priority="24">
      <formula>$P$26="N/A"</formula>
    </cfRule>
  </conditionalFormatting>
  <conditionalFormatting sqref="S31">
    <cfRule type="expression" dxfId="1685" priority="23">
      <formula>$P$20="N/A"</formula>
    </cfRule>
  </conditionalFormatting>
  <conditionalFormatting sqref="I42">
    <cfRule type="expression" dxfId="1684" priority="21">
      <formula>$I$34 = "Direct Drive"</formula>
    </cfRule>
  </conditionalFormatting>
  <conditionalFormatting sqref="I43">
    <cfRule type="expression" dxfId="1683" priority="19">
      <formula>$I$34 = "Direct Drive"</formula>
    </cfRule>
  </conditionalFormatting>
  <conditionalFormatting sqref="L43">
    <cfRule type="expression" dxfId="1682"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51"/>
      <c r="B5" s="1151"/>
      <c r="C5" s="1151"/>
      <c r="D5" s="1151"/>
      <c r="E5" s="1151"/>
      <c r="F5" s="1151"/>
      <c r="G5" s="3"/>
      <c r="H5" s="1152"/>
      <c r="I5" s="1152"/>
      <c r="J5" s="1152"/>
      <c r="K5" s="1152"/>
      <c r="L5" s="1152"/>
      <c r="M5" s="1152"/>
      <c r="N5" s="1152"/>
      <c r="O5" s="1152"/>
      <c r="P5" s="1152"/>
      <c r="Q5" s="1152"/>
      <c r="R5" s="1152"/>
      <c r="S5" s="1152"/>
      <c r="T5" s="1152"/>
      <c r="U5" s="1152"/>
      <c r="V5" s="1152"/>
      <c r="W5" s="1152"/>
      <c r="X5" s="1152"/>
      <c r="Y5" s="1152"/>
      <c r="Z5" s="1152"/>
      <c r="AA5" s="1152"/>
      <c r="AB5" s="1152"/>
      <c r="AC5" s="1152"/>
      <c r="AD5" s="1152"/>
      <c r="AE5" s="1152"/>
      <c r="AF5" s="1152"/>
      <c r="AG5" s="1152"/>
      <c r="AH5" s="1152"/>
      <c r="AI5" s="1152"/>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153" t="s">
        <v>298</v>
      </c>
      <c r="R10" s="1153"/>
      <c r="S10" s="1153"/>
      <c r="T10" s="1153"/>
      <c r="U10" s="1153"/>
      <c r="V10" s="1153"/>
      <c r="W10" s="1153"/>
      <c r="X10" s="1153"/>
      <c r="Y10" s="1153"/>
      <c r="Z10" s="1153"/>
      <c r="AA10" s="1153"/>
      <c r="AB10" s="1153"/>
      <c r="AC10" s="1153"/>
      <c r="AD10" s="1153"/>
      <c r="AE10" s="1153"/>
      <c r="AF10" s="1153"/>
      <c r="AG10" s="1153"/>
      <c r="AH10" s="1153"/>
      <c r="AI10" s="1153"/>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153"/>
      <c r="R11" s="1153"/>
      <c r="S11" s="1153"/>
      <c r="T11" s="1153"/>
      <c r="U11" s="1153"/>
      <c r="V11" s="1153"/>
      <c r="W11" s="1153"/>
      <c r="X11" s="1153"/>
      <c r="Y11" s="1153"/>
      <c r="Z11" s="1153"/>
      <c r="AA11" s="1153"/>
      <c r="AB11" s="1153"/>
      <c r="AC11" s="1153"/>
      <c r="AD11" s="1153"/>
      <c r="AE11" s="1153"/>
      <c r="AF11" s="1153"/>
      <c r="AG11" s="1153"/>
      <c r="AH11" s="1153"/>
      <c r="AI11" s="1153"/>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153"/>
      <c r="R12" s="1153"/>
      <c r="S12" s="1153"/>
      <c r="T12" s="1153"/>
      <c r="U12" s="1153"/>
      <c r="V12" s="1153"/>
      <c r="W12" s="1153"/>
      <c r="X12" s="1153"/>
      <c r="Y12" s="1153"/>
      <c r="Z12" s="1153"/>
      <c r="AA12" s="1153"/>
      <c r="AB12" s="1153"/>
      <c r="AC12" s="1153"/>
      <c r="AD12" s="1153"/>
      <c r="AE12" s="1153"/>
      <c r="AF12" s="1153"/>
      <c r="AG12" s="1153"/>
      <c r="AH12" s="1153"/>
      <c r="AI12" s="1153"/>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153"/>
      <c r="R13" s="1153"/>
      <c r="S13" s="1153"/>
      <c r="T13" s="1153"/>
      <c r="U13" s="1153"/>
      <c r="V13" s="1153"/>
      <c r="W13" s="1153"/>
      <c r="X13" s="1153"/>
      <c r="Y13" s="1153"/>
      <c r="Z13" s="1153"/>
      <c r="AA13" s="1153"/>
      <c r="AB13" s="1153"/>
      <c r="AC13" s="1153"/>
      <c r="AD13" s="1153"/>
      <c r="AE13" s="1153"/>
      <c r="AF13" s="1153"/>
      <c r="AG13" s="1153"/>
      <c r="AH13" s="1153"/>
      <c r="AI13" s="1153"/>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153"/>
      <c r="R14" s="1153"/>
      <c r="S14" s="1153"/>
      <c r="T14" s="1153"/>
      <c r="U14" s="1153"/>
      <c r="V14" s="1153"/>
      <c r="W14" s="1153"/>
      <c r="X14" s="1153"/>
      <c r="Y14" s="1153"/>
      <c r="Z14" s="1153"/>
      <c r="AA14" s="1153"/>
      <c r="AB14" s="1153"/>
      <c r="AC14" s="1153"/>
      <c r="AD14" s="1153"/>
      <c r="AE14" s="1153"/>
      <c r="AF14" s="1153"/>
      <c r="AG14" s="1153"/>
      <c r="AH14" s="1153"/>
      <c r="AI14" s="1153"/>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154"/>
      <c r="I18" s="1154"/>
      <c r="J18" s="1154"/>
      <c r="K18" s="1154"/>
      <c r="L18" s="1154"/>
      <c r="M18" s="1154"/>
      <c r="N18" s="1154"/>
      <c r="O18" s="1154"/>
      <c r="P18" s="1154"/>
      <c r="Q18" s="1154"/>
      <c r="R18" s="1154"/>
      <c r="S18" s="1154"/>
      <c r="T18" s="1154"/>
      <c r="U18" s="1154"/>
      <c r="V18" s="1154"/>
      <c r="W18" s="1154"/>
      <c r="X18" s="1154"/>
      <c r="Y18" s="1154"/>
      <c r="Z18" s="1154"/>
      <c r="AA18" s="1154"/>
      <c r="AB18" s="1154"/>
      <c r="AC18" s="1154"/>
      <c r="AD18" s="1154"/>
      <c r="AE18" s="1154"/>
      <c r="AF18" s="1154"/>
      <c r="AG18" s="1154"/>
      <c r="AH18" s="1154"/>
      <c r="AI18" s="1154"/>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154"/>
      <c r="I19" s="1154"/>
      <c r="J19" s="1154"/>
      <c r="K19" s="1154"/>
      <c r="L19" s="1154"/>
      <c r="M19" s="1154"/>
      <c r="N19" s="1154"/>
      <c r="O19" s="1154"/>
      <c r="P19" s="1154"/>
      <c r="Q19" s="1154"/>
      <c r="R19" s="1154"/>
      <c r="S19" s="1154"/>
      <c r="T19" s="1154"/>
      <c r="U19" s="1154"/>
      <c r="V19" s="1154"/>
      <c r="W19" s="1154"/>
      <c r="X19" s="1154"/>
      <c r="Y19" s="1154"/>
      <c r="Z19" s="1154"/>
      <c r="AA19" s="1154"/>
      <c r="AB19" s="1154"/>
      <c r="AC19" s="1154"/>
      <c r="AD19" s="1154"/>
      <c r="AE19" s="1154"/>
      <c r="AF19" s="1154"/>
      <c r="AG19" s="1154"/>
      <c r="AH19" s="1154"/>
      <c r="AI19" s="1154"/>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154"/>
      <c r="I20" s="1154"/>
      <c r="J20" s="1154"/>
      <c r="K20" s="1154"/>
      <c r="L20" s="1154"/>
      <c r="M20" s="1154"/>
      <c r="N20" s="1154"/>
      <c r="O20" s="1154"/>
      <c r="P20" s="1154"/>
      <c r="Q20" s="1154"/>
      <c r="R20" s="1154"/>
      <c r="S20" s="1154"/>
      <c r="T20" s="1154"/>
      <c r="U20" s="1154"/>
      <c r="V20" s="1154"/>
      <c r="W20" s="1154"/>
      <c r="X20" s="1154"/>
      <c r="Y20" s="1154"/>
      <c r="Z20" s="1154"/>
      <c r="AA20" s="1154"/>
      <c r="AB20" s="1154"/>
      <c r="AC20" s="1154"/>
      <c r="AD20" s="1154"/>
      <c r="AE20" s="1154"/>
      <c r="AF20" s="1154"/>
      <c r="AG20" s="1154"/>
      <c r="AH20" s="1154"/>
      <c r="AI20" s="1154"/>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154"/>
      <c r="I21" s="1154"/>
      <c r="J21" s="1154"/>
      <c r="K21" s="1154"/>
      <c r="L21" s="1154"/>
      <c r="M21" s="1154"/>
      <c r="N21" s="1154"/>
      <c r="O21" s="1154"/>
      <c r="P21" s="1154"/>
      <c r="Q21" s="1154"/>
      <c r="R21" s="1154"/>
      <c r="S21" s="1154"/>
      <c r="T21" s="1154"/>
      <c r="U21" s="1154"/>
      <c r="V21" s="1154"/>
      <c r="W21" s="1154"/>
      <c r="X21" s="1154"/>
      <c r="Y21" s="1154"/>
      <c r="Z21" s="1154"/>
      <c r="AA21" s="1154"/>
      <c r="AB21" s="1154"/>
      <c r="AC21" s="1154"/>
      <c r="AD21" s="1154"/>
      <c r="AE21" s="1154"/>
      <c r="AF21" s="1154"/>
      <c r="AG21" s="1154"/>
      <c r="AH21" s="1154"/>
      <c r="AI21" s="1154"/>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154"/>
      <c r="I22" s="1154"/>
      <c r="J22" s="1154"/>
      <c r="K22" s="1154"/>
      <c r="L22" s="1154"/>
      <c r="M22" s="1154"/>
      <c r="N22" s="1154"/>
      <c r="O22" s="1154"/>
      <c r="P22" s="1154"/>
      <c r="Q22" s="1154"/>
      <c r="R22" s="1154"/>
      <c r="S22" s="1154"/>
      <c r="T22" s="1154"/>
      <c r="U22" s="1154"/>
      <c r="V22" s="1154"/>
      <c r="W22" s="1154"/>
      <c r="X22" s="1154"/>
      <c r="Y22" s="1154"/>
      <c r="Z22" s="1154"/>
      <c r="AA22" s="1154"/>
      <c r="AB22" s="1154"/>
      <c r="AC22" s="1154"/>
      <c r="AD22" s="1154"/>
      <c r="AE22" s="1154"/>
      <c r="AF22" s="1154"/>
      <c r="AG22" s="1154"/>
      <c r="AH22" s="1154"/>
      <c r="AI22" s="1154"/>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155" t="s">
        <v>297</v>
      </c>
      <c r="T26" s="1155"/>
      <c r="U26" s="1155"/>
      <c r="V26" s="1155"/>
      <c r="W26" s="1155"/>
      <c r="X26" s="1155"/>
      <c r="Y26" s="1155"/>
      <c r="Z26" s="1155"/>
      <c r="AA26" s="1155"/>
      <c r="AB26" s="1155"/>
      <c r="AC26" s="1155"/>
      <c r="AD26" s="1155"/>
      <c r="AE26" s="1155"/>
      <c r="AF26" s="1155"/>
      <c r="AG26" s="1155"/>
      <c r="AH26" s="1155"/>
      <c r="AI26" s="1155"/>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155"/>
      <c r="T27" s="1155"/>
      <c r="U27" s="1155"/>
      <c r="V27" s="1155"/>
      <c r="W27" s="1155"/>
      <c r="X27" s="1155"/>
      <c r="Y27" s="1155"/>
      <c r="Z27" s="1155"/>
      <c r="AA27" s="1155"/>
      <c r="AB27" s="1155"/>
      <c r="AC27" s="1155"/>
      <c r="AD27" s="1155"/>
      <c r="AE27" s="1155"/>
      <c r="AF27" s="1155"/>
      <c r="AG27" s="1155"/>
      <c r="AH27" s="1155"/>
      <c r="AI27" s="1155"/>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155"/>
      <c r="T28" s="1155"/>
      <c r="U28" s="1155"/>
      <c r="V28" s="1155"/>
      <c r="W28" s="1155"/>
      <c r="X28" s="1155"/>
      <c r="Y28" s="1155"/>
      <c r="Z28" s="1155"/>
      <c r="AA28" s="1155"/>
      <c r="AB28" s="1155"/>
      <c r="AC28" s="1155"/>
      <c r="AD28" s="1155"/>
      <c r="AE28" s="1155"/>
      <c r="AF28" s="1155"/>
      <c r="AG28" s="1155"/>
      <c r="AH28" s="1155"/>
      <c r="AI28" s="1155"/>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155"/>
      <c r="T29" s="1155"/>
      <c r="U29" s="1155"/>
      <c r="V29" s="1155"/>
      <c r="W29" s="1155"/>
      <c r="X29" s="1155"/>
      <c r="Y29" s="1155"/>
      <c r="Z29" s="1155"/>
      <c r="AA29" s="1155"/>
      <c r="AB29" s="1155"/>
      <c r="AC29" s="1155"/>
      <c r="AD29" s="1155"/>
      <c r="AE29" s="1155"/>
      <c r="AF29" s="1155"/>
      <c r="AG29" s="1155"/>
      <c r="AH29" s="1155"/>
      <c r="AI29" s="1155"/>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155"/>
      <c r="T30" s="1155"/>
      <c r="U30" s="1155"/>
      <c r="V30" s="1155"/>
      <c r="W30" s="1155"/>
      <c r="X30" s="1155"/>
      <c r="Y30" s="1155"/>
      <c r="Z30" s="1155"/>
      <c r="AA30" s="1155"/>
      <c r="AB30" s="1155"/>
      <c r="AC30" s="1155"/>
      <c r="AD30" s="1155"/>
      <c r="AE30" s="1155"/>
      <c r="AF30" s="1155"/>
      <c r="AG30" s="1155"/>
      <c r="AH30" s="1155"/>
      <c r="AI30" s="1155"/>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150" t="s">
        <v>296</v>
      </c>
      <c r="U53" s="1150"/>
      <c r="V53" s="1150"/>
      <c r="W53" s="1150"/>
      <c r="X53" s="1150"/>
      <c r="Y53" s="1150"/>
      <c r="Z53" s="1150"/>
      <c r="AA53" s="1150"/>
      <c r="AB53" s="1150"/>
      <c r="AC53" s="1150"/>
      <c r="AD53" s="1150"/>
      <c r="AE53" s="1150"/>
      <c r="AF53" s="1150"/>
      <c r="AG53" s="1150"/>
      <c r="AH53" s="1150"/>
      <c r="AI53" s="1150"/>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150" t="s">
        <v>295</v>
      </c>
      <c r="U54" s="1150"/>
      <c r="V54" s="1150"/>
      <c r="W54" s="1150"/>
      <c r="X54" s="1150"/>
      <c r="Y54" s="1150"/>
      <c r="Z54" s="1150"/>
      <c r="AA54" s="1150"/>
      <c r="AB54" s="1150"/>
      <c r="AC54" s="1150"/>
      <c r="AD54" s="1150"/>
      <c r="AE54" s="1150"/>
      <c r="AF54" s="1150"/>
      <c r="AG54" s="1150"/>
      <c r="AH54" s="1150"/>
      <c r="AI54" s="1150"/>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150" t="str">
        <f>IF(AJ38="Dallas",AJ41,IF(AJ38="Ft. Worth",AJ42,IF(AJ38="Houston",AJ43,IF(AJ38="El Paso",AJ44,AJ41))))</f>
        <v>1331 River Bend Drive</v>
      </c>
      <c r="U55" s="1150"/>
      <c r="V55" s="1150"/>
      <c r="W55" s="1150"/>
      <c r="X55" s="1150"/>
      <c r="Y55" s="1150"/>
      <c r="Z55" s="1150"/>
      <c r="AA55" s="1150"/>
      <c r="AB55" s="1150"/>
      <c r="AC55" s="1150"/>
      <c r="AD55" s="1150"/>
      <c r="AE55" s="1150"/>
      <c r="AF55" s="1150"/>
      <c r="AG55" s="1150"/>
      <c r="AH55" s="1150"/>
      <c r="AI55" s="1150"/>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150" t="str">
        <f>IF(AJ38="Dallas",AJ47,IF(AJ38="Ft. Worth",AJ48,IF(AJ38="Houston",AJ49,IF(AJ38="El Paso",AJ50,AJ47))))</f>
        <v>Dallas, TX 75247-4962</v>
      </c>
      <c r="U56" s="1150"/>
      <c r="V56" s="1150"/>
      <c r="W56" s="1150"/>
      <c r="X56" s="1150"/>
      <c r="Y56" s="1150"/>
      <c r="Z56" s="1150"/>
      <c r="AA56" s="1150"/>
      <c r="AB56" s="1150"/>
      <c r="AC56" s="1150"/>
      <c r="AD56" s="1150"/>
      <c r="AE56" s="1150"/>
      <c r="AF56" s="1150"/>
      <c r="AG56" s="1150"/>
      <c r="AH56" s="1150"/>
      <c r="AI56" s="1150"/>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150" t="s">
        <v>293</v>
      </c>
      <c r="U57" s="1150"/>
      <c r="V57" s="1150"/>
      <c r="W57" s="1150"/>
      <c r="X57" s="1150"/>
      <c r="Y57" s="1150"/>
      <c r="Z57" s="1150"/>
      <c r="AA57" s="1150"/>
      <c r="AB57" s="1150"/>
      <c r="AC57" s="1150"/>
      <c r="AD57" s="1150"/>
      <c r="AE57" s="1150"/>
      <c r="AF57" s="1150"/>
      <c r="AG57" s="1150"/>
      <c r="AH57" s="1150"/>
      <c r="AI57" s="1150"/>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150" t="str">
        <f>"NEBB Registration Number: "&amp;IF(AJ38="Dallas",AJ53,IF(AJ38="Ft. Worth",AJ54,IF(AJ38="Houston",AJ55,IF(AJ38="El Paso",AJ56,AJ53))))</f>
        <v>NEBB Registration Number: 2951</v>
      </c>
      <c r="U58" s="1150"/>
      <c r="V58" s="1150"/>
      <c r="W58" s="1150"/>
      <c r="X58" s="1150"/>
      <c r="Y58" s="1150"/>
      <c r="Z58" s="1150"/>
      <c r="AA58" s="1150"/>
      <c r="AB58" s="1150"/>
      <c r="AC58" s="1150"/>
      <c r="AD58" s="1150"/>
      <c r="AE58" s="1150"/>
      <c r="AF58" s="1150"/>
      <c r="AG58" s="1150"/>
      <c r="AH58" s="1150"/>
      <c r="AI58" s="1150"/>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156" t="s">
        <v>704</v>
      </c>
      <c r="B1" s="1156"/>
      <c r="C1" s="1156"/>
    </row>
    <row r="2" spans="1:3" ht="14.45" customHeight="1" x14ac:dyDescent="0.25">
      <c r="A2" s="1157" t="s">
        <v>705</v>
      </c>
      <c r="B2" s="1157"/>
      <c r="C2" s="1157"/>
    </row>
    <row r="3" spans="1:3" ht="15" x14ac:dyDescent="0.25">
      <c r="A3" s="1157"/>
      <c r="B3" s="1157"/>
      <c r="C3" s="1157"/>
    </row>
    <row r="4" spans="1:3" ht="15" x14ac:dyDescent="0.25">
      <c r="A4" s="1157"/>
      <c r="B4" s="1157"/>
      <c r="C4" s="1157"/>
    </row>
    <row r="5" spans="1:3" ht="15" x14ac:dyDescent="0.25">
      <c r="A5" s="1157"/>
      <c r="B5" s="1157"/>
      <c r="C5" s="1157"/>
    </row>
    <row r="6" spans="1:3" ht="15" x14ac:dyDescent="0.25">
      <c r="A6" s="1157"/>
      <c r="B6" s="1157"/>
      <c r="C6" s="1157"/>
    </row>
    <row r="7" spans="1:3" ht="15" x14ac:dyDescent="0.25">
      <c r="A7" s="1157"/>
      <c r="B7" s="1157"/>
      <c r="C7" s="1157"/>
    </row>
    <row r="8" spans="1:3" ht="15" x14ac:dyDescent="0.25">
      <c r="A8" s="1157"/>
      <c r="B8" s="1157"/>
      <c r="C8" s="1157"/>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zoomScale="85" zoomScaleNormal="85" workbookViewId="0">
      <selection activeCell="Q10" sqref="Q10:AI17"/>
    </sheetView>
  </sheetViews>
  <sheetFormatPr defaultColWidth="0" defaultRowHeight="12" zeroHeight="1" x14ac:dyDescent="0.2"/>
  <cols>
    <col min="1" max="6" width="2.7109375" style="1159" customWidth="1"/>
    <col min="7" max="7" width="0.85546875" style="1159" customWidth="1"/>
    <col min="8" max="34" width="2.7109375" style="1159" customWidth="1"/>
    <col min="35" max="35" width="4.28515625" style="115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160"/>
      <c r="B5" s="1160"/>
      <c r="C5" s="1160"/>
      <c r="D5" s="1160"/>
      <c r="E5" s="1160"/>
      <c r="F5" s="1160"/>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71"/>
      <c r="K10" s="171"/>
      <c r="L10" s="171"/>
      <c r="M10" s="171"/>
      <c r="N10" s="171"/>
      <c r="O10" s="171"/>
      <c r="P10" s="172"/>
      <c r="Q10" s="1163" t="s">
        <v>1151</v>
      </c>
      <c r="R10" s="1163"/>
      <c r="S10" s="1163"/>
      <c r="T10" s="1163"/>
      <c r="U10" s="1163"/>
      <c r="V10" s="1163"/>
      <c r="W10" s="1163"/>
      <c r="X10" s="1163"/>
      <c r="Y10" s="1163"/>
      <c r="Z10" s="1163"/>
      <c r="AA10" s="1163"/>
      <c r="AB10" s="1163"/>
      <c r="AC10" s="1163"/>
      <c r="AD10" s="1163"/>
      <c r="AE10" s="1163"/>
      <c r="AF10" s="1163"/>
      <c r="AG10" s="1163"/>
      <c r="AH10" s="1163"/>
      <c r="AI10" s="1163"/>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71"/>
      <c r="K11" s="171"/>
      <c r="L11" s="171"/>
      <c r="M11" s="171"/>
      <c r="N11" s="171"/>
      <c r="O11" s="171"/>
      <c r="P11" s="172"/>
      <c r="Q11" s="1163"/>
      <c r="R11" s="1163"/>
      <c r="S11" s="1163"/>
      <c r="T11" s="1163"/>
      <c r="U11" s="1163"/>
      <c r="V11" s="1163"/>
      <c r="W11" s="1163"/>
      <c r="X11" s="1163"/>
      <c r="Y11" s="1163"/>
      <c r="Z11" s="1163"/>
      <c r="AA11" s="1163"/>
      <c r="AB11" s="1163"/>
      <c r="AC11" s="1163"/>
      <c r="AD11" s="1163"/>
      <c r="AE11" s="1163"/>
      <c r="AF11" s="1163"/>
      <c r="AG11" s="1163"/>
      <c r="AH11" s="1163"/>
      <c r="AI11" s="1163"/>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71"/>
      <c r="K12" s="171"/>
      <c r="L12" s="171"/>
      <c r="M12" s="171"/>
      <c r="N12" s="171"/>
      <c r="O12" s="171"/>
      <c r="P12" s="172"/>
      <c r="Q12" s="1163"/>
      <c r="R12" s="1163"/>
      <c r="S12" s="1163"/>
      <c r="T12" s="1163"/>
      <c r="U12" s="1163"/>
      <c r="V12" s="1163"/>
      <c r="W12" s="1163"/>
      <c r="X12" s="1163"/>
      <c r="Y12" s="1163"/>
      <c r="Z12" s="1163"/>
      <c r="AA12" s="1163"/>
      <c r="AB12" s="1163"/>
      <c r="AC12" s="1163"/>
      <c r="AD12" s="1163"/>
      <c r="AE12" s="1163"/>
      <c r="AF12" s="1163"/>
      <c r="AG12" s="1163"/>
      <c r="AH12" s="1163"/>
      <c r="AI12" s="1163"/>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71"/>
      <c r="K13" s="171"/>
      <c r="L13" s="171"/>
      <c r="M13" s="171"/>
      <c r="N13" s="171"/>
      <c r="O13" s="171"/>
      <c r="P13" s="172"/>
      <c r="Q13" s="1163"/>
      <c r="R13" s="1163"/>
      <c r="S13" s="1163"/>
      <c r="T13" s="1163"/>
      <c r="U13" s="1163"/>
      <c r="V13" s="1163"/>
      <c r="W13" s="1163"/>
      <c r="X13" s="1163"/>
      <c r="Y13" s="1163"/>
      <c r="Z13" s="1163"/>
      <c r="AA13" s="1163"/>
      <c r="AB13" s="1163"/>
      <c r="AC13" s="1163"/>
      <c r="AD13" s="1163"/>
      <c r="AE13" s="1163"/>
      <c r="AF13" s="1163"/>
      <c r="AG13" s="1163"/>
      <c r="AH13" s="1163"/>
      <c r="AI13" s="1163"/>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71"/>
      <c r="K14" s="171"/>
      <c r="L14" s="171"/>
      <c r="M14" s="171"/>
      <c r="N14" s="171"/>
      <c r="O14" s="171"/>
      <c r="P14" s="171"/>
      <c r="Q14" s="1163"/>
      <c r="R14" s="1163"/>
      <c r="S14" s="1163"/>
      <c r="T14" s="1163"/>
      <c r="U14" s="1163"/>
      <c r="V14" s="1163"/>
      <c r="W14" s="1163"/>
      <c r="X14" s="1163"/>
      <c r="Y14" s="1163"/>
      <c r="Z14" s="1163"/>
      <c r="AA14" s="1163"/>
      <c r="AB14" s="1163"/>
      <c r="AC14" s="1163"/>
      <c r="AD14" s="1163"/>
      <c r="AE14" s="1163"/>
      <c r="AF14" s="1163"/>
      <c r="AG14" s="1163"/>
      <c r="AH14" s="1163"/>
      <c r="AI14" s="1163"/>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71"/>
      <c r="K15" s="171"/>
      <c r="L15" s="171"/>
      <c r="M15" s="171"/>
      <c r="N15" s="171"/>
      <c r="O15" s="171"/>
      <c r="P15" s="171"/>
      <c r="Q15" s="1163"/>
      <c r="R15" s="1163"/>
      <c r="S15" s="1163"/>
      <c r="T15" s="1163"/>
      <c r="U15" s="1163"/>
      <c r="V15" s="1163"/>
      <c r="W15" s="1163"/>
      <c r="X15" s="1163"/>
      <c r="Y15" s="1163"/>
      <c r="Z15" s="1163"/>
      <c r="AA15" s="1163"/>
      <c r="AB15" s="1163"/>
      <c r="AC15" s="1163"/>
      <c r="AD15" s="1163"/>
      <c r="AE15" s="1163"/>
      <c r="AF15" s="1163"/>
      <c r="AG15" s="1163"/>
      <c r="AH15" s="1163"/>
      <c r="AI15" s="1163"/>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71"/>
      <c r="K16" s="171"/>
      <c r="L16" s="171"/>
      <c r="M16" s="171"/>
      <c r="N16" s="171"/>
      <c r="O16" s="171"/>
      <c r="P16" s="171"/>
      <c r="Q16" s="1163"/>
      <c r="R16" s="1163"/>
      <c r="S16" s="1163"/>
      <c r="T16" s="1163"/>
      <c r="U16" s="1163"/>
      <c r="V16" s="1163"/>
      <c r="W16" s="1163"/>
      <c r="X16" s="1163"/>
      <c r="Y16" s="1163"/>
      <c r="Z16" s="1163"/>
      <c r="AA16" s="1163"/>
      <c r="AB16" s="1163"/>
      <c r="AC16" s="1163"/>
      <c r="AD16" s="1163"/>
      <c r="AE16" s="1163"/>
      <c r="AF16" s="1163"/>
      <c r="AG16" s="1163"/>
      <c r="AH16" s="1163"/>
      <c r="AI16" s="1163"/>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71"/>
      <c r="K17" s="171"/>
      <c r="L17" s="171"/>
      <c r="M17" s="171"/>
      <c r="N17" s="171"/>
      <c r="O17" s="171"/>
      <c r="P17" s="171"/>
      <c r="Q17" s="1163"/>
      <c r="R17" s="1163"/>
      <c r="S17" s="1163"/>
      <c r="T17" s="1163"/>
      <c r="U17" s="1163"/>
      <c r="V17" s="1163"/>
      <c r="W17" s="1163"/>
      <c r="X17" s="1163"/>
      <c r="Y17" s="1163"/>
      <c r="Z17" s="1163"/>
      <c r="AA17" s="1163"/>
      <c r="AB17" s="1163"/>
      <c r="AC17" s="1163"/>
      <c r="AD17" s="1163"/>
      <c r="AE17" s="1163"/>
      <c r="AF17" s="1163"/>
      <c r="AG17" s="1163"/>
      <c r="AH17" s="1163"/>
      <c r="AI17" s="1163"/>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161" t="s">
        <v>942</v>
      </c>
      <c r="I18" s="1161"/>
      <c r="J18" s="1161"/>
      <c r="K18" s="1161"/>
      <c r="L18" s="1161"/>
      <c r="M18" s="1161"/>
      <c r="N18" s="1161"/>
      <c r="O18" s="1161"/>
      <c r="P18" s="1161"/>
      <c r="Q18" s="1161"/>
      <c r="R18" s="1161"/>
      <c r="S18" s="1161"/>
      <c r="T18" s="1161"/>
      <c r="U18" s="1161"/>
      <c r="V18" s="1161"/>
      <c r="W18" s="1161"/>
      <c r="X18" s="1161"/>
      <c r="Y18" s="1161"/>
      <c r="Z18" s="1161"/>
      <c r="AA18" s="1161"/>
      <c r="AB18" s="1161"/>
      <c r="AC18" s="1161"/>
      <c r="AD18" s="1161"/>
      <c r="AE18" s="1161"/>
      <c r="AF18" s="1161"/>
      <c r="AG18" s="1161"/>
      <c r="AH18" s="1161"/>
      <c r="AI18" s="1161"/>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161"/>
      <c r="I19" s="1161"/>
      <c r="J19" s="1161"/>
      <c r="K19" s="1161"/>
      <c r="L19" s="1161"/>
      <c r="M19" s="1161"/>
      <c r="N19" s="1161"/>
      <c r="O19" s="1161"/>
      <c r="P19" s="1161"/>
      <c r="Q19" s="1161"/>
      <c r="R19" s="1161"/>
      <c r="S19" s="1161"/>
      <c r="T19" s="1161"/>
      <c r="U19" s="1161"/>
      <c r="V19" s="1161"/>
      <c r="W19" s="1161"/>
      <c r="X19" s="1161"/>
      <c r="Y19" s="1161"/>
      <c r="Z19" s="1161"/>
      <c r="AA19" s="1161"/>
      <c r="AB19" s="1161"/>
      <c r="AC19" s="1161"/>
      <c r="AD19" s="1161"/>
      <c r="AE19" s="1161"/>
      <c r="AF19" s="1161"/>
      <c r="AG19" s="1161"/>
      <c r="AH19" s="1161"/>
      <c r="AI19" s="1161"/>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161"/>
      <c r="I20" s="1161"/>
      <c r="J20" s="1161"/>
      <c r="K20" s="1161"/>
      <c r="L20" s="1161"/>
      <c r="M20" s="1161"/>
      <c r="N20" s="1161"/>
      <c r="O20" s="1161"/>
      <c r="P20" s="1161"/>
      <c r="Q20" s="1161"/>
      <c r="R20" s="1161"/>
      <c r="S20" s="1161"/>
      <c r="T20" s="1161"/>
      <c r="U20" s="1161"/>
      <c r="V20" s="1161"/>
      <c r="W20" s="1161"/>
      <c r="X20" s="1161"/>
      <c r="Y20" s="1161"/>
      <c r="Z20" s="1161"/>
      <c r="AA20" s="1161"/>
      <c r="AB20" s="1161"/>
      <c r="AC20" s="1161"/>
      <c r="AD20" s="1161"/>
      <c r="AE20" s="1161"/>
      <c r="AF20" s="1161"/>
      <c r="AG20" s="1161"/>
      <c r="AH20" s="1161"/>
      <c r="AI20" s="1161"/>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161"/>
      <c r="I21" s="1161"/>
      <c r="J21" s="1161"/>
      <c r="K21" s="1161"/>
      <c r="L21" s="1161"/>
      <c r="M21" s="1161"/>
      <c r="N21" s="1161"/>
      <c r="O21" s="1161"/>
      <c r="P21" s="1161"/>
      <c r="Q21" s="1161"/>
      <c r="R21" s="1161"/>
      <c r="S21" s="1161"/>
      <c r="T21" s="1161"/>
      <c r="U21" s="1161"/>
      <c r="V21" s="1161"/>
      <c r="W21" s="1161"/>
      <c r="X21" s="1161"/>
      <c r="Y21" s="1161"/>
      <c r="Z21" s="1161"/>
      <c r="AA21" s="1161"/>
      <c r="AB21" s="1161"/>
      <c r="AC21" s="1161"/>
      <c r="AD21" s="1161"/>
      <c r="AE21" s="1161"/>
      <c r="AF21" s="1161"/>
      <c r="AG21" s="1161"/>
      <c r="AH21" s="1161"/>
      <c r="AI21" s="1161"/>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161"/>
      <c r="I22" s="1161"/>
      <c r="J22" s="1161"/>
      <c r="K22" s="1161"/>
      <c r="L22" s="1161"/>
      <c r="M22" s="1161"/>
      <c r="N22" s="1161"/>
      <c r="O22" s="1161"/>
      <c r="P22" s="1161"/>
      <c r="Q22" s="1161"/>
      <c r="R22" s="1161"/>
      <c r="S22" s="1161"/>
      <c r="T22" s="1161"/>
      <c r="U22" s="1161"/>
      <c r="V22" s="1161"/>
      <c r="W22" s="1161"/>
      <c r="X22" s="1161"/>
      <c r="Y22" s="1161"/>
      <c r="Z22" s="1161"/>
      <c r="AA22" s="1161"/>
      <c r="AB22" s="1161"/>
      <c r="AC22" s="1161"/>
      <c r="AD22" s="1161"/>
      <c r="AE22" s="1161"/>
      <c r="AF22" s="1161"/>
      <c r="AG22" s="1161"/>
      <c r="AH22" s="1161"/>
      <c r="AI22" s="1161"/>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154"/>
      <c r="I34" s="1154"/>
      <c r="J34" s="1154"/>
      <c r="K34" s="1154"/>
      <c r="L34" s="1154"/>
      <c r="M34" s="1154"/>
      <c r="N34" s="1154"/>
      <c r="O34" s="1154"/>
      <c r="P34" s="1154"/>
      <c r="Q34" s="1154"/>
      <c r="R34" s="1154"/>
      <c r="S34" s="1154"/>
      <c r="T34" s="1154"/>
      <c r="U34" s="1154"/>
      <c r="V34" s="1154"/>
      <c r="W34" s="1154"/>
      <c r="X34" s="1154"/>
      <c r="Y34" s="1154"/>
      <c r="Z34" s="1154"/>
      <c r="AA34" s="1154"/>
      <c r="AB34" s="1154"/>
      <c r="AC34" s="1154"/>
      <c r="AD34" s="1154"/>
      <c r="AE34" s="1154"/>
      <c r="AF34" s="1154"/>
      <c r="AG34" s="1154"/>
      <c r="AH34" s="1154"/>
      <c r="AI34" s="1154"/>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154"/>
      <c r="I35" s="1154"/>
      <c r="J35" s="1154"/>
      <c r="K35" s="1154"/>
      <c r="L35" s="1154"/>
      <c r="M35" s="1154"/>
      <c r="N35" s="1154"/>
      <c r="O35" s="1154"/>
      <c r="P35" s="1154"/>
      <c r="Q35" s="1154"/>
      <c r="R35" s="1154"/>
      <c r="S35" s="1154"/>
      <c r="T35" s="1154"/>
      <c r="U35" s="1154"/>
      <c r="V35" s="1154"/>
      <c r="W35" s="1154"/>
      <c r="X35" s="1154"/>
      <c r="Y35" s="1154"/>
      <c r="Z35" s="1154"/>
      <c r="AA35" s="1154"/>
      <c r="AB35" s="1154"/>
      <c r="AC35" s="1154"/>
      <c r="AD35" s="1154"/>
      <c r="AE35" s="1154"/>
      <c r="AF35" s="1154"/>
      <c r="AG35" s="1154"/>
      <c r="AH35" s="1154"/>
      <c r="AI35" s="1154"/>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154"/>
      <c r="I36" s="1154"/>
      <c r="J36" s="1154"/>
      <c r="K36" s="1154"/>
      <c r="L36" s="1154"/>
      <c r="M36" s="1154"/>
      <c r="N36" s="1154"/>
      <c r="O36" s="1154"/>
      <c r="P36" s="1154"/>
      <c r="Q36" s="1154"/>
      <c r="R36" s="1154"/>
      <c r="S36" s="1154"/>
      <c r="T36" s="1154"/>
      <c r="U36" s="1154"/>
      <c r="V36" s="1154"/>
      <c r="W36" s="1154"/>
      <c r="X36" s="1154"/>
      <c r="Y36" s="1154"/>
      <c r="Z36" s="1154"/>
      <c r="AA36" s="1154"/>
      <c r="AB36" s="1154"/>
      <c r="AC36" s="1154"/>
      <c r="AD36" s="1154"/>
      <c r="AE36" s="1154"/>
      <c r="AF36" s="1154"/>
      <c r="AG36" s="1154"/>
      <c r="AH36" s="1154"/>
      <c r="AI36" s="1154"/>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154"/>
      <c r="I37" s="1154"/>
      <c r="J37" s="1154"/>
      <c r="K37" s="1154"/>
      <c r="L37" s="1154"/>
      <c r="M37" s="1154"/>
      <c r="N37" s="1154"/>
      <c r="O37" s="1154"/>
      <c r="P37" s="1154"/>
      <c r="Q37" s="1154"/>
      <c r="R37" s="1154"/>
      <c r="S37" s="1154"/>
      <c r="T37" s="1154"/>
      <c r="U37" s="1154"/>
      <c r="V37" s="1154"/>
      <c r="W37" s="1154"/>
      <c r="X37" s="1154"/>
      <c r="Y37" s="1154"/>
      <c r="Z37" s="1154"/>
      <c r="AA37" s="1154"/>
      <c r="AB37" s="1154"/>
      <c r="AC37" s="1154"/>
      <c r="AD37" s="1154"/>
      <c r="AE37" s="1154"/>
      <c r="AF37" s="1154"/>
      <c r="AG37" s="1154"/>
      <c r="AH37" s="1154"/>
      <c r="AI37" s="1154"/>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154"/>
      <c r="I38" s="1154"/>
      <c r="J38" s="1154"/>
      <c r="K38" s="1154"/>
      <c r="L38" s="1154"/>
      <c r="M38" s="1154"/>
      <c r="N38" s="1154"/>
      <c r="O38" s="1154"/>
      <c r="P38" s="1154"/>
      <c r="Q38" s="1154"/>
      <c r="R38" s="1154"/>
      <c r="S38" s="1154"/>
      <c r="T38" s="1154"/>
      <c r="U38" s="1154"/>
      <c r="V38" s="1154"/>
      <c r="W38" s="1154"/>
      <c r="X38" s="1154"/>
      <c r="Y38" s="1154"/>
      <c r="Z38" s="1154"/>
      <c r="AA38" s="1154"/>
      <c r="AB38" s="1154"/>
      <c r="AC38" s="1154"/>
      <c r="AD38" s="1154"/>
      <c r="AE38" s="1154"/>
      <c r="AF38" s="1154"/>
      <c r="AG38" s="1154"/>
      <c r="AH38" s="1154"/>
      <c r="AI38" s="1154"/>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158" t="s">
        <v>940</v>
      </c>
      <c r="AB40" s="1158"/>
      <c r="AC40" s="1158"/>
      <c r="AD40" s="1158"/>
      <c r="AE40" s="1158"/>
      <c r="AF40" s="1158"/>
      <c r="AG40" s="1158"/>
      <c r="AH40" s="1158"/>
      <c r="AI40" s="1158"/>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158"/>
      <c r="AB41" s="1158"/>
      <c r="AC41" s="1158"/>
      <c r="AD41" s="1158"/>
      <c r="AE41" s="1158"/>
      <c r="AF41" s="1158"/>
      <c r="AG41" s="1158"/>
      <c r="AH41" s="1158"/>
      <c r="AI41" s="1158"/>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162" t="s">
        <v>939</v>
      </c>
      <c r="U53" s="1162"/>
      <c r="V53" s="1162"/>
      <c r="W53" s="1162"/>
      <c r="X53" s="1162"/>
      <c r="Y53" s="1162"/>
      <c r="Z53" s="1162"/>
      <c r="AA53" s="1162"/>
      <c r="AB53" s="1162"/>
      <c r="AC53" s="1162"/>
      <c r="AD53" s="1162"/>
      <c r="AE53" s="1162"/>
      <c r="AF53" s="1162"/>
      <c r="AG53" s="1162"/>
      <c r="AH53" s="1162"/>
      <c r="AI53" s="1162"/>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162" t="s">
        <v>295</v>
      </c>
      <c r="U54" s="1162"/>
      <c r="V54" s="1162"/>
      <c r="W54" s="1162"/>
      <c r="X54" s="1162"/>
      <c r="Y54" s="1162"/>
      <c r="Z54" s="1162"/>
      <c r="AA54" s="1162"/>
      <c r="AB54" s="1162"/>
      <c r="AC54" s="1162"/>
      <c r="AD54" s="1162"/>
      <c r="AE54" s="1162"/>
      <c r="AF54" s="1162"/>
      <c r="AG54" s="1162"/>
      <c r="AH54" s="1162"/>
      <c r="AI54" s="1162"/>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162" t="str">
        <f>IF(AJ38="Dallas",AJ41,IF(AJ38="Ft. Worth",AJ42,IF(AJ38="Houston",AJ43,IF(AJ38="El Paso",AJ44,AJ41))))</f>
        <v>1331 River Bend Drive</v>
      </c>
      <c r="U55" s="1162"/>
      <c r="V55" s="1162"/>
      <c r="W55" s="1162"/>
      <c r="X55" s="1162"/>
      <c r="Y55" s="1162"/>
      <c r="Z55" s="1162"/>
      <c r="AA55" s="1162"/>
      <c r="AB55" s="1162"/>
      <c r="AC55" s="1162"/>
      <c r="AD55" s="1162"/>
      <c r="AE55" s="1162"/>
      <c r="AF55" s="1162"/>
      <c r="AG55" s="1162"/>
      <c r="AH55" s="1162"/>
      <c r="AI55" s="1162"/>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162" t="str">
        <f>IF(AJ38="Dallas",AJ47,IF(AJ38="Ft. Worth",AJ48,IF(AJ38="Houston",AJ49,IF(AJ38="El Paso",AJ50,AJ47))))</f>
        <v>Dallas, TX 75247-4962</v>
      </c>
      <c r="U56" s="1162"/>
      <c r="V56" s="1162"/>
      <c r="W56" s="1162"/>
      <c r="X56" s="1162"/>
      <c r="Y56" s="1162"/>
      <c r="Z56" s="1162"/>
      <c r="AA56" s="1162"/>
      <c r="AB56" s="1162"/>
      <c r="AC56" s="1162"/>
      <c r="AD56" s="1162"/>
      <c r="AE56" s="1162"/>
      <c r="AF56" s="1162"/>
      <c r="AG56" s="1162"/>
      <c r="AH56" s="1162"/>
      <c r="AI56" s="1162"/>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162" t="s">
        <v>293</v>
      </c>
      <c r="U57" s="1162"/>
      <c r="V57" s="1162"/>
      <c r="W57" s="1162"/>
      <c r="X57" s="1162"/>
      <c r="Y57" s="1162"/>
      <c r="Z57" s="1162"/>
      <c r="AA57" s="1162"/>
      <c r="AB57" s="1162"/>
      <c r="AC57" s="1162"/>
      <c r="AD57" s="1162"/>
      <c r="AE57" s="1162"/>
      <c r="AF57" s="1162"/>
      <c r="AG57" s="1162"/>
      <c r="AH57" s="1162"/>
      <c r="AI57" s="1162"/>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162" t="str">
        <f>"NEBB Registration Number: "&amp;IF(AJ38="Dallas",AJ53,IF(AJ38="Ft. Worth",AJ54,IF(AJ38="Houston",AJ55,IF(AJ38="El Paso",AJ56,AJ53))))</f>
        <v>NEBB Registration Number: 2951</v>
      </c>
      <c r="U58" s="1162"/>
      <c r="V58" s="1162"/>
      <c r="W58" s="1162"/>
      <c r="X58" s="1162"/>
      <c r="Y58" s="1162"/>
      <c r="Z58" s="1162"/>
      <c r="AA58" s="1162"/>
      <c r="AB58" s="1162"/>
      <c r="AC58" s="1162"/>
      <c r="AD58" s="1162"/>
      <c r="AE58" s="1162"/>
      <c r="AF58" s="1162"/>
      <c r="AG58" s="1162"/>
      <c r="AH58" s="1162"/>
      <c r="AI58" s="1162"/>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Q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800</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78" t="s">
        <v>304</v>
      </c>
      <c r="B31" s="1179"/>
      <c r="C31" s="1179"/>
      <c r="D31" s="1179"/>
      <c r="E31" s="1179"/>
      <c r="F31" s="1179"/>
      <c r="G31" s="1179"/>
      <c r="H31" s="1179"/>
      <c r="I31" s="1179"/>
      <c r="J31" s="1179"/>
      <c r="K31" s="1179"/>
      <c r="L31" s="1179"/>
      <c r="M31" s="1179"/>
      <c r="N31" s="1179"/>
      <c r="O31" s="1179"/>
      <c r="P31" s="1179"/>
      <c r="Q31" s="1179"/>
      <c r="R31" s="1179"/>
      <c r="S31" s="1179"/>
      <c r="T31" s="1179"/>
      <c r="U31" s="1179"/>
      <c r="V31" s="1179"/>
      <c r="W31" s="1179"/>
      <c r="X31" s="1179"/>
      <c r="Y31" s="1179"/>
      <c r="Z31" s="1179"/>
      <c r="AA31" s="1179"/>
      <c r="AB31" s="1179"/>
      <c r="AC31" s="1179"/>
      <c r="AD31" s="1179"/>
      <c r="AE31" s="1179"/>
      <c r="AF31" s="1179"/>
      <c r="AG31" s="1179"/>
      <c r="AH31" s="1179"/>
      <c r="AI31" s="118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78"/>
      <c r="B32" s="1179"/>
      <c r="C32" s="1179"/>
      <c r="D32" s="1179"/>
      <c r="E32" s="1179"/>
      <c r="F32" s="1179"/>
      <c r="G32" s="1179"/>
      <c r="H32" s="1179"/>
      <c r="I32" s="1179"/>
      <c r="J32" s="1179"/>
      <c r="K32" s="1179"/>
      <c r="L32" s="1179"/>
      <c r="M32" s="1179"/>
      <c r="N32" s="1179"/>
      <c r="O32" s="1179"/>
      <c r="P32" s="1179"/>
      <c r="Q32" s="1179"/>
      <c r="R32" s="1179"/>
      <c r="S32" s="1179"/>
      <c r="T32" s="1179"/>
      <c r="U32" s="1179"/>
      <c r="V32" s="1179"/>
      <c r="W32" s="1179"/>
      <c r="X32" s="1179"/>
      <c r="Y32" s="1179"/>
      <c r="Z32" s="1179"/>
      <c r="AA32" s="1179"/>
      <c r="AB32" s="1179"/>
      <c r="AC32" s="1179"/>
      <c r="AD32" s="1179"/>
      <c r="AE32" s="1179"/>
      <c r="AF32" s="1179"/>
      <c r="AG32" s="1179"/>
      <c r="AH32" s="1179"/>
      <c r="AI32" s="118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78"/>
      <c r="B33" s="1179"/>
      <c r="C33" s="1179"/>
      <c r="D33" s="1179"/>
      <c r="E33" s="1179"/>
      <c r="F33" s="1179"/>
      <c r="G33" s="1179"/>
      <c r="H33" s="1179"/>
      <c r="I33" s="1179"/>
      <c r="J33" s="1179"/>
      <c r="K33" s="1179"/>
      <c r="L33" s="1179"/>
      <c r="M33" s="1179"/>
      <c r="N33" s="1179"/>
      <c r="O33" s="1179"/>
      <c r="P33" s="1179"/>
      <c r="Q33" s="1179"/>
      <c r="R33" s="1179"/>
      <c r="S33" s="1179"/>
      <c r="T33" s="1179"/>
      <c r="U33" s="1179"/>
      <c r="V33" s="1179"/>
      <c r="W33" s="1179"/>
      <c r="X33" s="1179"/>
      <c r="Y33" s="1179"/>
      <c r="Z33" s="1179"/>
      <c r="AA33" s="1179"/>
      <c r="AB33" s="1179"/>
      <c r="AC33" s="1179"/>
      <c r="AD33" s="1179"/>
      <c r="AE33" s="1179"/>
      <c r="AF33" s="1179"/>
      <c r="AG33" s="1179"/>
      <c r="AH33" s="1179"/>
      <c r="AI33" s="118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78"/>
      <c r="B34" s="1179"/>
      <c r="C34" s="1179"/>
      <c r="D34" s="1179"/>
      <c r="E34" s="1179"/>
      <c r="F34" s="1179"/>
      <c r="G34" s="1179"/>
      <c r="H34" s="1179"/>
      <c r="I34" s="1179"/>
      <c r="J34" s="1179"/>
      <c r="K34" s="1179"/>
      <c r="L34" s="1179"/>
      <c r="M34" s="1179"/>
      <c r="N34" s="1179"/>
      <c r="O34" s="1179"/>
      <c r="P34" s="1179"/>
      <c r="Q34" s="1179"/>
      <c r="R34" s="1179"/>
      <c r="S34" s="1179"/>
      <c r="T34" s="1179"/>
      <c r="U34" s="1179"/>
      <c r="V34" s="1179"/>
      <c r="W34" s="1179"/>
      <c r="X34" s="1179"/>
      <c r="Y34" s="1179"/>
      <c r="Z34" s="1179"/>
      <c r="AA34" s="1179"/>
      <c r="AB34" s="1179"/>
      <c r="AC34" s="1179"/>
      <c r="AD34" s="1179"/>
      <c r="AE34" s="1179"/>
      <c r="AF34" s="1179"/>
      <c r="AG34" s="1179"/>
      <c r="AH34" s="1179"/>
      <c r="AI34" s="118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78"/>
      <c r="B35" s="1179"/>
      <c r="C35" s="1179"/>
      <c r="D35" s="1179"/>
      <c r="E35" s="1179"/>
      <c r="F35" s="1179"/>
      <c r="G35" s="1179"/>
      <c r="H35" s="1179"/>
      <c r="I35" s="1179"/>
      <c r="J35" s="1179"/>
      <c r="K35" s="1179"/>
      <c r="L35" s="1179"/>
      <c r="M35" s="1179"/>
      <c r="N35" s="1179"/>
      <c r="O35" s="1179"/>
      <c r="P35" s="1179"/>
      <c r="Q35" s="1179"/>
      <c r="R35" s="1179"/>
      <c r="S35" s="1179"/>
      <c r="T35" s="1179"/>
      <c r="U35" s="1179"/>
      <c r="V35" s="1179"/>
      <c r="W35" s="1179"/>
      <c r="X35" s="1179"/>
      <c r="Y35" s="1179"/>
      <c r="Z35" s="1179"/>
      <c r="AA35" s="1179"/>
      <c r="AB35" s="1179"/>
      <c r="AC35" s="1179"/>
      <c r="AD35" s="1179"/>
      <c r="AE35" s="1179"/>
      <c r="AF35" s="1179"/>
      <c r="AG35" s="1179"/>
      <c r="AH35" s="1179"/>
      <c r="AI35" s="118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78"/>
      <c r="B36" s="1179"/>
      <c r="C36" s="1179"/>
      <c r="D36" s="1179"/>
      <c r="E36" s="1179"/>
      <c r="F36" s="1179"/>
      <c r="G36" s="1179"/>
      <c r="H36" s="1179"/>
      <c r="I36" s="1179"/>
      <c r="J36" s="1179"/>
      <c r="K36" s="1179"/>
      <c r="L36" s="1179"/>
      <c r="M36" s="1179"/>
      <c r="N36" s="1179"/>
      <c r="O36" s="1179"/>
      <c r="P36" s="1179"/>
      <c r="Q36" s="1179"/>
      <c r="R36" s="1179"/>
      <c r="S36" s="1179"/>
      <c r="T36" s="1179"/>
      <c r="U36" s="1179"/>
      <c r="V36" s="1179"/>
      <c r="W36" s="1179"/>
      <c r="X36" s="1179"/>
      <c r="Y36" s="1179"/>
      <c r="Z36" s="1179"/>
      <c r="AA36" s="1179"/>
      <c r="AB36" s="1179"/>
      <c r="AC36" s="1179"/>
      <c r="AD36" s="1179"/>
      <c r="AE36" s="1179"/>
      <c r="AF36" s="1179"/>
      <c r="AG36" s="1179"/>
      <c r="AH36" s="1179"/>
      <c r="AI36" s="118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78"/>
      <c r="B37" s="1179"/>
      <c r="C37" s="1179"/>
      <c r="D37" s="1179"/>
      <c r="E37" s="1179"/>
      <c r="F37" s="1179"/>
      <c r="G37" s="1179"/>
      <c r="H37" s="1179"/>
      <c r="I37" s="1179"/>
      <c r="J37" s="1179"/>
      <c r="K37" s="1179"/>
      <c r="L37" s="1179"/>
      <c r="M37" s="1179"/>
      <c r="N37" s="1179"/>
      <c r="O37" s="1179"/>
      <c r="P37" s="1179"/>
      <c r="Q37" s="1179"/>
      <c r="R37" s="1179"/>
      <c r="S37" s="1179"/>
      <c r="T37" s="1179"/>
      <c r="U37" s="1179"/>
      <c r="V37" s="1179"/>
      <c r="W37" s="1179"/>
      <c r="X37" s="1179"/>
      <c r="Y37" s="1179"/>
      <c r="Z37" s="1179"/>
      <c r="AA37" s="1179"/>
      <c r="AB37" s="1179"/>
      <c r="AC37" s="1179"/>
      <c r="AD37" s="1179"/>
      <c r="AE37" s="1179"/>
      <c r="AF37" s="1179"/>
      <c r="AG37" s="1179"/>
      <c r="AH37" s="1179"/>
      <c r="AI37" s="118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78"/>
      <c r="B38" s="1179"/>
      <c r="C38" s="1179"/>
      <c r="D38" s="1179"/>
      <c r="E38" s="1179"/>
      <c r="F38" s="1179"/>
      <c r="G38" s="1179"/>
      <c r="H38" s="1179"/>
      <c r="I38" s="1179"/>
      <c r="J38" s="1179"/>
      <c r="K38" s="1179"/>
      <c r="L38" s="1179"/>
      <c r="M38" s="1179"/>
      <c r="N38" s="1179"/>
      <c r="O38" s="1179"/>
      <c r="P38" s="1179"/>
      <c r="Q38" s="1179"/>
      <c r="R38" s="1179"/>
      <c r="S38" s="1179"/>
      <c r="T38" s="1179"/>
      <c r="U38" s="1179"/>
      <c r="V38" s="1179"/>
      <c r="W38" s="1179"/>
      <c r="X38" s="1179"/>
      <c r="Y38" s="1179"/>
      <c r="Z38" s="1179"/>
      <c r="AA38" s="1179"/>
      <c r="AB38" s="1179"/>
      <c r="AC38" s="1179"/>
      <c r="AD38" s="1179"/>
      <c r="AE38" s="1179"/>
      <c r="AF38" s="1179"/>
      <c r="AG38" s="1179"/>
      <c r="AH38" s="1179"/>
      <c r="AI38" s="118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181"/>
      <c r="M42" s="1181"/>
      <c r="N42" s="1181"/>
      <c r="O42" s="1181"/>
      <c r="P42" s="1181"/>
      <c r="Q42" s="1181"/>
      <c r="R42" s="1181"/>
      <c r="S42" s="1181"/>
      <c r="T42" s="1181"/>
      <c r="U42" s="1181"/>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166" t="s">
        <v>807</v>
      </c>
      <c r="F8" s="1167"/>
      <c r="G8" s="1167"/>
      <c r="H8" s="1167"/>
      <c r="I8" s="1167"/>
      <c r="J8" s="1167"/>
      <c r="K8" s="1167"/>
      <c r="L8" s="1167"/>
      <c r="M8" s="1167"/>
      <c r="N8" s="1167"/>
      <c r="O8" s="1167"/>
      <c r="P8" s="1167"/>
      <c r="Q8" s="1167"/>
      <c r="R8" s="1167"/>
      <c r="S8" s="1167"/>
      <c r="T8" s="1167"/>
      <c r="U8" s="1167"/>
      <c r="V8" s="1167"/>
      <c r="W8" s="1167"/>
      <c r="X8" s="1167"/>
      <c r="Y8" s="1167"/>
      <c r="Z8" s="1167"/>
      <c r="AA8" s="1167"/>
      <c r="AB8" s="1167"/>
      <c r="AC8" s="1167"/>
      <c r="AD8" s="1167"/>
      <c r="AE8" s="1168"/>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169"/>
      <c r="F9" s="1170"/>
      <c r="G9" s="1170"/>
      <c r="H9" s="1170"/>
      <c r="I9" s="1170"/>
      <c r="J9" s="1170"/>
      <c r="K9" s="1170"/>
      <c r="L9" s="1170"/>
      <c r="M9" s="1170"/>
      <c r="N9" s="1170"/>
      <c r="O9" s="1170"/>
      <c r="P9" s="1170"/>
      <c r="Q9" s="1170"/>
      <c r="R9" s="1170"/>
      <c r="S9" s="1170"/>
      <c r="T9" s="1170"/>
      <c r="U9" s="1170"/>
      <c r="V9" s="1170"/>
      <c r="W9" s="1170"/>
      <c r="X9" s="1170"/>
      <c r="Y9" s="1170"/>
      <c r="Z9" s="1170"/>
      <c r="AA9" s="1170"/>
      <c r="AB9" s="1170"/>
      <c r="AC9" s="1170"/>
      <c r="AD9" s="1170"/>
      <c r="AE9" s="1171"/>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172" t="s">
        <v>48</v>
      </c>
      <c r="B13" s="1172"/>
      <c r="C13" s="1172"/>
      <c r="D13" s="1172"/>
      <c r="E13" s="1172"/>
      <c r="F13" s="1172"/>
      <c r="G13" s="1172"/>
      <c r="H13" s="1172"/>
      <c r="I13" s="193"/>
      <c r="J13" s="1165"/>
      <c r="K13" s="1165"/>
      <c r="L13" s="1165"/>
      <c r="M13" s="1165"/>
      <c r="N13" s="1165"/>
      <c r="O13" s="1165"/>
      <c r="P13" s="1165"/>
      <c r="Q13" s="1165"/>
      <c r="R13" s="1165"/>
      <c r="S13" s="1165"/>
      <c r="T13" s="1165"/>
      <c r="U13" s="1165"/>
      <c r="V13" s="1165"/>
      <c r="W13" s="1165"/>
      <c r="X13" s="1165"/>
      <c r="Y13" s="1165"/>
      <c r="Z13" s="1165"/>
      <c r="AA13" s="1165"/>
      <c r="AB13" s="1165"/>
      <c r="AC13" s="1165"/>
      <c r="AD13" s="1165"/>
      <c r="AE13" s="1165"/>
      <c r="AF13" s="1165"/>
      <c r="AG13" s="1165"/>
      <c r="AH13" s="1165"/>
      <c r="AI13" s="1165"/>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172" t="s">
        <v>309</v>
      </c>
      <c r="B16" s="1172"/>
      <c r="C16" s="1172"/>
      <c r="D16" s="1172"/>
      <c r="E16" s="1172"/>
      <c r="F16" s="1172"/>
      <c r="G16" s="1172"/>
      <c r="H16" s="1172"/>
      <c r="I16" s="193"/>
      <c r="J16" s="1165"/>
      <c r="K16" s="1165"/>
      <c r="L16" s="1165"/>
      <c r="M16" s="1165"/>
      <c r="N16" s="1165"/>
      <c r="O16" s="1165"/>
      <c r="P16" s="1165"/>
      <c r="Q16" s="1165"/>
      <c r="R16" s="1165"/>
      <c r="S16" s="1165"/>
      <c r="T16" s="1165"/>
      <c r="U16" s="1165"/>
      <c r="V16" s="1165"/>
      <c r="W16" s="1165"/>
      <c r="X16" s="1165"/>
      <c r="Y16" s="1165"/>
      <c r="Z16" s="1165"/>
      <c r="AA16" s="1165"/>
      <c r="AB16" s="1165"/>
      <c r="AC16" s="1165"/>
      <c r="AD16" s="1165"/>
      <c r="AE16" s="1165"/>
      <c r="AF16" s="1165"/>
      <c r="AG16" s="1165"/>
      <c r="AH16" s="1165"/>
      <c r="AI16" s="1165"/>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173" t="s">
        <v>308</v>
      </c>
      <c r="B19" s="1173"/>
      <c r="C19" s="1173"/>
      <c r="D19" s="1173"/>
      <c r="E19" s="1173"/>
      <c r="F19" s="1173"/>
      <c r="G19" s="1173"/>
      <c r="H19" s="1173"/>
      <c r="I19" s="194"/>
      <c r="J19" s="1165"/>
      <c r="K19" s="1165"/>
      <c r="L19" s="1165"/>
      <c r="M19" s="1165"/>
      <c r="N19" s="1165"/>
      <c r="O19" s="1165"/>
      <c r="P19" s="1165"/>
      <c r="Q19" s="1165"/>
      <c r="R19" s="1165"/>
      <c r="S19" s="1165"/>
      <c r="T19" s="1165"/>
      <c r="U19" s="1165"/>
      <c r="V19" s="1165"/>
      <c r="W19" s="1165"/>
      <c r="X19" s="1165"/>
      <c r="Y19" s="1165"/>
      <c r="Z19" s="1165"/>
      <c r="AA19" s="1165"/>
      <c r="AB19" s="1165"/>
      <c r="AC19" s="1165"/>
      <c r="AD19" s="1165"/>
      <c r="AE19" s="1165"/>
      <c r="AF19" s="1165"/>
      <c r="AG19" s="1165"/>
      <c r="AH19" s="1165"/>
      <c r="AI19" s="1165"/>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173" t="s">
        <v>307</v>
      </c>
      <c r="B22" s="1173"/>
      <c r="C22" s="1173"/>
      <c r="D22" s="1173"/>
      <c r="E22" s="1173"/>
      <c r="F22" s="1173"/>
      <c r="G22" s="1173"/>
      <c r="H22" s="1173"/>
      <c r="I22" s="194"/>
      <c r="J22" s="1165"/>
      <c r="K22" s="1165"/>
      <c r="L22" s="1165"/>
      <c r="M22" s="1165"/>
      <c r="N22" s="1165"/>
      <c r="O22" s="1165"/>
      <c r="P22" s="1165"/>
      <c r="Q22" s="1165"/>
      <c r="R22" s="1165"/>
      <c r="S22" s="1165"/>
      <c r="T22" s="1165"/>
      <c r="U22" s="1165"/>
      <c r="V22" s="1165"/>
      <c r="W22" s="1165"/>
      <c r="X22" s="1165"/>
      <c r="Y22" s="1165"/>
      <c r="Z22" s="1165"/>
      <c r="AA22" s="1165"/>
      <c r="AB22" s="1165"/>
      <c r="AC22" s="1165"/>
      <c r="AD22" s="1165"/>
      <c r="AE22" s="1165"/>
      <c r="AF22" s="1165"/>
      <c r="AG22" s="1165"/>
      <c r="AH22" s="1165"/>
      <c r="AI22" s="1165"/>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172" t="s">
        <v>306</v>
      </c>
      <c r="B25" s="1172"/>
      <c r="C25" s="1172"/>
      <c r="D25" s="1172"/>
      <c r="E25" s="1172"/>
      <c r="F25" s="1172"/>
      <c r="G25" s="1172"/>
      <c r="H25" s="1172"/>
      <c r="I25" s="193"/>
      <c r="J25" s="1165"/>
      <c r="K25" s="1165"/>
      <c r="L25" s="1165"/>
      <c r="M25" s="1165"/>
      <c r="N25" s="1165"/>
      <c r="O25" s="1165"/>
      <c r="P25" s="1165"/>
      <c r="Q25" s="1165"/>
      <c r="R25" s="1165"/>
      <c r="S25" s="1165"/>
      <c r="T25" s="1165"/>
      <c r="U25" s="1165"/>
      <c r="V25" s="1165"/>
      <c r="W25" s="1165"/>
      <c r="X25" s="1165"/>
      <c r="Y25" s="1165"/>
      <c r="Z25" s="1165"/>
      <c r="AA25" s="1165"/>
      <c r="AB25" s="1165"/>
      <c r="AC25" s="1165"/>
      <c r="AD25" s="1165"/>
      <c r="AE25" s="1165"/>
      <c r="AF25" s="1165"/>
      <c r="AG25" s="1165"/>
      <c r="AH25" s="1165"/>
      <c r="AI25" s="1165"/>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175" t="s">
        <v>305</v>
      </c>
      <c r="B29" s="1176"/>
      <c r="C29" s="1176"/>
      <c r="D29" s="1176"/>
      <c r="E29" s="1176"/>
      <c r="F29" s="1176"/>
      <c r="G29" s="1176"/>
      <c r="H29" s="1176"/>
      <c r="I29" s="1176"/>
      <c r="J29" s="1176"/>
      <c r="K29" s="1176"/>
      <c r="L29" s="1176"/>
      <c r="M29" s="1176"/>
      <c r="N29" s="1176"/>
      <c r="O29" s="1176"/>
      <c r="P29" s="1176"/>
      <c r="Q29" s="1176"/>
      <c r="R29" s="1176"/>
      <c r="S29" s="1176"/>
      <c r="T29" s="1176"/>
      <c r="U29" s="1176"/>
      <c r="V29" s="1176"/>
      <c r="W29" s="1176"/>
      <c r="X29" s="1176"/>
      <c r="Y29" s="1176"/>
      <c r="Z29" s="1176"/>
      <c r="AA29" s="1176"/>
      <c r="AB29" s="1176"/>
      <c r="AC29" s="1176"/>
      <c r="AD29" s="1176"/>
      <c r="AE29" s="1176"/>
      <c r="AF29" s="1176"/>
      <c r="AG29" s="1176"/>
      <c r="AH29" s="1176"/>
      <c r="AI29" s="1177"/>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183" t="s">
        <v>874</v>
      </c>
      <c r="B31" s="1184"/>
      <c r="C31" s="1184"/>
      <c r="D31" s="1184"/>
      <c r="E31" s="1184"/>
      <c r="F31" s="1184"/>
      <c r="G31" s="1184"/>
      <c r="H31" s="1184"/>
      <c r="I31" s="1184"/>
      <c r="J31" s="1184"/>
      <c r="K31" s="1184"/>
      <c r="L31" s="1184"/>
      <c r="M31" s="1184"/>
      <c r="N31" s="1184"/>
      <c r="O31" s="1184"/>
      <c r="P31" s="1184"/>
      <c r="Q31" s="1184"/>
      <c r="R31" s="1184"/>
      <c r="S31" s="1184"/>
      <c r="T31" s="1184"/>
      <c r="U31" s="1184"/>
      <c r="V31" s="1184"/>
      <c r="W31" s="1184"/>
      <c r="X31" s="1184"/>
      <c r="Y31" s="1184"/>
      <c r="Z31" s="1184"/>
      <c r="AA31" s="1184"/>
      <c r="AB31" s="1184"/>
      <c r="AC31" s="1184"/>
      <c r="AD31" s="1184"/>
      <c r="AE31" s="1184"/>
      <c r="AF31" s="1184"/>
      <c r="AG31" s="1184"/>
      <c r="AH31" s="1184"/>
      <c r="AI31" s="118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183"/>
      <c r="B32" s="1184"/>
      <c r="C32" s="1184"/>
      <c r="D32" s="1184"/>
      <c r="E32" s="1184"/>
      <c r="F32" s="1184"/>
      <c r="G32" s="1184"/>
      <c r="H32" s="1184"/>
      <c r="I32" s="1184"/>
      <c r="J32" s="1184"/>
      <c r="K32" s="1184"/>
      <c r="L32" s="1184"/>
      <c r="M32" s="1184"/>
      <c r="N32" s="1184"/>
      <c r="O32" s="1184"/>
      <c r="P32" s="1184"/>
      <c r="Q32" s="1184"/>
      <c r="R32" s="1184"/>
      <c r="S32" s="1184"/>
      <c r="T32" s="1184"/>
      <c r="U32" s="1184"/>
      <c r="V32" s="1184"/>
      <c r="W32" s="1184"/>
      <c r="X32" s="1184"/>
      <c r="Y32" s="1184"/>
      <c r="Z32" s="1184"/>
      <c r="AA32" s="1184"/>
      <c r="AB32" s="1184"/>
      <c r="AC32" s="1184"/>
      <c r="AD32" s="1184"/>
      <c r="AE32" s="1184"/>
      <c r="AF32" s="1184"/>
      <c r="AG32" s="1184"/>
      <c r="AH32" s="1184"/>
      <c r="AI32" s="118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183"/>
      <c r="B33" s="1184"/>
      <c r="C33" s="1184"/>
      <c r="D33" s="1184"/>
      <c r="E33" s="1184"/>
      <c r="F33" s="1184"/>
      <c r="G33" s="1184"/>
      <c r="H33" s="1184"/>
      <c r="I33" s="1184"/>
      <c r="J33" s="1184"/>
      <c r="K33" s="1184"/>
      <c r="L33" s="1184"/>
      <c r="M33" s="1184"/>
      <c r="N33" s="1184"/>
      <c r="O33" s="1184"/>
      <c r="P33" s="1184"/>
      <c r="Q33" s="1184"/>
      <c r="R33" s="1184"/>
      <c r="S33" s="1184"/>
      <c r="T33" s="1184"/>
      <c r="U33" s="1184"/>
      <c r="V33" s="1184"/>
      <c r="W33" s="1184"/>
      <c r="X33" s="1184"/>
      <c r="Y33" s="1184"/>
      <c r="Z33" s="1184"/>
      <c r="AA33" s="1184"/>
      <c r="AB33" s="1184"/>
      <c r="AC33" s="1184"/>
      <c r="AD33" s="1184"/>
      <c r="AE33" s="1184"/>
      <c r="AF33" s="1184"/>
      <c r="AG33" s="1184"/>
      <c r="AH33" s="1184"/>
      <c r="AI33" s="118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183"/>
      <c r="B34" s="1184"/>
      <c r="C34" s="1184"/>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183"/>
      <c r="B35" s="1184"/>
      <c r="C35" s="1184"/>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183"/>
      <c r="B36" s="1184"/>
      <c r="C36" s="1184"/>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183"/>
      <c r="B37" s="1184"/>
      <c r="C37" s="1184"/>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183"/>
      <c r="B38" s="1184"/>
      <c r="C38" s="1184"/>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181"/>
      <c r="M39" s="1181"/>
      <c r="N39" s="1181"/>
      <c r="O39" s="1181"/>
      <c r="P39" s="1181"/>
      <c r="Q39" s="1181"/>
      <c r="R39" s="1181"/>
      <c r="S39" s="1181"/>
      <c r="T39" s="1181"/>
      <c r="U39" s="1181"/>
      <c r="V39" s="185"/>
      <c r="W39" s="185" t="s">
        <v>302</v>
      </c>
      <c r="X39" s="185"/>
      <c r="Y39" s="185"/>
      <c r="Z39" s="185"/>
      <c r="AA39" s="185"/>
      <c r="AB39" s="1181"/>
      <c r="AC39" s="1181"/>
      <c r="AD39" s="1181"/>
      <c r="AE39" s="1181"/>
      <c r="AF39" s="1181"/>
      <c r="AG39" s="1181"/>
      <c r="AH39" s="1181"/>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182"/>
      <c r="AC42" s="1182"/>
      <c r="AD42" s="1182"/>
      <c r="AE42" s="1182"/>
      <c r="AF42" s="1182"/>
      <c r="AG42" s="1182"/>
      <c r="AH42" s="1182"/>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174" t="str">
        <f>AJ59</f>
        <v>1331 River Bend Drive Dallas, TX 75247-4962</v>
      </c>
      <c r="B61" s="1174"/>
      <c r="C61" s="1174"/>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174"/>
      <c r="AB61" s="1174"/>
      <c r="AC61" s="1174"/>
      <c r="AD61" s="1174"/>
      <c r="AE61" s="1174"/>
      <c r="AF61" s="1174"/>
      <c r="AG61" s="1174"/>
      <c r="AH61" s="1174"/>
      <c r="AI61" s="1174"/>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174" t="str">
        <f>"www.camposengineering.com | 214-696-6291 | " &amp; AJ62</f>
        <v xml:space="preserve">www.camposengineering.com | 214-696-6291 | </v>
      </c>
      <c r="B62" s="1174"/>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26" sqref="A26"/>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164"/>
      <c r="B5" s="1164"/>
      <c r="C5" s="1164"/>
      <c r="D5" s="1164"/>
      <c r="E5" s="1164"/>
      <c r="F5" s="1164"/>
      <c r="G5" s="170"/>
      <c r="H5" s="1164"/>
      <c r="I5" s="1164"/>
      <c r="J5" s="1164"/>
      <c r="K5" s="1164"/>
      <c r="L5" s="1164"/>
      <c r="M5" s="1164"/>
      <c r="N5" s="1164"/>
      <c r="O5" s="1164"/>
      <c r="P5" s="1164"/>
      <c r="Q5" s="1164"/>
      <c r="R5" s="1164"/>
      <c r="S5" s="1164"/>
      <c r="T5" s="1164"/>
      <c r="U5" s="1164"/>
      <c r="V5" s="1164"/>
      <c r="W5" s="1164"/>
      <c r="X5" s="1164"/>
      <c r="Y5" s="1164"/>
      <c r="Z5" s="1164"/>
      <c r="AA5" s="1164"/>
      <c r="AB5" s="1164"/>
      <c r="AC5" s="1164"/>
      <c r="AD5" s="1164"/>
      <c r="AE5" s="1164"/>
      <c r="AF5" s="1164"/>
      <c r="AG5" s="1164"/>
      <c r="AH5" s="1164"/>
      <c r="AI5" s="1164"/>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188" t="s">
        <v>311</v>
      </c>
      <c r="B7" s="1188"/>
      <c r="C7" s="1188"/>
      <c r="D7" s="1188"/>
      <c r="E7" s="1188"/>
      <c r="F7" s="1188"/>
      <c r="G7" s="1188"/>
      <c r="H7" s="1188"/>
      <c r="I7" s="1188"/>
      <c r="J7" s="1188"/>
      <c r="K7" s="1188"/>
      <c r="L7" s="1188"/>
      <c r="M7" s="1188"/>
      <c r="N7" s="1188"/>
      <c r="O7" s="1188"/>
      <c r="P7" s="1188"/>
      <c r="Q7" s="1188"/>
      <c r="R7" s="1188"/>
      <c r="S7" s="1188"/>
      <c r="T7" s="1188"/>
      <c r="U7" s="1188"/>
      <c r="V7" s="1188"/>
      <c r="W7" s="1188"/>
      <c r="X7" s="1188"/>
      <c r="Y7" s="1188"/>
      <c r="Z7" s="1188"/>
      <c r="AA7" s="1188"/>
      <c r="AB7" s="1188"/>
      <c r="AC7" s="1188"/>
      <c r="AD7" s="1188"/>
      <c r="AE7" s="1188"/>
      <c r="AF7" s="1188"/>
      <c r="AG7" s="1188"/>
      <c r="AH7" s="1188"/>
      <c r="AI7" s="1188"/>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186" t="s">
        <v>690</v>
      </c>
      <c r="AG9" s="1186"/>
      <c r="AH9" s="1187"/>
      <c r="AI9" s="1187"/>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186"/>
      <c r="AG13" s="1186"/>
      <c r="AH13" s="1187"/>
      <c r="AI13" s="1187"/>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186"/>
      <c r="AG17" s="1186"/>
      <c r="AH17" s="1187"/>
      <c r="AI17" s="1187"/>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186"/>
      <c r="AG21" s="1186"/>
      <c r="AH21" s="1187"/>
      <c r="AI21" s="1187"/>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186"/>
      <c r="AG25" s="1186"/>
      <c r="AH25" s="1187"/>
      <c r="AI25" s="1187"/>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186"/>
      <c r="AG29" s="1186"/>
      <c r="AH29" s="1187"/>
      <c r="AI29" s="1187"/>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186"/>
      <c r="AG33" s="1186"/>
      <c r="AH33" s="1187"/>
      <c r="AI33" s="1187"/>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186"/>
      <c r="AG37" s="1186"/>
      <c r="AH37" s="1187"/>
      <c r="AI37" s="1187"/>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186"/>
      <c r="AG41" s="1186"/>
      <c r="AH41" s="1187"/>
      <c r="AI41" s="1187"/>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186"/>
      <c r="AG45" s="1186"/>
      <c r="AH45" s="1187"/>
      <c r="AI45" s="1187"/>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186"/>
      <c r="AG49" s="1186"/>
      <c r="AH49" s="1187"/>
      <c r="AI49" s="1187"/>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186"/>
      <c r="AG53" s="1186"/>
      <c r="AH53" s="1187"/>
      <c r="AI53" s="1187"/>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186"/>
      <c r="AG57" s="1186"/>
      <c r="AH57" s="1187"/>
      <c r="AI57" s="1187"/>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186"/>
      <c r="AG61" s="1186"/>
      <c r="AH61" s="1187"/>
      <c r="AI61" s="1187"/>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681" priority="16">
      <formula>AND($A9&lt;&gt;"",$AH9="")</formula>
    </cfRule>
  </conditionalFormatting>
  <conditionalFormatting sqref="AH13:AI13">
    <cfRule type="expression" dxfId="1680" priority="13">
      <formula>AND($A13&lt;&gt;"",$AH13="")</formula>
    </cfRule>
  </conditionalFormatting>
  <conditionalFormatting sqref="AH17:AI17">
    <cfRule type="expression" dxfId="1679" priority="12">
      <formula>AND($A17&lt;&gt;"",$AH17="")</formula>
    </cfRule>
  </conditionalFormatting>
  <conditionalFormatting sqref="AH21:AI21">
    <cfRule type="expression" dxfId="1678" priority="11">
      <formula>AND($A21&lt;&gt;"",$AH21="")</formula>
    </cfRule>
  </conditionalFormatting>
  <conditionalFormatting sqref="AH25:AI25">
    <cfRule type="expression" dxfId="1677" priority="10">
      <formula>AND($A25&lt;&gt;"",$AH25="")</formula>
    </cfRule>
  </conditionalFormatting>
  <conditionalFormatting sqref="AH29:AI29">
    <cfRule type="expression" dxfId="1676" priority="9">
      <formula>AND($A29&lt;&gt;"",$AH29="")</formula>
    </cfRule>
  </conditionalFormatting>
  <conditionalFormatting sqref="AH33:AI33">
    <cfRule type="expression" dxfId="1675" priority="8">
      <formula>AND($A33&lt;&gt;"",$AH33="")</formula>
    </cfRule>
  </conditionalFormatting>
  <conditionalFormatting sqref="AH37:AI37">
    <cfRule type="expression" dxfId="1674" priority="7">
      <formula>AND($A37&lt;&gt;"",$AH37="")</formula>
    </cfRule>
  </conditionalFormatting>
  <conditionalFormatting sqref="AH41:AI41">
    <cfRule type="expression" dxfId="1673" priority="6">
      <formula>AND($A41&lt;&gt;"",$AH41="")</formula>
    </cfRule>
  </conditionalFormatting>
  <conditionalFormatting sqref="AH45:AI45">
    <cfRule type="expression" dxfId="1672" priority="5">
      <formula>AND($A45&lt;&gt;"",$AH45="")</formula>
    </cfRule>
  </conditionalFormatting>
  <conditionalFormatting sqref="AH49:AI49">
    <cfRule type="expression" dxfId="1671" priority="4">
      <formula>AND($A49&lt;&gt;"",$AH49="")</formula>
    </cfRule>
  </conditionalFormatting>
  <conditionalFormatting sqref="AH53:AI53">
    <cfRule type="expression" dxfId="1670" priority="3">
      <formula>AND($A53&lt;&gt;"",$AH53="")</formula>
    </cfRule>
  </conditionalFormatting>
  <conditionalFormatting sqref="AH57:AI57">
    <cfRule type="expression" dxfId="1669" priority="2">
      <formula>AND($A57&lt;&gt;"",$AH57="")</formula>
    </cfRule>
  </conditionalFormatting>
  <conditionalFormatting sqref="AH61:AI61">
    <cfRule type="expression" dxfId="1668"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192"/>
      <c r="B5" s="1192"/>
      <c r="C5" s="1192"/>
      <c r="D5" s="1192"/>
      <c r="E5" s="1192"/>
      <c r="F5" s="1192"/>
      <c r="G5" s="376"/>
      <c r="H5" s="1192"/>
      <c r="I5" s="1192"/>
      <c r="J5" s="1192"/>
      <c r="K5" s="1192"/>
      <c r="L5" s="1192"/>
      <c r="M5" s="1192"/>
      <c r="N5" s="1192"/>
      <c r="O5" s="1192"/>
      <c r="P5" s="1192"/>
      <c r="Q5" s="1192"/>
      <c r="R5" s="1192"/>
      <c r="S5" s="1192"/>
      <c r="T5" s="1192"/>
      <c r="U5" s="1192"/>
      <c r="V5" s="1192"/>
      <c r="W5" s="1192"/>
      <c r="X5" s="1192"/>
      <c r="Y5" s="1192"/>
      <c r="Z5" s="1192"/>
      <c r="AA5" s="1192"/>
      <c r="AB5" s="1192"/>
      <c r="AC5" s="1192"/>
      <c r="AD5" s="1192"/>
      <c r="AE5" s="1192"/>
      <c r="AF5" s="1192"/>
      <c r="AG5" s="1192"/>
      <c r="AH5" s="1192"/>
      <c r="AI5" s="119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190"/>
      <c r="B6" s="1191"/>
      <c r="C6" s="1191"/>
      <c r="D6" s="1191"/>
      <c r="E6" s="1191"/>
      <c r="F6" s="1191"/>
      <c r="G6" s="1191"/>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191"/>
      <c r="B7" s="1191"/>
      <c r="C7" s="1191"/>
      <c r="D7" s="1191"/>
      <c r="E7" s="1191"/>
      <c r="F7" s="1191"/>
      <c r="G7" s="1191"/>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191"/>
      <c r="B8" s="1191"/>
      <c r="C8" s="1191"/>
      <c r="D8" s="1191"/>
      <c r="E8" s="1191"/>
      <c r="F8" s="1191"/>
      <c r="G8" s="1191"/>
      <c r="H8" s="1191"/>
      <c r="I8" s="1191"/>
      <c r="J8" s="1191"/>
      <c r="K8" s="1191"/>
      <c r="L8" s="1191"/>
      <c r="M8" s="1191"/>
      <c r="N8" s="1191"/>
      <c r="O8" s="1191"/>
      <c r="P8" s="1191"/>
      <c r="Q8" s="1191"/>
      <c r="R8" s="1191"/>
      <c r="S8" s="1191"/>
      <c r="T8" s="1191"/>
      <c r="U8" s="1191"/>
      <c r="V8" s="1191"/>
      <c r="W8" s="1191"/>
      <c r="X8" s="1191"/>
      <c r="Y8" s="1191"/>
      <c r="Z8" s="1191"/>
      <c r="AA8" s="1191"/>
      <c r="AB8" s="1191"/>
      <c r="AC8" s="1191"/>
      <c r="AD8" s="1191"/>
      <c r="AE8" s="1191"/>
      <c r="AF8" s="1191"/>
      <c r="AG8" s="1191"/>
      <c r="AH8" s="1191"/>
      <c r="AI8" s="119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191"/>
      <c r="B9" s="1191"/>
      <c r="C9" s="1191"/>
      <c r="D9" s="1191"/>
      <c r="E9" s="1191"/>
      <c r="F9" s="1191"/>
      <c r="G9" s="1191"/>
      <c r="H9" s="1191"/>
      <c r="I9" s="1191"/>
      <c r="J9" s="1191"/>
      <c r="K9" s="1191"/>
      <c r="L9" s="1191"/>
      <c r="M9" s="1191"/>
      <c r="N9" s="1191"/>
      <c r="O9" s="1191"/>
      <c r="P9" s="1191"/>
      <c r="Q9" s="1191"/>
      <c r="R9" s="1191"/>
      <c r="S9" s="1191"/>
      <c r="T9" s="1191"/>
      <c r="U9" s="1191"/>
      <c r="V9" s="1191"/>
      <c r="W9" s="1191"/>
      <c r="X9" s="1191"/>
      <c r="Y9" s="1191"/>
      <c r="Z9" s="1191"/>
      <c r="AA9" s="1191"/>
      <c r="AB9" s="1191"/>
      <c r="AC9" s="1191"/>
      <c r="AD9" s="1191"/>
      <c r="AE9" s="1191"/>
      <c r="AF9" s="1191"/>
      <c r="AG9" s="1191"/>
      <c r="AH9" s="1191"/>
      <c r="AI9" s="119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191"/>
      <c r="B10" s="1191"/>
      <c r="C10" s="1191"/>
      <c r="D10" s="1191"/>
      <c r="E10" s="1191"/>
      <c r="F10" s="1191"/>
      <c r="G10" s="1191"/>
      <c r="H10" s="1191"/>
      <c r="I10" s="1191"/>
      <c r="J10" s="1191"/>
      <c r="K10" s="1191"/>
      <c r="L10" s="1191"/>
      <c r="M10" s="1191"/>
      <c r="N10" s="1191"/>
      <c r="O10" s="1191"/>
      <c r="P10" s="1191"/>
      <c r="Q10" s="1191"/>
      <c r="R10" s="1191"/>
      <c r="S10" s="1191"/>
      <c r="T10" s="1191"/>
      <c r="U10" s="1191"/>
      <c r="V10" s="1191"/>
      <c r="W10" s="1191"/>
      <c r="X10" s="1191"/>
      <c r="Y10" s="1191"/>
      <c r="Z10" s="1191"/>
      <c r="AA10" s="1191"/>
      <c r="AB10" s="1191"/>
      <c r="AC10" s="1191"/>
      <c r="AD10" s="1191"/>
      <c r="AE10" s="1191"/>
      <c r="AF10" s="1191"/>
      <c r="AG10" s="1191"/>
      <c r="AH10" s="1191"/>
      <c r="AI10" s="119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191"/>
      <c r="B11" s="1191"/>
      <c r="C11" s="1191"/>
      <c r="D11" s="1191"/>
      <c r="E11" s="1191"/>
      <c r="F11" s="1191"/>
      <c r="G11" s="1191"/>
      <c r="H11" s="1191"/>
      <c r="I11" s="1191"/>
      <c r="J11" s="1191"/>
      <c r="K11" s="1191"/>
      <c r="L11" s="1191"/>
      <c r="M11" s="1191"/>
      <c r="N11" s="1191"/>
      <c r="O11" s="1191"/>
      <c r="P11" s="1191"/>
      <c r="Q11" s="1191"/>
      <c r="R11" s="1191"/>
      <c r="S11" s="1191"/>
      <c r="T11" s="1191"/>
      <c r="U11" s="1191"/>
      <c r="V11" s="1191"/>
      <c r="W11" s="1191"/>
      <c r="X11" s="1191"/>
      <c r="Y11" s="1191"/>
      <c r="Z11" s="1191"/>
      <c r="AA11" s="1191"/>
      <c r="AB11" s="1191"/>
      <c r="AC11" s="1191"/>
      <c r="AD11" s="1191"/>
      <c r="AE11" s="1191"/>
      <c r="AF11" s="1191"/>
      <c r="AG11" s="1191"/>
      <c r="AH11" s="1191"/>
      <c r="AI11" s="119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191"/>
      <c r="B12" s="1191"/>
      <c r="C12" s="1191"/>
      <c r="D12" s="1191"/>
      <c r="E12" s="1191"/>
      <c r="F12" s="1191"/>
      <c r="G12" s="1191"/>
      <c r="H12" s="1191"/>
      <c r="I12" s="1191"/>
      <c r="J12" s="1191"/>
      <c r="K12" s="1191"/>
      <c r="L12" s="1191"/>
      <c r="M12" s="1191"/>
      <c r="N12" s="1191"/>
      <c r="O12" s="1191"/>
      <c r="P12" s="1191"/>
      <c r="Q12" s="1191"/>
      <c r="R12" s="1191"/>
      <c r="S12" s="1191"/>
      <c r="T12" s="1191"/>
      <c r="U12" s="1191"/>
      <c r="V12" s="1191"/>
      <c r="W12" s="1191"/>
      <c r="X12" s="1191"/>
      <c r="Y12" s="1191"/>
      <c r="Z12" s="1191"/>
      <c r="AA12" s="1191"/>
      <c r="AB12" s="1191"/>
      <c r="AC12" s="1191"/>
      <c r="AD12" s="1191"/>
      <c r="AE12" s="1191"/>
      <c r="AF12" s="1191"/>
      <c r="AG12" s="1191"/>
      <c r="AH12" s="1191"/>
      <c r="AI12" s="119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191"/>
      <c r="B13" s="1191"/>
      <c r="C13" s="1191"/>
      <c r="D13" s="1191"/>
      <c r="E13" s="1191"/>
      <c r="F13" s="1191"/>
      <c r="G13" s="1191"/>
      <c r="H13" s="1191"/>
      <c r="I13" s="1191"/>
      <c r="J13" s="1191"/>
      <c r="K13" s="1191"/>
      <c r="L13" s="1191"/>
      <c r="M13" s="1191"/>
      <c r="N13" s="1191"/>
      <c r="O13" s="1191"/>
      <c r="P13" s="1191"/>
      <c r="Q13" s="1191"/>
      <c r="R13" s="1191"/>
      <c r="S13" s="1191"/>
      <c r="T13" s="1191"/>
      <c r="U13" s="1191"/>
      <c r="V13" s="1191"/>
      <c r="W13" s="1191"/>
      <c r="X13" s="1191"/>
      <c r="Y13" s="1191"/>
      <c r="Z13" s="1191"/>
      <c r="AA13" s="1191"/>
      <c r="AB13" s="1191"/>
      <c r="AC13" s="1191"/>
      <c r="AD13" s="1191"/>
      <c r="AE13" s="1191"/>
      <c r="AF13" s="1191"/>
      <c r="AG13" s="1191"/>
      <c r="AH13" s="1191"/>
      <c r="AI13" s="119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191"/>
      <c r="B14" s="1191"/>
      <c r="C14" s="1191"/>
      <c r="D14" s="1191"/>
      <c r="E14" s="1191"/>
      <c r="F14" s="1191"/>
      <c r="G14" s="1191"/>
      <c r="H14" s="1191"/>
      <c r="I14" s="1191"/>
      <c r="J14" s="1191"/>
      <c r="K14" s="1191"/>
      <c r="L14" s="1191"/>
      <c r="M14" s="1191"/>
      <c r="N14" s="1191"/>
      <c r="O14" s="1191"/>
      <c r="P14" s="1191"/>
      <c r="Q14" s="1191"/>
      <c r="R14" s="1191"/>
      <c r="S14" s="1191"/>
      <c r="T14" s="1191"/>
      <c r="U14" s="1191"/>
      <c r="V14" s="1191"/>
      <c r="W14" s="1191"/>
      <c r="X14" s="1191"/>
      <c r="Y14" s="1191"/>
      <c r="Z14" s="1191"/>
      <c r="AA14" s="1191"/>
      <c r="AB14" s="1191"/>
      <c r="AC14" s="1191"/>
      <c r="AD14" s="1191"/>
      <c r="AE14" s="1191"/>
      <c r="AF14" s="1191"/>
      <c r="AG14" s="1191"/>
      <c r="AH14" s="1191"/>
      <c r="AI14" s="119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191"/>
      <c r="B15" s="1191"/>
      <c r="C15" s="1191"/>
      <c r="D15" s="1191"/>
      <c r="E15" s="1191"/>
      <c r="F15" s="1191"/>
      <c r="G15" s="1191"/>
      <c r="H15" s="1191"/>
      <c r="I15" s="1191"/>
      <c r="J15" s="1191"/>
      <c r="K15" s="1191"/>
      <c r="L15" s="1191"/>
      <c r="M15" s="1191"/>
      <c r="N15" s="1191"/>
      <c r="O15" s="1191"/>
      <c r="P15" s="1191"/>
      <c r="Q15" s="1191"/>
      <c r="R15" s="1191"/>
      <c r="S15" s="1191"/>
      <c r="T15" s="1191"/>
      <c r="U15" s="1191"/>
      <c r="V15" s="1191"/>
      <c r="W15" s="1191"/>
      <c r="X15" s="1191"/>
      <c r="Y15" s="1191"/>
      <c r="Z15" s="1191"/>
      <c r="AA15" s="1191"/>
      <c r="AB15" s="1191"/>
      <c r="AC15" s="1191"/>
      <c r="AD15" s="1191"/>
      <c r="AE15" s="1191"/>
      <c r="AF15" s="1191"/>
      <c r="AG15" s="1191"/>
      <c r="AH15" s="1191"/>
      <c r="AI15" s="119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191"/>
      <c r="B16" s="1191"/>
      <c r="C16" s="1191"/>
      <c r="D16" s="1191"/>
      <c r="E16" s="1191"/>
      <c r="F16" s="1191"/>
      <c r="G16" s="1191"/>
      <c r="H16" s="1191"/>
      <c r="I16" s="1191"/>
      <c r="J16" s="1191"/>
      <c r="K16" s="1191"/>
      <c r="L16" s="1191"/>
      <c r="M16" s="1191"/>
      <c r="N16" s="1191"/>
      <c r="O16" s="1191"/>
      <c r="P16" s="1191"/>
      <c r="Q16" s="1191"/>
      <c r="R16" s="1191"/>
      <c r="S16" s="1191"/>
      <c r="T16" s="1191"/>
      <c r="U16" s="1191"/>
      <c r="V16" s="1191"/>
      <c r="W16" s="1191"/>
      <c r="X16" s="1191"/>
      <c r="Y16" s="1191"/>
      <c r="Z16" s="1191"/>
      <c r="AA16" s="1191"/>
      <c r="AB16" s="1191"/>
      <c r="AC16" s="1191"/>
      <c r="AD16" s="1191"/>
      <c r="AE16" s="1191"/>
      <c r="AF16" s="1191"/>
      <c r="AG16" s="1191"/>
      <c r="AH16" s="1191"/>
      <c r="AI16" s="119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191"/>
      <c r="B17" s="1191"/>
      <c r="C17" s="1191"/>
      <c r="D17" s="1191"/>
      <c r="E17" s="1191"/>
      <c r="F17" s="1191"/>
      <c r="G17" s="1191"/>
      <c r="H17" s="1191"/>
      <c r="I17" s="1191"/>
      <c r="J17" s="1191"/>
      <c r="K17" s="1191"/>
      <c r="L17" s="1191"/>
      <c r="M17" s="1191"/>
      <c r="N17" s="1191"/>
      <c r="O17" s="1191"/>
      <c r="P17" s="1191"/>
      <c r="Q17" s="1191"/>
      <c r="R17" s="1191"/>
      <c r="S17" s="1191"/>
      <c r="T17" s="1191"/>
      <c r="U17" s="1191"/>
      <c r="V17" s="1191"/>
      <c r="W17" s="1191"/>
      <c r="X17" s="1191"/>
      <c r="Y17" s="1191"/>
      <c r="Z17" s="1191"/>
      <c r="AA17" s="1191"/>
      <c r="AB17" s="1191"/>
      <c r="AC17" s="1191"/>
      <c r="AD17" s="1191"/>
      <c r="AE17" s="1191"/>
      <c r="AF17" s="1191"/>
      <c r="AG17" s="1191"/>
      <c r="AH17" s="1191"/>
      <c r="AI17" s="119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191"/>
      <c r="B18" s="1191"/>
      <c r="C18" s="1191"/>
      <c r="D18" s="1191"/>
      <c r="E18" s="1191"/>
      <c r="F18" s="1191"/>
      <c r="G18" s="1191"/>
      <c r="H18" s="1191"/>
      <c r="I18" s="1191"/>
      <c r="J18" s="1191"/>
      <c r="K18" s="1191"/>
      <c r="L18" s="1191"/>
      <c r="M18" s="1191"/>
      <c r="N18" s="1191"/>
      <c r="O18" s="1191"/>
      <c r="P18" s="1191"/>
      <c r="Q18" s="1191"/>
      <c r="R18" s="1191"/>
      <c r="S18" s="1191"/>
      <c r="T18" s="1191"/>
      <c r="U18" s="1191"/>
      <c r="V18" s="1191"/>
      <c r="W18" s="1191"/>
      <c r="X18" s="1191"/>
      <c r="Y18" s="1191"/>
      <c r="Z18" s="1191"/>
      <c r="AA18" s="1191"/>
      <c r="AB18" s="1191"/>
      <c r="AC18" s="1191"/>
      <c r="AD18" s="1191"/>
      <c r="AE18" s="1191"/>
      <c r="AF18" s="1191"/>
      <c r="AG18" s="1191"/>
      <c r="AH18" s="1191"/>
      <c r="AI18" s="119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191"/>
      <c r="B19" s="1191"/>
      <c r="C19" s="1191"/>
      <c r="D19" s="1191"/>
      <c r="E19" s="1191"/>
      <c r="F19" s="1191"/>
      <c r="G19" s="1191"/>
      <c r="H19" s="1191"/>
      <c r="I19" s="1191"/>
      <c r="J19" s="1191"/>
      <c r="K19" s="1191"/>
      <c r="L19" s="1191"/>
      <c r="M19" s="1191"/>
      <c r="N19" s="1191"/>
      <c r="O19" s="1191"/>
      <c r="P19" s="1191"/>
      <c r="Q19" s="1191"/>
      <c r="R19" s="1191"/>
      <c r="S19" s="1191"/>
      <c r="T19" s="1191"/>
      <c r="U19" s="1191"/>
      <c r="V19" s="1191"/>
      <c r="W19" s="1191"/>
      <c r="X19" s="1191"/>
      <c r="Y19" s="1191"/>
      <c r="Z19" s="1191"/>
      <c r="AA19" s="1191"/>
      <c r="AB19" s="1191"/>
      <c r="AC19" s="1191"/>
      <c r="AD19" s="1191"/>
      <c r="AE19" s="1191"/>
      <c r="AF19" s="1191"/>
      <c r="AG19" s="1191"/>
      <c r="AH19" s="1191"/>
      <c r="AI19" s="119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191"/>
      <c r="B20" s="1191"/>
      <c r="C20" s="1191"/>
      <c r="D20" s="1191"/>
      <c r="E20" s="1191"/>
      <c r="F20" s="1191"/>
      <c r="G20" s="1191"/>
      <c r="H20" s="1191"/>
      <c r="I20" s="1191"/>
      <c r="J20" s="1191"/>
      <c r="K20" s="1191"/>
      <c r="L20" s="1191"/>
      <c r="M20" s="1191"/>
      <c r="N20" s="1191"/>
      <c r="O20" s="1191"/>
      <c r="P20" s="1191"/>
      <c r="Q20" s="1191"/>
      <c r="R20" s="1191"/>
      <c r="S20" s="1191"/>
      <c r="T20" s="1191"/>
      <c r="U20" s="1191"/>
      <c r="V20" s="1191"/>
      <c r="W20" s="1191"/>
      <c r="X20" s="1191"/>
      <c r="Y20" s="1191"/>
      <c r="Z20" s="1191"/>
      <c r="AA20" s="1191"/>
      <c r="AB20" s="1191"/>
      <c r="AC20" s="1191"/>
      <c r="AD20" s="1191"/>
      <c r="AE20" s="1191"/>
      <c r="AF20" s="1191"/>
      <c r="AG20" s="1191"/>
      <c r="AH20" s="1191"/>
      <c r="AI20" s="119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191"/>
      <c r="B21" s="1191"/>
      <c r="C21" s="1191"/>
      <c r="D21" s="1191"/>
      <c r="E21" s="1191"/>
      <c r="F21" s="1191"/>
      <c r="G21" s="1191"/>
      <c r="H21" s="1191"/>
      <c r="I21" s="1191"/>
      <c r="J21" s="1191"/>
      <c r="K21" s="1191"/>
      <c r="L21" s="1191"/>
      <c r="M21" s="1191"/>
      <c r="N21" s="1191"/>
      <c r="O21" s="1191"/>
      <c r="P21" s="1191"/>
      <c r="Q21" s="1191"/>
      <c r="R21" s="1191"/>
      <c r="S21" s="1191"/>
      <c r="T21" s="1191"/>
      <c r="U21" s="1191"/>
      <c r="V21" s="1191"/>
      <c r="W21" s="1191"/>
      <c r="X21" s="1191"/>
      <c r="Y21" s="1191"/>
      <c r="Z21" s="1191"/>
      <c r="AA21" s="1191"/>
      <c r="AB21" s="1191"/>
      <c r="AC21" s="1191"/>
      <c r="AD21" s="1191"/>
      <c r="AE21" s="1191"/>
      <c r="AF21" s="1191"/>
      <c r="AG21" s="1191"/>
      <c r="AH21" s="1191"/>
      <c r="AI21" s="119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191"/>
      <c r="B22" s="1191"/>
      <c r="C22" s="1191"/>
      <c r="D22" s="1191"/>
      <c r="E22" s="1191"/>
      <c r="F22" s="1191"/>
      <c r="G22" s="1191"/>
      <c r="H22" s="1191"/>
      <c r="I22" s="1191"/>
      <c r="J22" s="1191"/>
      <c r="K22" s="1191"/>
      <c r="L22" s="1191"/>
      <c r="M22" s="1191"/>
      <c r="N22" s="1191"/>
      <c r="O22" s="1191"/>
      <c r="P22" s="1191"/>
      <c r="Q22" s="1191"/>
      <c r="R22" s="1191"/>
      <c r="S22" s="1191"/>
      <c r="T22" s="1191"/>
      <c r="U22" s="1191"/>
      <c r="V22" s="1191"/>
      <c r="W22" s="1191"/>
      <c r="X22" s="1191"/>
      <c r="Y22" s="1191"/>
      <c r="Z22" s="1191"/>
      <c r="AA22" s="1191"/>
      <c r="AB22" s="1191"/>
      <c r="AC22" s="1191"/>
      <c r="AD22" s="1191"/>
      <c r="AE22" s="1191"/>
      <c r="AF22" s="1191"/>
      <c r="AG22" s="1191"/>
      <c r="AH22" s="1191"/>
      <c r="AI22" s="119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191"/>
      <c r="B23" s="1191"/>
      <c r="C23" s="1191"/>
      <c r="D23" s="1191"/>
      <c r="E23" s="1191"/>
      <c r="F23" s="1191"/>
      <c r="G23" s="1191"/>
      <c r="H23" s="1191"/>
      <c r="I23" s="1191"/>
      <c r="J23" s="1191"/>
      <c r="K23" s="1191"/>
      <c r="L23" s="1191"/>
      <c r="M23" s="1191"/>
      <c r="N23" s="1191"/>
      <c r="O23" s="1191"/>
      <c r="P23" s="1191"/>
      <c r="Q23" s="1191"/>
      <c r="R23" s="1191"/>
      <c r="S23" s="1191"/>
      <c r="T23" s="1191"/>
      <c r="U23" s="1191"/>
      <c r="V23" s="1191"/>
      <c r="W23" s="1191"/>
      <c r="X23" s="1191"/>
      <c r="Y23" s="1191"/>
      <c r="Z23" s="1191"/>
      <c r="AA23" s="1191"/>
      <c r="AB23" s="1191"/>
      <c r="AC23" s="1191"/>
      <c r="AD23" s="1191"/>
      <c r="AE23" s="1191"/>
      <c r="AF23" s="1191"/>
      <c r="AG23" s="1191"/>
      <c r="AH23" s="1191"/>
      <c r="AI23" s="119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191"/>
      <c r="B24" s="1191"/>
      <c r="C24" s="1191"/>
      <c r="D24" s="1191"/>
      <c r="E24" s="1191"/>
      <c r="F24" s="1191"/>
      <c r="G24" s="1191"/>
      <c r="H24" s="1191"/>
      <c r="I24" s="1191"/>
      <c r="J24" s="1191"/>
      <c r="K24" s="1191"/>
      <c r="L24" s="1191"/>
      <c r="M24" s="1191"/>
      <c r="N24" s="1191"/>
      <c r="O24" s="1191"/>
      <c r="P24" s="1191"/>
      <c r="Q24" s="1191"/>
      <c r="R24" s="1191"/>
      <c r="S24" s="1191"/>
      <c r="T24" s="1191"/>
      <c r="U24" s="1191"/>
      <c r="V24" s="1191"/>
      <c r="W24" s="1191"/>
      <c r="X24" s="1191"/>
      <c r="Y24" s="1191"/>
      <c r="Z24" s="1191"/>
      <c r="AA24" s="1191"/>
      <c r="AB24" s="1191"/>
      <c r="AC24" s="1191"/>
      <c r="AD24" s="1191"/>
      <c r="AE24" s="1191"/>
      <c r="AF24" s="1191"/>
      <c r="AG24" s="1191"/>
      <c r="AH24" s="1191"/>
      <c r="AI24" s="119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191"/>
      <c r="B25" s="1191"/>
      <c r="C25" s="1191"/>
      <c r="D25" s="1191"/>
      <c r="E25" s="1191"/>
      <c r="F25" s="1191"/>
      <c r="G25" s="1191"/>
      <c r="H25" s="1191"/>
      <c r="I25" s="1191"/>
      <c r="J25" s="1191"/>
      <c r="K25" s="1191"/>
      <c r="L25" s="1191"/>
      <c r="M25" s="1191"/>
      <c r="N25" s="1191"/>
      <c r="O25" s="1191"/>
      <c r="P25" s="1191"/>
      <c r="Q25" s="1191"/>
      <c r="R25" s="1191"/>
      <c r="S25" s="1191"/>
      <c r="T25" s="1191"/>
      <c r="U25" s="1191"/>
      <c r="V25" s="1191"/>
      <c r="W25" s="1191"/>
      <c r="X25" s="1191"/>
      <c r="Y25" s="1191"/>
      <c r="Z25" s="1191"/>
      <c r="AA25" s="1191"/>
      <c r="AB25" s="1191"/>
      <c r="AC25" s="1191"/>
      <c r="AD25" s="1191"/>
      <c r="AE25" s="1191"/>
      <c r="AF25" s="1191"/>
      <c r="AG25" s="1191"/>
      <c r="AH25" s="1191"/>
      <c r="AI25" s="119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191"/>
      <c r="B26" s="1191"/>
      <c r="C26" s="1191"/>
      <c r="D26" s="1191"/>
      <c r="E26" s="1191"/>
      <c r="F26" s="1191"/>
      <c r="G26" s="1191"/>
      <c r="H26" s="1191"/>
      <c r="I26" s="1191"/>
      <c r="J26" s="1191"/>
      <c r="K26" s="1191"/>
      <c r="L26" s="1191"/>
      <c r="M26" s="1191"/>
      <c r="N26" s="1191"/>
      <c r="O26" s="1191"/>
      <c r="P26" s="1191"/>
      <c r="Q26" s="1191"/>
      <c r="R26" s="1191"/>
      <c r="S26" s="1191"/>
      <c r="T26" s="1191"/>
      <c r="U26" s="1191"/>
      <c r="V26" s="1191"/>
      <c r="W26" s="1191"/>
      <c r="X26" s="1191"/>
      <c r="Y26" s="1191"/>
      <c r="Z26" s="1191"/>
      <c r="AA26" s="1191"/>
      <c r="AB26" s="1191"/>
      <c r="AC26" s="1191"/>
      <c r="AD26" s="1191"/>
      <c r="AE26" s="1191"/>
      <c r="AF26" s="1191"/>
      <c r="AG26" s="1191"/>
      <c r="AH26" s="1191"/>
      <c r="AI26" s="119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191"/>
      <c r="B27" s="1191"/>
      <c r="C27" s="1191"/>
      <c r="D27" s="1191"/>
      <c r="E27" s="1191"/>
      <c r="F27" s="1191"/>
      <c r="G27" s="1191"/>
      <c r="H27" s="1191"/>
      <c r="I27" s="1191"/>
      <c r="J27" s="1191"/>
      <c r="K27" s="1191"/>
      <c r="L27" s="1191"/>
      <c r="M27" s="1191"/>
      <c r="N27" s="1191"/>
      <c r="O27" s="1191"/>
      <c r="P27" s="1191"/>
      <c r="Q27" s="1191"/>
      <c r="R27" s="1191"/>
      <c r="S27" s="1191"/>
      <c r="T27" s="1191"/>
      <c r="U27" s="1191"/>
      <c r="V27" s="1191"/>
      <c r="W27" s="1191"/>
      <c r="X27" s="1191"/>
      <c r="Y27" s="1191"/>
      <c r="Z27" s="1191"/>
      <c r="AA27" s="1191"/>
      <c r="AB27" s="1191"/>
      <c r="AC27" s="1191"/>
      <c r="AD27" s="1191"/>
      <c r="AE27" s="1191"/>
      <c r="AF27" s="1191"/>
      <c r="AG27" s="1191"/>
      <c r="AH27" s="1191"/>
      <c r="AI27" s="119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191"/>
      <c r="B28" s="1191"/>
      <c r="C28" s="1191"/>
      <c r="D28" s="1191"/>
      <c r="E28" s="1191"/>
      <c r="F28" s="1191"/>
      <c r="G28" s="1191"/>
      <c r="H28" s="1191"/>
      <c r="I28" s="1191"/>
      <c r="J28" s="1191"/>
      <c r="K28" s="1191"/>
      <c r="L28" s="1191"/>
      <c r="M28" s="1191"/>
      <c r="N28" s="1191"/>
      <c r="O28" s="1191"/>
      <c r="P28" s="1191"/>
      <c r="Q28" s="1191"/>
      <c r="R28" s="1191"/>
      <c r="S28" s="1191"/>
      <c r="T28" s="1191"/>
      <c r="U28" s="1191"/>
      <c r="V28" s="1191"/>
      <c r="W28" s="1191"/>
      <c r="X28" s="1191"/>
      <c r="Y28" s="1191"/>
      <c r="Z28" s="1191"/>
      <c r="AA28" s="1191"/>
      <c r="AB28" s="1191"/>
      <c r="AC28" s="1191"/>
      <c r="AD28" s="1191"/>
      <c r="AE28" s="1191"/>
      <c r="AF28" s="1191"/>
      <c r="AG28" s="1191"/>
      <c r="AH28" s="1191"/>
      <c r="AI28" s="119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191"/>
      <c r="B29" s="1191"/>
      <c r="C29" s="1191"/>
      <c r="D29" s="1191"/>
      <c r="E29" s="1191"/>
      <c r="F29" s="1191"/>
      <c r="G29" s="1191"/>
      <c r="H29" s="1191"/>
      <c r="I29" s="1191"/>
      <c r="J29" s="1191"/>
      <c r="K29" s="1191"/>
      <c r="L29" s="1191"/>
      <c r="M29" s="1191"/>
      <c r="N29" s="1191"/>
      <c r="O29" s="1191"/>
      <c r="P29" s="1191"/>
      <c r="Q29" s="1191"/>
      <c r="R29" s="1191"/>
      <c r="S29" s="1191"/>
      <c r="T29" s="1191"/>
      <c r="U29" s="1191"/>
      <c r="V29" s="1191"/>
      <c r="W29" s="1191"/>
      <c r="X29" s="1191"/>
      <c r="Y29" s="1191"/>
      <c r="Z29" s="1191"/>
      <c r="AA29" s="1191"/>
      <c r="AB29" s="1191"/>
      <c r="AC29" s="1191"/>
      <c r="AD29" s="1191"/>
      <c r="AE29" s="1191"/>
      <c r="AF29" s="1191"/>
      <c r="AG29" s="1191"/>
      <c r="AH29" s="1191"/>
      <c r="AI29" s="119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191"/>
      <c r="B30" s="1191"/>
      <c r="C30" s="1191"/>
      <c r="D30" s="1191"/>
      <c r="E30" s="1191"/>
      <c r="F30" s="1191"/>
      <c r="G30" s="1191"/>
      <c r="H30" s="1191"/>
      <c r="I30" s="1191"/>
      <c r="J30" s="1191"/>
      <c r="K30" s="1191"/>
      <c r="L30" s="1191"/>
      <c r="M30" s="1191"/>
      <c r="N30" s="1191"/>
      <c r="O30" s="1191"/>
      <c r="P30" s="1191"/>
      <c r="Q30" s="1191"/>
      <c r="R30" s="1191"/>
      <c r="S30" s="1191"/>
      <c r="T30" s="1191"/>
      <c r="U30" s="1191"/>
      <c r="V30" s="1191"/>
      <c r="W30" s="1191"/>
      <c r="X30" s="1191"/>
      <c r="Y30" s="1191"/>
      <c r="Z30" s="1191"/>
      <c r="AA30" s="1191"/>
      <c r="AB30" s="1191"/>
      <c r="AC30" s="1191"/>
      <c r="AD30" s="1191"/>
      <c r="AE30" s="1191"/>
      <c r="AF30" s="1191"/>
      <c r="AG30" s="1191"/>
      <c r="AH30" s="1191"/>
      <c r="AI30" s="119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191"/>
      <c r="B31" s="1191"/>
      <c r="C31" s="1191"/>
      <c r="D31" s="1191"/>
      <c r="E31" s="1191"/>
      <c r="F31" s="1191"/>
      <c r="G31" s="1191"/>
      <c r="H31" s="1191"/>
      <c r="I31" s="1191"/>
      <c r="J31" s="1191"/>
      <c r="K31" s="1191"/>
      <c r="L31" s="1191"/>
      <c r="M31" s="1191"/>
      <c r="N31" s="1191"/>
      <c r="O31" s="1191"/>
      <c r="P31" s="1191"/>
      <c r="Q31" s="1191"/>
      <c r="R31" s="1191"/>
      <c r="S31" s="1191"/>
      <c r="T31" s="1191"/>
      <c r="U31" s="1191"/>
      <c r="V31" s="1191"/>
      <c r="W31" s="1191"/>
      <c r="X31" s="1191"/>
      <c r="Y31" s="1191"/>
      <c r="Z31" s="1191"/>
      <c r="AA31" s="1191"/>
      <c r="AB31" s="1191"/>
      <c r="AC31" s="1191"/>
      <c r="AD31" s="1191"/>
      <c r="AE31" s="1191"/>
      <c r="AF31" s="1191"/>
      <c r="AG31" s="1191"/>
      <c r="AH31" s="1191"/>
      <c r="AI31" s="119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191"/>
      <c r="B32" s="1191"/>
      <c r="C32" s="1191"/>
      <c r="D32" s="1191"/>
      <c r="E32" s="1191"/>
      <c r="F32" s="1191"/>
      <c r="G32" s="1191"/>
      <c r="H32" s="1191"/>
      <c r="I32" s="1191"/>
      <c r="J32" s="1191"/>
      <c r="K32" s="1191"/>
      <c r="L32" s="1191"/>
      <c r="M32" s="1191"/>
      <c r="N32" s="1191"/>
      <c r="O32" s="1191"/>
      <c r="P32" s="1191"/>
      <c r="Q32" s="1191"/>
      <c r="R32" s="1191"/>
      <c r="S32" s="1191"/>
      <c r="T32" s="1191"/>
      <c r="U32" s="1191"/>
      <c r="V32" s="1191"/>
      <c r="W32" s="1191"/>
      <c r="X32" s="1191"/>
      <c r="Y32" s="1191"/>
      <c r="Z32" s="1191"/>
      <c r="AA32" s="1191"/>
      <c r="AB32" s="1191"/>
      <c r="AC32" s="1191"/>
      <c r="AD32" s="1191"/>
      <c r="AE32" s="1191"/>
      <c r="AF32" s="1191"/>
      <c r="AG32" s="1191"/>
      <c r="AH32" s="1191"/>
      <c r="AI32" s="119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191"/>
      <c r="B33" s="1191"/>
      <c r="C33" s="1191"/>
      <c r="D33" s="1191"/>
      <c r="E33" s="1191"/>
      <c r="F33" s="1191"/>
      <c r="G33" s="1191"/>
      <c r="H33" s="1191"/>
      <c r="I33" s="1191"/>
      <c r="J33" s="1191"/>
      <c r="K33" s="1191"/>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721"/>
      <c r="B5" s="2721"/>
      <c r="C5" s="2721"/>
      <c r="D5" s="2721"/>
      <c r="E5" s="2721"/>
      <c r="F5" s="2721"/>
      <c r="G5" s="2"/>
      <c r="H5" s="2721"/>
      <c r="I5" s="2721"/>
      <c r="J5" s="2721"/>
      <c r="K5" s="2721"/>
      <c r="L5" s="2721"/>
      <c r="M5" s="2721"/>
      <c r="N5" s="2721"/>
      <c r="O5" s="2721"/>
      <c r="P5" s="2721"/>
      <c r="Q5" s="2721"/>
      <c r="R5" s="2721"/>
      <c r="S5" s="2721"/>
      <c r="T5" s="2721"/>
      <c r="U5" s="2721"/>
      <c r="V5" s="2721"/>
      <c r="W5" s="2721"/>
      <c r="X5" s="2721"/>
      <c r="Y5" s="2721"/>
      <c r="Z5" s="2721"/>
      <c r="AA5" s="2721"/>
      <c r="AB5" s="2721"/>
      <c r="AC5" s="2721"/>
      <c r="AD5" s="2721"/>
      <c r="AE5" s="2721"/>
      <c r="AF5" s="2721"/>
      <c r="AG5" s="2721"/>
      <c r="AH5" s="2721"/>
      <c r="AI5" s="2721"/>
      <c r="AN5" s="664"/>
      <c r="AO5" s="664"/>
      <c r="AP5" s="664"/>
    </row>
    <row r="6" spans="1:71" ht="15" customHeight="1" x14ac:dyDescent="0.2">
      <c r="A6" s="2439"/>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53" t="s">
        <v>696</v>
      </c>
      <c r="AL3" s="1254"/>
      <c r="AM3" s="1254"/>
      <c r="AN3" s="1254"/>
      <c r="AO3" s="1254"/>
      <c r="AP3" s="1254"/>
      <c r="AQ3" s="1254"/>
      <c r="AR3" s="1254"/>
      <c r="AS3" s="1254"/>
      <c r="AT3" s="1254"/>
      <c r="AU3" s="1254"/>
      <c r="AV3" s="1254"/>
      <c r="AW3" s="1254"/>
      <c r="AX3" s="1254"/>
      <c r="AY3" s="125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48"/>
      <c r="AL4" s="949"/>
      <c r="AM4" s="949"/>
      <c r="AN4" s="949"/>
      <c r="AO4" s="950"/>
      <c r="AP4" s="966"/>
      <c r="AQ4" s="949"/>
      <c r="AR4" s="949"/>
      <c r="AS4" s="949"/>
      <c r="AT4" s="950"/>
      <c r="AU4" s="966"/>
      <c r="AV4" s="949"/>
      <c r="AW4" s="949"/>
      <c r="AX4" s="949"/>
      <c r="AY4" s="96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299"/>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925"/>
      <c r="AL5" s="926"/>
      <c r="AM5" s="926"/>
      <c r="AN5" s="926"/>
      <c r="AO5" s="927"/>
      <c r="AP5" s="928"/>
      <c r="AQ5" s="926"/>
      <c r="AR5" s="926"/>
      <c r="AS5" s="926"/>
      <c r="AT5" s="927"/>
      <c r="AU5" s="928"/>
      <c r="AV5" s="926"/>
      <c r="AW5" s="926"/>
      <c r="AX5" s="926"/>
      <c r="AY5" s="92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25"/>
      <c r="AL6" s="926"/>
      <c r="AM6" s="926"/>
      <c r="AN6" s="926"/>
      <c r="AO6" s="927"/>
      <c r="AP6" s="928"/>
      <c r="AQ6" s="926"/>
      <c r="AR6" s="926"/>
      <c r="AS6" s="926"/>
      <c r="AT6" s="927"/>
      <c r="AU6" s="928"/>
      <c r="AV6" s="926"/>
      <c r="AW6" s="926"/>
      <c r="AX6" s="926"/>
      <c r="AY6" s="92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5"/>
      <c r="AK7" s="925"/>
      <c r="AL7" s="926"/>
      <c r="AM7" s="926"/>
      <c r="AN7" s="926"/>
      <c r="AO7" s="927"/>
      <c r="AP7" s="928"/>
      <c r="AQ7" s="926"/>
      <c r="AR7" s="926"/>
      <c r="AS7" s="926"/>
      <c r="AT7" s="927"/>
      <c r="AU7" s="928"/>
      <c r="AV7" s="926"/>
      <c r="AW7" s="926"/>
      <c r="AX7" s="926"/>
      <c r="AY7" s="92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25"/>
      <c r="AL8" s="926"/>
      <c r="AM8" s="926"/>
      <c r="AN8" s="926"/>
      <c r="AO8" s="927"/>
      <c r="AP8" s="928"/>
      <c r="AQ8" s="926"/>
      <c r="AR8" s="926"/>
      <c r="AS8" s="926"/>
      <c r="AT8" s="927"/>
      <c r="AU8" s="928"/>
      <c r="AV8" s="926"/>
      <c r="AW8" s="926"/>
      <c r="AX8" s="926"/>
      <c r="AY8" s="92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936"/>
      <c r="AL9" s="937"/>
      <c r="AM9" s="937"/>
      <c r="AN9" s="937"/>
      <c r="AO9" s="938"/>
      <c r="AP9" s="939"/>
      <c r="AQ9" s="937"/>
      <c r="AR9" s="937"/>
      <c r="AS9" s="937"/>
      <c r="AT9" s="938"/>
      <c r="AU9" s="939"/>
      <c r="AV9" s="937"/>
      <c r="AW9" s="937"/>
      <c r="AX9" s="937"/>
      <c r="AY9" s="940"/>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236" t="s">
        <v>158</v>
      </c>
      <c r="B11" s="1237"/>
      <c r="C11" s="1237"/>
      <c r="D11" s="1237"/>
      <c r="E11" s="1237"/>
      <c r="F11" s="1237"/>
      <c r="G11" s="1237"/>
      <c r="H11" s="1237"/>
      <c r="I11" s="1237"/>
      <c r="J11" s="1237"/>
      <c r="K11" s="1237"/>
      <c r="L11" s="1237"/>
      <c r="M11" s="1237"/>
      <c r="N11" s="1237"/>
      <c r="O11" s="1237"/>
      <c r="P11" s="1238"/>
      <c r="Q11" s="6"/>
      <c r="R11" s="6"/>
      <c r="S11" s="6"/>
      <c r="T11" s="1236" t="s">
        <v>157</v>
      </c>
      <c r="U11" s="1237"/>
      <c r="V11" s="1237"/>
      <c r="W11" s="1237"/>
      <c r="X11" s="1237"/>
      <c r="Y11" s="1237"/>
      <c r="Z11" s="1237"/>
      <c r="AA11" s="1237"/>
      <c r="AB11" s="1237"/>
      <c r="AC11" s="1237"/>
      <c r="AD11" s="1237"/>
      <c r="AE11" s="1237"/>
      <c r="AF11" s="1237"/>
      <c r="AG11" s="1237"/>
      <c r="AH11" s="1237"/>
      <c r="AI11" s="1238"/>
      <c r="AJ11" s="5"/>
      <c r="AK11" s="1280" t="s">
        <v>762</v>
      </c>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29" t="s">
        <v>111</v>
      </c>
      <c r="B12" s="1330"/>
      <c r="C12" s="1330"/>
      <c r="D12" s="1330"/>
      <c r="E12" s="1330"/>
      <c r="F12" s="1331"/>
      <c r="G12" s="1325"/>
      <c r="H12" s="1325"/>
      <c r="I12" s="1325"/>
      <c r="J12" s="1325"/>
      <c r="K12" s="1325"/>
      <c r="L12" s="1325"/>
      <c r="M12" s="1325"/>
      <c r="N12" s="1325"/>
      <c r="O12" s="1325"/>
      <c r="P12" s="1335"/>
      <c r="Q12" s="6"/>
      <c r="R12" s="6"/>
      <c r="S12" s="6"/>
      <c r="T12" s="1326" t="s">
        <v>216</v>
      </c>
      <c r="U12" s="1327"/>
      <c r="V12" s="1327"/>
      <c r="W12" s="1327"/>
      <c r="X12" s="1327"/>
      <c r="Y12" s="1328"/>
      <c r="Z12" s="1325"/>
      <c r="AA12" s="1325"/>
      <c r="AB12" s="1325"/>
      <c r="AC12" s="1325"/>
      <c r="AD12" s="1325"/>
      <c r="AE12" s="1292"/>
      <c r="AF12" s="1293"/>
      <c r="AG12" s="1293"/>
      <c r="AH12" s="1293"/>
      <c r="AI12" s="1294"/>
      <c r="AJ12" s="5"/>
      <c r="AK12" s="1215"/>
      <c r="AL12" s="1216"/>
      <c r="AM12" s="1217"/>
      <c r="AN12" s="1209" t="s">
        <v>1010</v>
      </c>
      <c r="AO12" s="1209"/>
      <c r="AP12" s="1209"/>
      <c r="AQ12" s="1209" t="s">
        <v>98</v>
      </c>
      <c r="AR12" s="1209"/>
      <c r="AS12" s="1209"/>
      <c r="AT12" s="1209"/>
      <c r="AU12" s="1209"/>
      <c r="AV12" s="1209"/>
      <c r="AW12" s="1209"/>
      <c r="AX12" s="1209"/>
      <c r="AY12" s="1256"/>
      <c r="AZ12" s="1209" t="s">
        <v>155</v>
      </c>
      <c r="BA12" s="1209"/>
      <c r="BB12" s="1209"/>
      <c r="BC12" s="1209"/>
      <c r="BD12" s="1209"/>
      <c r="BE12" s="1209"/>
      <c r="BF12" s="1209"/>
      <c r="BG12" s="1209"/>
      <c r="BH12" s="1256" t="s">
        <v>154</v>
      </c>
      <c r="BI12" s="1257"/>
      <c r="BJ12" s="1257"/>
      <c r="BK12" s="1257"/>
      <c r="BL12" s="1257"/>
      <c r="BM12" s="1257"/>
      <c r="BN12" s="1257"/>
      <c r="BO12" s="125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332" t="s">
        <v>54</v>
      </c>
      <c r="B13" s="1333"/>
      <c r="C13" s="1333"/>
      <c r="D13" s="1333"/>
      <c r="E13" s="1333"/>
      <c r="F13" s="1334"/>
      <c r="G13" s="969"/>
      <c r="H13" s="969"/>
      <c r="I13" s="969"/>
      <c r="J13" s="969"/>
      <c r="K13" s="969"/>
      <c r="L13" s="969"/>
      <c r="M13" s="969"/>
      <c r="N13" s="969"/>
      <c r="O13" s="969"/>
      <c r="P13" s="970"/>
      <c r="Q13" s="6"/>
      <c r="R13" s="6"/>
      <c r="S13" s="6"/>
      <c r="T13" s="1244" t="s">
        <v>153</v>
      </c>
      <c r="U13" s="1245"/>
      <c r="V13" s="1245"/>
      <c r="W13" s="1245"/>
      <c r="X13" s="1245"/>
      <c r="Y13" s="1245"/>
      <c r="Z13" s="969"/>
      <c r="AA13" s="969"/>
      <c r="AB13" s="969"/>
      <c r="AC13" s="969"/>
      <c r="AD13" s="969"/>
      <c r="AE13" s="1067"/>
      <c r="AF13" s="1068"/>
      <c r="AG13" s="1068"/>
      <c r="AH13" s="1068"/>
      <c r="AI13" s="1225"/>
      <c r="AJ13" s="5"/>
      <c r="AK13" s="1264" t="s">
        <v>152</v>
      </c>
      <c r="AL13" s="1265"/>
      <c r="AM13" s="1265"/>
      <c r="AN13" s="1019"/>
      <c r="AO13" s="1019"/>
      <c r="AP13" s="1019"/>
      <c r="AQ13" s="1012"/>
      <c r="AR13" s="1012"/>
      <c r="AS13" s="1012"/>
      <c r="AT13" s="1278" t="s">
        <v>151</v>
      </c>
      <c r="AU13" s="1278"/>
      <c r="AV13" s="1278"/>
      <c r="AW13" s="1278"/>
      <c r="AX13" s="1278"/>
      <c r="AY13" s="1279"/>
      <c r="AZ13" s="1262"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332" t="s">
        <v>150</v>
      </c>
      <c r="B14" s="1333"/>
      <c r="C14" s="1333"/>
      <c r="D14" s="1333"/>
      <c r="E14" s="1333"/>
      <c r="F14" s="1334"/>
      <c r="G14" s="969"/>
      <c r="H14" s="969"/>
      <c r="I14" s="969"/>
      <c r="J14" s="969"/>
      <c r="K14" s="969"/>
      <c r="L14" s="969"/>
      <c r="M14" s="969"/>
      <c r="N14" s="969"/>
      <c r="O14" s="969"/>
      <c r="P14" s="970"/>
      <c r="Q14" s="6"/>
      <c r="R14" s="6"/>
      <c r="S14" s="6"/>
      <c r="T14" s="1244" t="s">
        <v>875</v>
      </c>
      <c r="U14" s="1245"/>
      <c r="V14" s="1245"/>
      <c r="W14" s="1245"/>
      <c r="X14" s="1245"/>
      <c r="Y14" s="1245"/>
      <c r="Z14" s="969"/>
      <c r="AA14" s="969"/>
      <c r="AB14" s="969"/>
      <c r="AC14" s="969"/>
      <c r="AD14" s="969"/>
      <c r="AE14" s="1067"/>
      <c r="AF14" s="1068"/>
      <c r="AG14" s="1068"/>
      <c r="AH14" s="1068"/>
      <c r="AI14" s="1225"/>
      <c r="AJ14" s="5"/>
      <c r="AK14" s="1264" t="s">
        <v>51</v>
      </c>
      <c r="AL14" s="1265"/>
      <c r="AM14" s="1265"/>
      <c r="AN14" s="1019"/>
      <c r="AO14" s="1019"/>
      <c r="AP14" s="1019"/>
      <c r="AQ14" s="1012"/>
      <c r="AR14" s="1012"/>
      <c r="AS14" s="1012"/>
      <c r="AT14" s="1012"/>
      <c r="AU14" s="1012"/>
      <c r="AV14" s="1012"/>
      <c r="AW14" s="1012"/>
      <c r="AX14" s="1012"/>
      <c r="AY14" s="1013"/>
      <c r="AZ14" s="1262"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332" t="s">
        <v>149</v>
      </c>
      <c r="B15" s="1333"/>
      <c r="C15" s="1333"/>
      <c r="D15" s="1333"/>
      <c r="E15" s="1333"/>
      <c r="F15" s="1334"/>
      <c r="G15" s="1313" t="s">
        <v>148</v>
      </c>
      <c r="H15" s="1313"/>
      <c r="I15" s="1313"/>
      <c r="J15" s="1313"/>
      <c r="K15" s="1313"/>
      <c r="L15" s="1313"/>
      <c r="M15" s="1313"/>
      <c r="N15" s="1313"/>
      <c r="O15" s="1313"/>
      <c r="P15" s="1314"/>
      <c r="Q15" s="6"/>
      <c r="R15" s="6"/>
      <c r="S15" s="6"/>
      <c r="T15" s="1244" t="s">
        <v>54</v>
      </c>
      <c r="U15" s="1245"/>
      <c r="V15" s="1245"/>
      <c r="W15" s="1245"/>
      <c r="X15" s="1245"/>
      <c r="Y15" s="1245"/>
      <c r="Z15" s="969"/>
      <c r="AA15" s="969"/>
      <c r="AB15" s="969"/>
      <c r="AC15" s="969"/>
      <c r="AD15" s="969"/>
      <c r="AE15" s="1067"/>
      <c r="AF15" s="1068"/>
      <c r="AG15" s="1068"/>
      <c r="AH15" s="1068"/>
      <c r="AI15" s="1225"/>
      <c r="AJ15" s="5"/>
      <c r="AK15" s="1264" t="s">
        <v>50</v>
      </c>
      <c r="AL15" s="1265"/>
      <c r="AM15" s="1265"/>
      <c r="AN15" s="1019"/>
      <c r="AO15" s="1019"/>
      <c r="AP15" s="1019"/>
      <c r="AQ15" s="1012"/>
      <c r="AR15" s="1012"/>
      <c r="AS15" s="1012"/>
      <c r="AT15" s="1278" t="s">
        <v>147</v>
      </c>
      <c r="AU15" s="1278"/>
      <c r="AV15" s="1278"/>
      <c r="AW15" s="1278"/>
      <c r="AX15" s="1278"/>
      <c r="AY15" s="1279"/>
      <c r="AZ15" s="1262"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46" t="s">
        <v>146</v>
      </c>
      <c r="B16" s="1347"/>
      <c r="C16" s="1347"/>
      <c r="D16" s="1347"/>
      <c r="E16" s="1347"/>
      <c r="F16" s="1348"/>
      <c r="G16" s="944"/>
      <c r="H16" s="944"/>
      <c r="I16" s="944"/>
      <c r="J16" s="944"/>
      <c r="K16" s="944"/>
      <c r="L16" s="944"/>
      <c r="M16" s="944"/>
      <c r="N16" s="944"/>
      <c r="O16" s="944"/>
      <c r="P16" s="1119"/>
      <c r="Q16" s="6"/>
      <c r="R16" s="6"/>
      <c r="S16" s="6"/>
      <c r="T16" s="1244" t="s">
        <v>145</v>
      </c>
      <c r="U16" s="1245"/>
      <c r="V16" s="1245"/>
      <c r="W16" s="1245"/>
      <c r="X16" s="1245"/>
      <c r="Y16" s="1245"/>
      <c r="Z16" s="1078"/>
      <c r="AA16" s="1079"/>
      <c r="AB16" s="1079"/>
      <c r="AC16" s="1246" t="s">
        <v>72</v>
      </c>
      <c r="AD16" s="1300"/>
      <c r="AE16" s="1078"/>
      <c r="AF16" s="1079"/>
      <c r="AG16" s="1079"/>
      <c r="AH16" s="1246" t="s">
        <v>72</v>
      </c>
      <c r="AI16" s="1343"/>
      <c r="AJ16" s="5"/>
      <c r="AK16" s="1264" t="s">
        <v>144</v>
      </c>
      <c r="AL16" s="1265"/>
      <c r="AM16" s="1265"/>
      <c r="AN16" s="1336" t="str">
        <f>IFERROR(AVERAGE(AN13:AP15),"")</f>
        <v/>
      </c>
      <c r="AO16" s="1336"/>
      <c r="AP16" s="1336"/>
      <c r="AQ16" s="1260" t="str">
        <f>IFERROR(AVERAGE(AQ13:AS15),"")</f>
        <v/>
      </c>
      <c r="AR16" s="1260"/>
      <c r="AS16" s="1260"/>
      <c r="AT16" s="1012"/>
      <c r="AU16" s="1012"/>
      <c r="AV16" s="1012"/>
      <c r="AW16" s="1012"/>
      <c r="AX16" s="1012"/>
      <c r="AY16" s="1013"/>
      <c r="AZ16" s="1283" t="s">
        <v>143</v>
      </c>
      <c r="BA16" s="1284"/>
      <c r="BB16" s="1284"/>
      <c r="BC16" s="1284"/>
      <c r="BD16" s="1284"/>
      <c r="BE16" s="1284"/>
      <c r="BF16" s="1284"/>
      <c r="BG16" s="1284"/>
      <c r="BH16" s="1284"/>
      <c r="BI16" s="1284"/>
      <c r="BJ16" s="1284"/>
      <c r="BK16" s="1284"/>
      <c r="BL16" s="1284"/>
      <c r="BM16" s="1284"/>
      <c r="BN16" s="1284"/>
      <c r="BO16" s="128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242" t="s">
        <v>142</v>
      </c>
      <c r="U17" s="1243"/>
      <c r="V17" s="1243"/>
      <c r="W17" s="1243"/>
      <c r="X17" s="1243"/>
      <c r="Y17" s="1243"/>
      <c r="Z17" s="944"/>
      <c r="AA17" s="944"/>
      <c r="AB17" s="944"/>
      <c r="AC17" s="944"/>
      <c r="AD17" s="944"/>
      <c r="AE17" s="1320"/>
      <c r="AF17" s="1321"/>
      <c r="AG17" s="1321"/>
      <c r="AH17" s="1321"/>
      <c r="AI17" s="1322"/>
      <c r="AJ17" s="5"/>
      <c r="AK17" s="990"/>
      <c r="AL17" s="991"/>
      <c r="AM17" s="991"/>
      <c r="AN17" s="991"/>
      <c r="AO17" s="991"/>
      <c r="AP17" s="991"/>
      <c r="AQ17" s="991"/>
      <c r="AR17" s="991"/>
      <c r="AS17" s="992"/>
      <c r="AT17" s="1278" t="s">
        <v>141</v>
      </c>
      <c r="AU17" s="1278"/>
      <c r="AV17" s="1278"/>
      <c r="AW17" s="1278"/>
      <c r="AX17" s="1278"/>
      <c r="AY17" s="1279"/>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93"/>
      <c r="AL18" s="994"/>
      <c r="AM18" s="994"/>
      <c r="AN18" s="994"/>
      <c r="AO18" s="994"/>
      <c r="AP18" s="994"/>
      <c r="AQ18" s="994"/>
      <c r="AR18" s="994"/>
      <c r="AS18" s="995"/>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236" t="s">
        <v>139</v>
      </c>
      <c r="B19" s="1237"/>
      <c r="C19" s="1237"/>
      <c r="D19" s="1237"/>
      <c r="E19" s="1237"/>
      <c r="F19" s="1237"/>
      <c r="G19" s="1237"/>
      <c r="H19" s="1237"/>
      <c r="I19" s="1237"/>
      <c r="J19" s="1237"/>
      <c r="K19" s="1237"/>
      <c r="L19" s="1237"/>
      <c r="M19" s="1237"/>
      <c r="N19" s="1237"/>
      <c r="O19" s="1237"/>
      <c r="P19" s="1237"/>
      <c r="Q19" s="1237"/>
      <c r="R19" s="1237"/>
      <c r="S19" s="1237"/>
      <c r="T19" s="1237"/>
      <c r="U19" s="1237"/>
      <c r="V19" s="1238"/>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17"/>
      <c r="B20" s="1318"/>
      <c r="C20" s="1318"/>
      <c r="D20" s="1277" t="s">
        <v>29</v>
      </c>
      <c r="E20" s="1277"/>
      <c r="F20" s="1277"/>
      <c r="G20" s="1277" t="s">
        <v>30</v>
      </c>
      <c r="H20" s="1277"/>
      <c r="I20" s="1277"/>
      <c r="J20" s="1277" t="s">
        <v>31</v>
      </c>
      <c r="K20" s="1277"/>
      <c r="L20" s="1277"/>
      <c r="M20" s="1277" t="s">
        <v>32</v>
      </c>
      <c r="N20" s="1277"/>
      <c r="O20" s="1277"/>
      <c r="P20" s="1277" t="s">
        <v>33</v>
      </c>
      <c r="Q20" s="1277"/>
      <c r="R20" s="1310"/>
      <c r="S20" s="1277" t="s">
        <v>138</v>
      </c>
      <c r="T20" s="1277"/>
      <c r="U20" s="1277"/>
      <c r="V20" s="1323"/>
      <c r="W20" s="6"/>
      <c r="X20" s="6"/>
      <c r="Y20" s="6"/>
      <c r="Z20" s="6"/>
      <c r="AA20" s="6"/>
      <c r="AB20" s="6"/>
      <c r="AC20" s="6"/>
      <c r="AD20" s="6"/>
      <c r="AE20" s="6"/>
      <c r="AF20" s="6"/>
      <c r="AG20" s="6"/>
      <c r="AH20" s="6"/>
      <c r="AI20" s="6"/>
      <c r="AJ20" s="5"/>
      <c r="AK20" s="1248" t="s">
        <v>137</v>
      </c>
      <c r="AL20" s="1249"/>
      <c r="AM20" s="1249"/>
      <c r="AN20" s="1249"/>
      <c r="AO20" s="1249"/>
      <c r="AP20" s="1249"/>
      <c r="AQ20" s="1249"/>
      <c r="AR20" s="1249"/>
      <c r="AS20" s="1249"/>
      <c r="AT20" s="1249"/>
      <c r="AU20" s="1249"/>
      <c r="AV20" s="1249"/>
      <c r="AW20" s="1250"/>
      <c r="AX20" s="1344"/>
      <c r="AY20" s="1345"/>
      <c r="AZ20" s="1345"/>
      <c r="BA20" s="1345"/>
      <c r="BB20" s="5"/>
      <c r="BC20" s="1253" t="s">
        <v>136</v>
      </c>
      <c r="BD20" s="1254"/>
      <c r="BE20" s="1254"/>
      <c r="BF20" s="1254"/>
      <c r="BG20" s="1254"/>
      <c r="BH20" s="1254"/>
      <c r="BI20" s="1254"/>
      <c r="BJ20" s="1254"/>
      <c r="BK20" s="1254"/>
      <c r="BL20" s="1254"/>
      <c r="BM20" s="1254"/>
      <c r="BN20" s="1254"/>
      <c r="BO20" s="1254"/>
      <c r="BP20" s="1254"/>
      <c r="BQ20" s="1254"/>
      <c r="BR20" s="1254"/>
      <c r="BS20" s="1255"/>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44" t="s">
        <v>102</v>
      </c>
      <c r="B21" s="1245"/>
      <c r="C21" s="1245"/>
      <c r="D21" s="969"/>
      <c r="E21" s="969"/>
      <c r="F21" s="969"/>
      <c r="G21" s="968"/>
      <c r="H21" s="968"/>
      <c r="I21" s="968"/>
      <c r="J21" s="968"/>
      <c r="K21" s="968"/>
      <c r="L21" s="968"/>
      <c r="M21" s="969"/>
      <c r="N21" s="969"/>
      <c r="O21" s="969"/>
      <c r="P21" s="968"/>
      <c r="Q21" s="968"/>
      <c r="R21" s="1052"/>
      <c r="S21" s="1123"/>
      <c r="T21" s="969"/>
      <c r="U21" s="969"/>
      <c r="V21" s="970"/>
      <c r="W21" s="6"/>
      <c r="X21" s="6"/>
      <c r="Y21" s="6"/>
      <c r="Z21" s="6"/>
      <c r="AA21" s="6"/>
      <c r="AB21" s="6"/>
      <c r="AC21" s="6"/>
      <c r="AD21" s="6"/>
      <c r="AE21" s="6"/>
      <c r="AF21" s="6"/>
      <c r="AG21" s="6"/>
      <c r="AH21" s="6"/>
      <c r="AI21" s="6"/>
      <c r="AJ21" s="5"/>
      <c r="AK21" s="1251" t="s">
        <v>135</v>
      </c>
      <c r="AL21" s="1252"/>
      <c r="AM21" s="1252"/>
      <c r="AN21" s="1252"/>
      <c r="AO21" s="1252"/>
      <c r="AP21" s="1252"/>
      <c r="AQ21" s="1252"/>
      <c r="AR21" s="1252"/>
      <c r="AS21" s="1252"/>
      <c r="AT21" s="1143" t="str">
        <f>IFERROR(Z27/Z29,"")</f>
        <v/>
      </c>
      <c r="AU21" s="1143"/>
      <c r="AV21" s="1143"/>
      <c r="AW21" s="1144"/>
      <c r="AX21" s="1344"/>
      <c r="AY21" s="1345"/>
      <c r="AZ21" s="1345"/>
      <c r="BA21" s="1345"/>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242" t="s">
        <v>101</v>
      </c>
      <c r="B22" s="1243"/>
      <c r="C22" s="1243"/>
      <c r="D22" s="944"/>
      <c r="E22" s="944"/>
      <c r="F22" s="944"/>
      <c r="G22" s="1312"/>
      <c r="H22" s="1312"/>
      <c r="I22" s="1312"/>
      <c r="J22" s="1312"/>
      <c r="K22" s="1312"/>
      <c r="L22" s="1312"/>
      <c r="M22" s="944"/>
      <c r="N22" s="944"/>
      <c r="O22" s="944"/>
      <c r="P22" s="1353" t="str">
        <f>IFERROR(IF(AT18="Single Phase",((H33*AN13*AQ13)/(H37*H40))*G30,IF(AT18="Three Phase",(AQ16*AN16*AT14*AT16*1.73/746)*G30,"")),"")</f>
        <v/>
      </c>
      <c r="Q22" s="1353"/>
      <c r="R22" s="1354"/>
      <c r="S22" s="944"/>
      <c r="T22" s="944"/>
      <c r="U22" s="944"/>
      <c r="V22" s="1119"/>
      <c r="W22" s="6"/>
      <c r="X22" s="6"/>
      <c r="Y22" s="6"/>
      <c r="Z22" s="6"/>
      <c r="AA22" s="6"/>
      <c r="AB22" s="6"/>
      <c r="AC22" s="6"/>
      <c r="AD22" s="6"/>
      <c r="AE22" s="6"/>
      <c r="AF22" s="6"/>
      <c r="AG22" s="6"/>
      <c r="AH22" s="6"/>
      <c r="AI22" s="6"/>
      <c r="AJ22" s="5"/>
      <c r="AK22" s="1264" t="s">
        <v>134</v>
      </c>
      <c r="AL22" s="1265"/>
      <c r="AM22" s="1265"/>
      <c r="AN22" s="1265"/>
      <c r="AO22" s="1265"/>
      <c r="AP22" s="1265"/>
      <c r="AQ22" s="1265"/>
      <c r="AR22" s="1265"/>
      <c r="AS22" s="1265"/>
      <c r="AT22" s="1275" t="str">
        <f>IFERROR(IF((Z27*1.57)+(Z29*1.57)+(Z32*2)&lt;&gt;0,(Z27*1.57)+(Z29*1.57)+(Z32*2),""),"")</f>
        <v/>
      </c>
      <c r="AU22" s="1275"/>
      <c r="AV22" s="1276"/>
      <c r="AW22" s="52" t="s">
        <v>133</v>
      </c>
      <c r="AX22" s="1344"/>
      <c r="AY22" s="1345"/>
      <c r="AZ22" s="1345"/>
      <c r="BA22" s="1345"/>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64" t="s">
        <v>132</v>
      </c>
      <c r="AL23" s="1265"/>
      <c r="AM23" s="1265"/>
      <c r="AN23" s="1265"/>
      <c r="AO23" s="1265"/>
      <c r="AP23" s="1265"/>
      <c r="AQ23" s="1265"/>
      <c r="AR23" s="1265"/>
      <c r="AS23" s="1265"/>
      <c r="AT23" s="1260" t="str">
        <f>IFERROR(IF(OR(X40="VFD SETTING",X40="ECM SETTING"),((AF40/60)*(H36))*AT21,AT21*M36),"")</f>
        <v/>
      </c>
      <c r="AU23" s="1260"/>
      <c r="AV23" s="1260"/>
      <c r="AW23" s="1261"/>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236" t="s">
        <v>131</v>
      </c>
      <c r="B24" s="1237"/>
      <c r="C24" s="1237"/>
      <c r="D24" s="1237"/>
      <c r="E24" s="1237"/>
      <c r="F24" s="1237"/>
      <c r="G24" s="1237"/>
      <c r="H24" s="1237"/>
      <c r="I24" s="1237"/>
      <c r="J24" s="1237"/>
      <c r="K24" s="1237"/>
      <c r="L24" s="1237"/>
      <c r="M24" s="1237"/>
      <c r="N24" s="1237"/>
      <c r="O24" s="1237"/>
      <c r="P24" s="1238"/>
      <c r="Q24" s="6"/>
      <c r="R24" s="6"/>
      <c r="S24" s="1236" t="s">
        <v>130</v>
      </c>
      <c r="T24" s="1237"/>
      <c r="U24" s="1237"/>
      <c r="V24" s="1237"/>
      <c r="W24" s="1237"/>
      <c r="X24" s="1237"/>
      <c r="Y24" s="1237"/>
      <c r="Z24" s="1237"/>
      <c r="AA24" s="1237"/>
      <c r="AB24" s="1237"/>
      <c r="AC24" s="51" t="s">
        <v>113</v>
      </c>
      <c r="AD24" s="1237" t="str">
        <f>IF(G30&lt;&gt;0,G30,"")</f>
        <v/>
      </c>
      <c r="AE24" s="1237"/>
      <c r="AF24" s="1237"/>
      <c r="AG24" s="1237"/>
      <c r="AH24" s="1237"/>
      <c r="AI24" s="1238"/>
      <c r="AJ24" s="5"/>
      <c r="AK24" s="1264" t="s">
        <v>129</v>
      </c>
      <c r="AL24" s="1265"/>
      <c r="AM24" s="1265"/>
      <c r="AN24" s="1265"/>
      <c r="AO24" s="1265"/>
      <c r="AP24" s="1265"/>
      <c r="AQ24" s="1265"/>
      <c r="AR24" s="1265"/>
      <c r="AS24" s="1265"/>
      <c r="AT24" s="1370" t="str">
        <f>IFERROR(IF(((AF40/60)*(H36))*((Z27-0.5))/((Z29-0.5))&lt;&gt;0,((AF40/60)*(H36))*((Z27-0.5))/((Z29-0.5)),""),"")</f>
        <v/>
      </c>
      <c r="AU24" s="1371"/>
      <c r="AV24" s="1371"/>
      <c r="AW24" s="1372"/>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58"/>
      <c r="B25" s="1359"/>
      <c r="C25" s="1359"/>
      <c r="D25" s="1359"/>
      <c r="E25" s="1359"/>
      <c r="F25" s="1360"/>
      <c r="G25" s="1310" t="s">
        <v>128</v>
      </c>
      <c r="H25" s="1304"/>
      <c r="I25" s="1304"/>
      <c r="J25" s="1304"/>
      <c r="K25" s="1311"/>
      <c r="L25" s="1304" t="s">
        <v>127</v>
      </c>
      <c r="M25" s="1304"/>
      <c r="N25" s="1304"/>
      <c r="O25" s="1304"/>
      <c r="P25" s="1305"/>
      <c r="Q25" s="6"/>
      <c r="R25" s="6"/>
      <c r="S25" s="1317" t="s">
        <v>126</v>
      </c>
      <c r="T25" s="1318"/>
      <c r="U25" s="1318"/>
      <c r="V25" s="1318"/>
      <c r="W25" s="1318"/>
      <c r="X25" s="1318"/>
      <c r="Y25" s="1318"/>
      <c r="Z25" s="1292"/>
      <c r="AA25" s="1293"/>
      <c r="AB25" s="1293"/>
      <c r="AC25" s="1293"/>
      <c r="AD25" s="1293"/>
      <c r="AE25" s="1293"/>
      <c r="AF25" s="1293"/>
      <c r="AG25" s="1293"/>
      <c r="AH25" s="1293"/>
      <c r="AI25" s="1294"/>
      <c r="AJ25" s="5"/>
      <c r="AK25" s="1337" t="s">
        <v>125</v>
      </c>
      <c r="AL25" s="1338"/>
      <c r="AM25" s="1338"/>
      <c r="AN25" s="1338"/>
      <c r="AO25" s="1338"/>
      <c r="AP25" s="1338"/>
      <c r="AQ25" s="1338"/>
      <c r="AR25" s="1338"/>
      <c r="AS25" s="1338"/>
      <c r="AT25" s="1338"/>
      <c r="AU25" s="1338"/>
      <c r="AV25" s="1338"/>
      <c r="AW25" s="1339"/>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61" t="s">
        <v>124</v>
      </c>
      <c r="B26" s="1362"/>
      <c r="C26" s="1362"/>
      <c r="D26" s="1362"/>
      <c r="E26" s="1362"/>
      <c r="F26" s="1363"/>
      <c r="G26" s="988"/>
      <c r="H26" s="988"/>
      <c r="I26" s="988"/>
      <c r="J26" s="988"/>
      <c r="K26" s="988"/>
      <c r="L26" s="988"/>
      <c r="M26" s="988"/>
      <c r="N26" s="988"/>
      <c r="O26" s="988"/>
      <c r="P26" s="989"/>
      <c r="Q26" s="6"/>
      <c r="R26" s="6"/>
      <c r="S26" s="1301" t="s">
        <v>123</v>
      </c>
      <c r="T26" s="1302"/>
      <c r="U26" s="1302"/>
      <c r="V26" s="1302"/>
      <c r="W26" s="1302"/>
      <c r="X26" s="1302"/>
      <c r="Y26" s="1302"/>
      <c r="Z26" s="1067"/>
      <c r="AA26" s="1068"/>
      <c r="AB26" s="1068"/>
      <c r="AC26" s="1068"/>
      <c r="AD26" s="1068"/>
      <c r="AE26" s="1068"/>
      <c r="AF26" s="1068"/>
      <c r="AG26" s="1068"/>
      <c r="AH26" s="1068"/>
      <c r="AI26" s="1225"/>
      <c r="AJ26" s="5"/>
      <c r="AK26" s="1340"/>
      <c r="AL26" s="1341"/>
      <c r="AM26" s="1341"/>
      <c r="AN26" s="1341"/>
      <c r="AO26" s="1341"/>
      <c r="AP26" s="1341"/>
      <c r="AQ26" s="1341"/>
      <c r="AR26" s="1341"/>
      <c r="AS26" s="1341"/>
      <c r="AT26" s="1341"/>
      <c r="AU26" s="1341"/>
      <c r="AV26" s="1341"/>
      <c r="AW26" s="1342"/>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332" t="s">
        <v>122</v>
      </c>
      <c r="B27" s="1333"/>
      <c r="C27" s="1333"/>
      <c r="D27" s="1333"/>
      <c r="E27" s="1333"/>
      <c r="F27" s="1334"/>
      <c r="G27" s="969"/>
      <c r="H27" s="969"/>
      <c r="I27" s="969"/>
      <c r="J27" s="969"/>
      <c r="K27" s="969"/>
      <c r="L27" s="969"/>
      <c r="M27" s="969"/>
      <c r="N27" s="969"/>
      <c r="O27" s="969"/>
      <c r="P27" s="970"/>
      <c r="Q27" s="6"/>
      <c r="R27" s="6"/>
      <c r="S27" s="1244" t="s">
        <v>121</v>
      </c>
      <c r="T27" s="1245"/>
      <c r="U27" s="1245"/>
      <c r="V27" s="1245"/>
      <c r="W27" s="1245"/>
      <c r="X27" s="1245"/>
      <c r="Y27" s="1245"/>
      <c r="Z27" s="1295"/>
      <c r="AA27" s="1295"/>
      <c r="AB27" s="1295"/>
      <c r="AC27" s="1315" t="s">
        <v>116</v>
      </c>
      <c r="AD27" s="1349"/>
      <c r="AE27" s="1295"/>
      <c r="AF27" s="1295"/>
      <c r="AG27" s="1295"/>
      <c r="AH27" s="1315" t="s">
        <v>115</v>
      </c>
      <c r="AI27" s="131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46" t="s">
        <v>120</v>
      </c>
      <c r="B28" s="1347"/>
      <c r="C28" s="1347"/>
      <c r="D28" s="1347"/>
      <c r="E28" s="1347"/>
      <c r="F28" s="1348"/>
      <c r="G28" s="1306"/>
      <c r="H28" s="1307"/>
      <c r="I28" s="1307"/>
      <c r="J28" s="1355" t="s">
        <v>119</v>
      </c>
      <c r="K28" s="1357"/>
      <c r="L28" s="1306"/>
      <c r="M28" s="1307"/>
      <c r="N28" s="1307"/>
      <c r="O28" s="1355" t="s">
        <v>119</v>
      </c>
      <c r="P28" s="1356"/>
      <c r="Q28" s="6"/>
      <c r="R28" s="6"/>
      <c r="S28" s="1244" t="s">
        <v>118</v>
      </c>
      <c r="T28" s="1245"/>
      <c r="U28" s="1245"/>
      <c r="V28" s="1245"/>
      <c r="W28" s="1245"/>
      <c r="X28" s="1245"/>
      <c r="Y28" s="1245"/>
      <c r="Z28" s="1067"/>
      <c r="AA28" s="1068"/>
      <c r="AB28" s="1068"/>
      <c r="AC28" s="1068"/>
      <c r="AD28" s="1068"/>
      <c r="AE28" s="1068"/>
      <c r="AF28" s="1068"/>
      <c r="AG28" s="1068"/>
      <c r="AH28" s="1068"/>
      <c r="AI28" s="1225"/>
      <c r="AJ28" s="5"/>
      <c r="AK28" s="5"/>
      <c r="AL28" s="5"/>
      <c r="AM28" s="5"/>
      <c r="AN28" s="5"/>
      <c r="AO28" s="5"/>
      <c r="AP28" s="5"/>
      <c r="AQ28" s="5"/>
      <c r="AR28" s="5"/>
      <c r="AS28" s="5"/>
      <c r="AT28" s="5"/>
      <c r="AU28" s="5"/>
      <c r="AV28" s="1379"/>
      <c r="AW28" s="1379"/>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44" t="s">
        <v>117</v>
      </c>
      <c r="T29" s="1245"/>
      <c r="U29" s="1245"/>
      <c r="V29" s="1245"/>
      <c r="W29" s="1245"/>
      <c r="X29" s="1245"/>
      <c r="Y29" s="1245"/>
      <c r="Z29" s="1295"/>
      <c r="AA29" s="1295"/>
      <c r="AB29" s="1295"/>
      <c r="AC29" s="1315" t="s">
        <v>116</v>
      </c>
      <c r="AD29" s="1349"/>
      <c r="AE29" s="1295"/>
      <c r="AF29" s="1295"/>
      <c r="AG29" s="1295"/>
      <c r="AH29" s="1315" t="s">
        <v>115</v>
      </c>
      <c r="AI29" s="1316"/>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236" t="s">
        <v>114</v>
      </c>
      <c r="B30" s="1237"/>
      <c r="C30" s="1237"/>
      <c r="D30" s="1237"/>
      <c r="E30" s="1237"/>
      <c r="F30" s="51" t="s">
        <v>113</v>
      </c>
      <c r="G30" s="1351"/>
      <c r="H30" s="1351"/>
      <c r="I30" s="1351"/>
      <c r="J30" s="1351"/>
      <c r="K30" s="1351"/>
      <c r="L30" s="1351"/>
      <c r="M30" s="1351"/>
      <c r="N30" s="1351"/>
      <c r="O30" s="1351"/>
      <c r="P30" s="1351"/>
      <c r="Q30" s="1352"/>
      <c r="R30" s="6"/>
      <c r="S30" s="1244" t="s">
        <v>112</v>
      </c>
      <c r="T30" s="1245"/>
      <c r="U30" s="1245"/>
      <c r="V30" s="1245"/>
      <c r="W30" s="1245"/>
      <c r="X30" s="1245"/>
      <c r="Y30" s="1245"/>
      <c r="Z30" s="1067"/>
      <c r="AA30" s="1068"/>
      <c r="AB30" s="1068"/>
      <c r="AC30" s="1068"/>
      <c r="AD30" s="1068"/>
      <c r="AE30" s="1068"/>
      <c r="AF30" s="1068"/>
      <c r="AG30" s="1068"/>
      <c r="AH30" s="1068"/>
      <c r="AI30" s="1225"/>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17" t="s">
        <v>111</v>
      </c>
      <c r="B31" s="1318"/>
      <c r="C31" s="1318"/>
      <c r="D31" s="1318"/>
      <c r="E31" s="1318"/>
      <c r="F31" s="1318"/>
      <c r="G31" s="1318"/>
      <c r="H31" s="1325"/>
      <c r="I31" s="1325"/>
      <c r="J31" s="1325"/>
      <c r="K31" s="1325"/>
      <c r="L31" s="1325"/>
      <c r="M31" s="1325"/>
      <c r="N31" s="1325"/>
      <c r="O31" s="1325"/>
      <c r="P31" s="1325"/>
      <c r="Q31" s="1335"/>
      <c r="R31" s="6"/>
      <c r="S31" s="1244" t="s">
        <v>110</v>
      </c>
      <c r="T31" s="1245"/>
      <c r="U31" s="1245"/>
      <c r="V31" s="1245"/>
      <c r="W31" s="1245"/>
      <c r="X31" s="1245"/>
      <c r="Y31" s="1245"/>
      <c r="Z31" s="1092"/>
      <c r="AA31" s="1093"/>
      <c r="AB31" s="1093"/>
      <c r="AC31" s="1093"/>
      <c r="AD31" s="1246" t="s">
        <v>109</v>
      </c>
      <c r="AE31" s="1246"/>
      <c r="AF31" s="1094"/>
      <c r="AG31" s="1094"/>
      <c r="AH31" s="1094"/>
      <c r="AI31" s="129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44" t="s">
        <v>108</v>
      </c>
      <c r="B32" s="1245"/>
      <c r="C32" s="1245"/>
      <c r="D32" s="1245"/>
      <c r="E32" s="1245"/>
      <c r="F32" s="1245"/>
      <c r="G32" s="1245"/>
      <c r="H32" s="969"/>
      <c r="I32" s="969"/>
      <c r="J32" s="969"/>
      <c r="K32" s="969"/>
      <c r="L32" s="969"/>
      <c r="M32" s="969"/>
      <c r="N32" s="969"/>
      <c r="O32" s="969"/>
      <c r="P32" s="969"/>
      <c r="Q32" s="970"/>
      <c r="R32" s="6"/>
      <c r="S32" s="1242" t="s">
        <v>107</v>
      </c>
      <c r="T32" s="1243"/>
      <c r="U32" s="1243"/>
      <c r="V32" s="1243"/>
      <c r="W32" s="1243"/>
      <c r="X32" s="1243"/>
      <c r="Y32" s="1243"/>
      <c r="Z32" s="978"/>
      <c r="AA32" s="1303"/>
      <c r="AB32" s="1303"/>
      <c r="AC32" s="1303"/>
      <c r="AD32" s="1303"/>
      <c r="AE32" s="1296" t="s">
        <v>106</v>
      </c>
      <c r="AF32" s="1296"/>
      <c r="AG32" s="1296"/>
      <c r="AH32" s="1296"/>
      <c r="AI32" s="129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332" t="s">
        <v>105</v>
      </c>
      <c r="B33" s="1333"/>
      <c r="C33" s="1333"/>
      <c r="D33" s="1333"/>
      <c r="E33" s="1333"/>
      <c r="F33" s="1333"/>
      <c r="G33" s="1334"/>
      <c r="H33" s="968"/>
      <c r="I33" s="968"/>
      <c r="J33" s="968"/>
      <c r="K33" s="968"/>
      <c r="L33" s="968"/>
      <c r="M33" s="968"/>
      <c r="N33" s="968"/>
      <c r="O33" s="968"/>
      <c r="P33" s="968"/>
      <c r="Q33" s="1020"/>
      <c r="R33" s="6"/>
      <c r="S33" s="6"/>
      <c r="T33" s="6"/>
      <c r="U33" s="6"/>
      <c r="V33" s="6"/>
      <c r="W33" s="6"/>
      <c r="X33" s="6"/>
      <c r="Y33" s="6"/>
      <c r="Z33" s="6"/>
      <c r="AA33" s="42"/>
      <c r="AB33" s="42"/>
      <c r="AC33" s="42"/>
      <c r="AD33" s="42"/>
      <c r="AE33" s="42"/>
      <c r="AF33" s="42"/>
      <c r="AG33" s="42"/>
      <c r="AH33" s="42"/>
      <c r="AI33" s="42"/>
      <c r="AJ33" s="5"/>
      <c r="AK33" s="1212" t="s">
        <v>103</v>
      </c>
      <c r="AL33" s="1213"/>
      <c r="AM33" s="1213"/>
      <c r="AN33" s="1213"/>
      <c r="AO33" s="1213"/>
      <c r="AP33" s="1213"/>
      <c r="AQ33" s="1213"/>
      <c r="AR33" s="1213"/>
      <c r="AS33" s="1213"/>
      <c r="AT33" s="1213"/>
      <c r="AU33" s="1213"/>
      <c r="AV33" s="121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44" t="s">
        <v>104</v>
      </c>
      <c r="B34" s="1245"/>
      <c r="C34" s="1245"/>
      <c r="D34" s="1245"/>
      <c r="E34" s="1245"/>
      <c r="F34" s="1245"/>
      <c r="G34" s="1245"/>
      <c r="H34" s="1016"/>
      <c r="I34" s="1017"/>
      <c r="J34" s="1017"/>
      <c r="K34" s="1017"/>
      <c r="L34" s="1017"/>
      <c r="M34" s="1017"/>
      <c r="N34" s="1017"/>
      <c r="O34" s="1017"/>
      <c r="P34" s="1017"/>
      <c r="Q34" s="1018"/>
      <c r="R34" s="42"/>
      <c r="S34" s="42"/>
      <c r="T34" s="42"/>
      <c r="U34" s="42"/>
      <c r="V34" s="42"/>
      <c r="W34" s="42"/>
      <c r="X34" s="42"/>
      <c r="Y34" s="42"/>
      <c r="Z34" s="1389" t="s">
        <v>1153</v>
      </c>
      <c r="AA34" s="1390"/>
      <c r="AB34" s="1390"/>
      <c r="AC34" s="1390"/>
      <c r="AD34" s="1390"/>
      <c r="AE34" s="1390"/>
      <c r="AF34" s="1390"/>
      <c r="AG34" s="1390"/>
      <c r="AH34" s="1390"/>
      <c r="AI34" s="1391"/>
      <c r="AJ34" s="5"/>
      <c r="AK34" s="1266" t="str">
        <f>IF(AF35&lt;&gt;"",IF(AF35&gt;=#REF!*1.2,"Actual DP setpoint exceeds Design + 20% by "&amp;AF35-#REF!*1.2&amp;" in. w.c. If higher DP is correct create a write-up for Remarks of why.",""),"")</f>
        <v/>
      </c>
      <c r="AL34" s="1267"/>
      <c r="AM34" s="1267"/>
      <c r="AN34" s="1267"/>
      <c r="AO34" s="1267"/>
      <c r="AP34" s="1267"/>
      <c r="AQ34" s="1267"/>
      <c r="AR34" s="1267"/>
      <c r="AS34" s="1267"/>
      <c r="AT34" s="1267"/>
      <c r="AU34" s="1267"/>
      <c r="AV34" s="1268"/>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64"/>
      <c r="B35" s="1365"/>
      <c r="C35" s="1365"/>
      <c r="D35" s="1365"/>
      <c r="E35" s="1365"/>
      <c r="F35" s="1365"/>
      <c r="G35" s="1365"/>
      <c r="H35" s="1308" t="s">
        <v>102</v>
      </c>
      <c r="I35" s="1308"/>
      <c r="J35" s="1308"/>
      <c r="K35" s="1308"/>
      <c r="L35" s="1308"/>
      <c r="M35" s="1308" t="s">
        <v>101</v>
      </c>
      <c r="N35" s="1308"/>
      <c r="O35" s="1308"/>
      <c r="P35" s="1308"/>
      <c r="Q35" s="1309"/>
      <c r="R35" s="42"/>
      <c r="S35" s="42"/>
      <c r="T35" s="42"/>
      <c r="U35" s="42"/>
      <c r="V35" s="42"/>
      <c r="W35" s="42"/>
      <c r="X35" s="42"/>
      <c r="Y35" s="42"/>
      <c r="Z35" s="1399" t="s">
        <v>901</v>
      </c>
      <c r="AA35" s="1400"/>
      <c r="AB35" s="1400"/>
      <c r="AC35" s="1400"/>
      <c r="AD35" s="1400"/>
      <c r="AE35" s="1401"/>
      <c r="AF35" s="1380"/>
      <c r="AG35" s="1381"/>
      <c r="AH35" s="1226" t="s">
        <v>72</v>
      </c>
      <c r="AI35" s="1227"/>
      <c r="AJ35" s="5"/>
      <c r="AK35" s="1269"/>
      <c r="AL35" s="1270"/>
      <c r="AM35" s="1270"/>
      <c r="AN35" s="1270"/>
      <c r="AO35" s="1270"/>
      <c r="AP35" s="1270"/>
      <c r="AQ35" s="1270"/>
      <c r="AR35" s="1270"/>
      <c r="AS35" s="1270"/>
      <c r="AT35" s="1270"/>
      <c r="AU35" s="1270"/>
      <c r="AV35" s="1271"/>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17" t="s">
        <v>32</v>
      </c>
      <c r="B36" s="1318"/>
      <c r="C36" s="1318"/>
      <c r="D36" s="1318"/>
      <c r="E36" s="1318"/>
      <c r="F36" s="1318"/>
      <c r="G36" s="1318"/>
      <c r="H36" s="1325"/>
      <c r="I36" s="1325"/>
      <c r="J36" s="1325"/>
      <c r="K36" s="1325"/>
      <c r="L36" s="1325"/>
      <c r="M36" s="1350"/>
      <c r="N36" s="1325"/>
      <c r="O36" s="1325"/>
      <c r="P36" s="1325"/>
      <c r="Q36" s="1335"/>
      <c r="R36" s="42"/>
      <c r="S36" s="42"/>
      <c r="T36" s="42"/>
      <c r="U36" s="42"/>
      <c r="V36" s="42"/>
      <c r="W36" s="42"/>
      <c r="X36" s="42"/>
      <c r="Y36" s="42"/>
      <c r="Z36" s="1396" t="s">
        <v>876</v>
      </c>
      <c r="AA36" s="1397"/>
      <c r="AB36" s="1397"/>
      <c r="AC36" s="1397"/>
      <c r="AD36" s="1397"/>
      <c r="AE36" s="1398"/>
      <c r="AF36" s="1392"/>
      <c r="AG36" s="1393"/>
      <c r="AH36" s="1394" t="s">
        <v>72</v>
      </c>
      <c r="AI36" s="1395"/>
      <c r="AJ36" s="5"/>
      <c r="AK36" s="1269"/>
      <c r="AL36" s="1270"/>
      <c r="AM36" s="1270"/>
      <c r="AN36" s="1270"/>
      <c r="AO36" s="1270"/>
      <c r="AP36" s="1270"/>
      <c r="AQ36" s="1270"/>
      <c r="AR36" s="1270"/>
      <c r="AS36" s="1270"/>
      <c r="AT36" s="1270"/>
      <c r="AU36" s="1270"/>
      <c r="AV36" s="127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44" t="s">
        <v>100</v>
      </c>
      <c r="B37" s="1245"/>
      <c r="C37" s="1245"/>
      <c r="D37" s="1245"/>
      <c r="E37" s="1245"/>
      <c r="F37" s="1245"/>
      <c r="G37" s="1245"/>
      <c r="H37" s="958"/>
      <c r="I37" s="958"/>
      <c r="J37" s="958"/>
      <c r="K37" s="958"/>
      <c r="L37" s="958"/>
      <c r="M37" s="1239" t="s">
        <v>99</v>
      </c>
      <c r="N37" s="1240"/>
      <c r="O37" s="1240"/>
      <c r="P37" s="1240"/>
      <c r="Q37" s="1241"/>
      <c r="R37" s="6"/>
      <c r="S37" s="6"/>
      <c r="T37" s="6"/>
      <c r="U37" s="6"/>
      <c r="V37" s="6"/>
      <c r="W37" s="6"/>
      <c r="X37" s="6"/>
      <c r="Y37" s="6"/>
      <c r="Z37" s="769"/>
      <c r="AA37" s="769"/>
      <c r="AB37" s="769"/>
      <c r="AC37" s="769"/>
      <c r="AD37" s="769"/>
      <c r="AE37" s="769"/>
      <c r="AF37" s="767"/>
      <c r="AG37" s="767"/>
      <c r="AH37" s="768"/>
      <c r="AI37" s="768"/>
      <c r="AJ37" s="5"/>
      <c r="AK37" s="1272"/>
      <c r="AL37" s="1273"/>
      <c r="AM37" s="1273"/>
      <c r="AN37" s="1273"/>
      <c r="AO37" s="1273"/>
      <c r="AP37" s="1273"/>
      <c r="AQ37" s="1273"/>
      <c r="AR37" s="1273"/>
      <c r="AS37" s="1273"/>
      <c r="AT37" s="1273"/>
      <c r="AU37" s="1273"/>
      <c r="AV37" s="127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44" t="s">
        <v>948</v>
      </c>
      <c r="B38" s="1245"/>
      <c r="C38" s="1245"/>
      <c r="D38" s="1245"/>
      <c r="E38" s="1245"/>
      <c r="F38" s="1245"/>
      <c r="G38" s="1245"/>
      <c r="H38" s="1239" t="s">
        <v>99</v>
      </c>
      <c r="I38" s="1240"/>
      <c r="J38" s="1240"/>
      <c r="K38" s="1240"/>
      <c r="L38" s="1240"/>
      <c r="M38" s="1240" t="str">
        <f>IF(H34&lt;&gt;"---",IF(H37*H34&lt;&gt;0,H37*H34, ""),"---")</f>
        <v/>
      </c>
      <c r="N38" s="1240"/>
      <c r="O38" s="1240"/>
      <c r="P38" s="1240"/>
      <c r="Q38" s="1241"/>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44" t="s">
        <v>949</v>
      </c>
      <c r="B39" s="1245"/>
      <c r="C39" s="1245"/>
      <c r="D39" s="1245"/>
      <c r="E39" s="1245"/>
      <c r="F39" s="1245"/>
      <c r="G39" s="1245"/>
      <c r="H39" s="1239" t="s">
        <v>99</v>
      </c>
      <c r="I39" s="1240"/>
      <c r="J39" s="1240"/>
      <c r="K39" s="1240"/>
      <c r="L39" s="1240"/>
      <c r="M39" s="1240" t="str">
        <f>IF(AT18="Single Phase",AN13,IF(AT18="Three Phase",IF(MOD(AN13,1)=0,AN13&amp;".0",AN13)&amp;", "&amp;IF(MOD(AN14,1)=0,AN14&amp;".0",AN14)&amp;", "&amp;IF(MOD(AN15,1)=0,AN15&amp;".0",AN15),""))</f>
        <v/>
      </c>
      <c r="N39" s="1240"/>
      <c r="O39" s="1240"/>
      <c r="P39" s="1240"/>
      <c r="Q39" s="1241"/>
      <c r="R39" s="6"/>
      <c r="S39" s="6"/>
      <c r="T39" s="6"/>
      <c r="U39" s="6"/>
      <c r="V39" s="6"/>
      <c r="W39" s="6"/>
      <c r="X39" s="1373" t="s">
        <v>830</v>
      </c>
      <c r="Y39" s="1374"/>
      <c r="Z39" s="1374"/>
      <c r="AA39" s="1374"/>
      <c r="AB39" s="1374"/>
      <c r="AC39" s="1374"/>
      <c r="AD39" s="1374"/>
      <c r="AE39" s="1374"/>
      <c r="AF39" s="1374"/>
      <c r="AG39" s="1374"/>
      <c r="AH39" s="1374"/>
      <c r="AI39" s="1375"/>
      <c r="AJ39" s="5"/>
      <c r="AK39" s="1197" t="s">
        <v>789</v>
      </c>
      <c r="AL39" s="1198"/>
      <c r="AM39" s="1198"/>
      <c r="AN39" s="1198"/>
      <c r="AO39" s="1198"/>
      <c r="AP39" s="1198"/>
      <c r="AQ39" s="1198"/>
      <c r="AR39" s="1198"/>
      <c r="AS39" s="1199"/>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242" t="s">
        <v>98</v>
      </c>
      <c r="B40" s="1243"/>
      <c r="C40" s="1243"/>
      <c r="D40" s="1243"/>
      <c r="E40" s="1243"/>
      <c r="F40" s="1243"/>
      <c r="G40" s="1243"/>
      <c r="H40" s="944"/>
      <c r="I40" s="944"/>
      <c r="J40" s="944"/>
      <c r="K40" s="944"/>
      <c r="L40" s="944"/>
      <c r="M40" s="1382" t="str">
        <f>IF(AT18="Single Phase",AQ13,IF(AT18="Three Phase",AQ13 &amp;", "&amp; AQ14 &amp; ", " &amp; AQ15,""))</f>
        <v/>
      </c>
      <c r="N40" s="1383"/>
      <c r="O40" s="1383"/>
      <c r="P40" s="1383"/>
      <c r="Q40" s="1384"/>
      <c r="R40" s="6"/>
      <c r="S40" s="6"/>
      <c r="T40" s="6"/>
      <c r="U40" s="6"/>
      <c r="V40" s="6"/>
      <c r="W40" s="6"/>
      <c r="X40" s="1376"/>
      <c r="Y40" s="1377"/>
      <c r="Z40" s="1377"/>
      <c r="AA40" s="1377"/>
      <c r="AB40" s="1377"/>
      <c r="AC40" s="1377"/>
      <c r="AD40" s="1377"/>
      <c r="AE40" s="1378"/>
      <c r="AF40" s="1385"/>
      <c r="AG40" s="1386"/>
      <c r="AH40" s="1063"/>
      <c r="AI40" s="1247"/>
      <c r="AJ40" s="5"/>
      <c r="AK40" s="1200"/>
      <c r="AL40" s="1201"/>
      <c r="AM40" s="1201"/>
      <c r="AN40" s="1201"/>
      <c r="AO40" s="1201"/>
      <c r="AP40" s="1201"/>
      <c r="AQ40" s="1201"/>
      <c r="AR40" s="1201"/>
      <c r="AS40" s="1202"/>
      <c r="AT40" s="5"/>
      <c r="AU40" s="948"/>
      <c r="AV40" s="950"/>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06" t="s">
        <v>843</v>
      </c>
      <c r="AL41" s="1207"/>
      <c r="AM41" s="1203"/>
      <c r="AN41" s="1204"/>
      <c r="AO41" s="1204"/>
      <c r="AP41" s="1204"/>
      <c r="AQ41" s="1204"/>
      <c r="AR41" s="1204"/>
      <c r="AS41" s="1205"/>
      <c r="AT41" s="5"/>
      <c r="AU41" s="1193"/>
      <c r="AV41" s="1194"/>
      <c r="AW41" s="532">
        <v>2</v>
      </c>
      <c r="AX41" s="535"/>
      <c r="AY41" s="1142" t="s">
        <v>215</v>
      </c>
      <c r="AZ41" s="1142"/>
      <c r="BA41" s="1142"/>
      <c r="BB41" s="1142"/>
      <c r="BC41" s="1142"/>
      <c r="BD41" s="1142"/>
      <c r="BE41" s="1142"/>
      <c r="BF41" s="1142"/>
      <c r="BG41" s="1142"/>
      <c r="BH41" s="1142"/>
      <c r="BI41" s="1142"/>
      <c r="BJ41" s="1142"/>
      <c r="BK41" s="1142"/>
      <c r="BL41" s="1142"/>
      <c r="BM41" s="1142"/>
      <c r="BN41" s="1142"/>
      <c r="BO41" s="1142"/>
      <c r="BP41" s="1142"/>
      <c r="BQ41" s="1142"/>
      <c r="BR41" s="1142"/>
      <c r="BS41" s="1142"/>
      <c r="BT41" s="1142"/>
      <c r="BU41" s="1142"/>
      <c r="BV41" s="1142"/>
      <c r="BW41" s="1142"/>
      <c r="BX41" s="1142"/>
      <c r="BY41" s="1142"/>
      <c r="BZ41" s="1142"/>
      <c r="CA41" s="1259"/>
      <c r="CB41" s="5"/>
    </row>
    <row r="42" spans="1:85" ht="12" customHeight="1" thickBot="1" x14ac:dyDescent="0.25">
      <c r="A42" s="1236" t="s">
        <v>97</v>
      </c>
      <c r="B42" s="1237"/>
      <c r="C42" s="1237"/>
      <c r="D42" s="1237"/>
      <c r="E42" s="1237"/>
      <c r="F42" s="1237"/>
      <c r="G42" s="1237"/>
      <c r="H42" s="1237"/>
      <c r="I42" s="1237"/>
      <c r="J42" s="1237"/>
      <c r="K42" s="1237"/>
      <c r="L42" s="1237"/>
      <c r="M42" s="1237"/>
      <c r="N42" s="1237"/>
      <c r="O42" s="1237"/>
      <c r="P42" s="1237"/>
      <c r="Q42" s="1237"/>
      <c r="R42" s="1237"/>
      <c r="S42" s="1237"/>
      <c r="T42" s="1237"/>
      <c r="U42" s="1237"/>
      <c r="V42" s="1237"/>
      <c r="W42" s="1237"/>
      <c r="X42" s="1237"/>
      <c r="Y42" s="1237"/>
      <c r="Z42" s="1237"/>
      <c r="AA42" s="1237"/>
      <c r="AB42" s="1237"/>
      <c r="AC42" s="1237"/>
      <c r="AD42" s="1237"/>
      <c r="AE42" s="1237"/>
      <c r="AF42" s="1237"/>
      <c r="AG42" s="1237"/>
      <c r="AH42" s="1237"/>
      <c r="AI42" s="1238"/>
      <c r="AJ42" s="5"/>
      <c r="AK42" s="1208" t="s">
        <v>844</v>
      </c>
      <c r="AL42" s="1209"/>
      <c r="AM42" s="1210"/>
      <c r="AN42" s="1210"/>
      <c r="AO42" s="1210"/>
      <c r="AP42" s="1210"/>
      <c r="AQ42" s="1210"/>
      <c r="AR42" s="1210"/>
      <c r="AS42" s="1211"/>
      <c r="AT42" s="5"/>
      <c r="AU42" s="1193"/>
      <c r="AV42" s="1194"/>
      <c r="AW42" s="532">
        <v>3</v>
      </c>
      <c r="AX42" s="532"/>
      <c r="AY42" s="1009" t="s">
        <v>214</v>
      </c>
      <c r="AZ42" s="1009"/>
      <c r="BA42" s="1009"/>
      <c r="BB42" s="1009"/>
      <c r="BC42" s="1009"/>
      <c r="BD42" s="1009"/>
      <c r="BE42" s="1009"/>
      <c r="BF42" s="1009"/>
      <c r="BG42" s="1009"/>
      <c r="BH42" s="1009"/>
      <c r="BI42" s="1009"/>
      <c r="BJ42" s="1009"/>
      <c r="BK42" s="1009"/>
      <c r="BL42" s="1009"/>
      <c r="BM42" s="1009"/>
      <c r="BN42" s="1009"/>
      <c r="BO42" s="1009"/>
      <c r="BP42" s="1009"/>
      <c r="BQ42" s="1009"/>
      <c r="BR42" s="1009"/>
      <c r="BS42" s="1009"/>
      <c r="BT42" s="1009"/>
      <c r="BU42" s="1009"/>
      <c r="BV42" s="1009"/>
      <c r="BW42" s="1009"/>
      <c r="BX42" s="1009"/>
      <c r="BY42" s="1009"/>
      <c r="BZ42" s="1009"/>
      <c r="CA42" s="1195"/>
      <c r="CB42" s="5"/>
    </row>
    <row r="43" spans="1:85" ht="12" customHeight="1" thickTop="1" x14ac:dyDescent="0.2">
      <c r="A43" s="1366" t="s">
        <v>96</v>
      </c>
      <c r="B43" s="1367"/>
      <c r="C43" s="1368"/>
      <c r="D43" s="1402" t="str">
        <f>IF(AM41&lt;&gt;"","A","")</f>
        <v/>
      </c>
      <c r="E43" s="1403"/>
      <c r="F43" s="1369" t="str">
        <f>IF(AM41&lt;&gt;"",AM41,"")</f>
        <v/>
      </c>
      <c r="G43" s="1234" t="str">
        <f>IF(AM41&lt;&gt;"","B","")</f>
        <v/>
      </c>
      <c r="H43" s="1235"/>
      <c r="I43" s="1228" t="str">
        <f>IF(AM42&lt;&gt;"",AM42,"")</f>
        <v/>
      </c>
      <c r="J43" s="1234" t="str">
        <f>IF(AM42&lt;&gt;"","C","")</f>
        <v/>
      </c>
      <c r="K43" s="1235"/>
      <c r="L43" s="1228" t="str">
        <f>IF(AM43&lt;&gt;"",AM43,"")</f>
        <v/>
      </c>
      <c r="M43" s="1234" t="str">
        <f>IF(AM43&lt;&gt;"","D","")</f>
        <v/>
      </c>
      <c r="N43" s="1235"/>
      <c r="O43" s="1228" t="str">
        <f>IF(AM44&lt;&gt;"",AM44,"")</f>
        <v/>
      </c>
      <c r="P43" s="1234" t="str">
        <f>IF(AM44&lt;&gt;"","E","")</f>
        <v/>
      </c>
      <c r="Q43" s="1235"/>
      <c r="R43" s="1228" t="str">
        <f>IF(AM45&lt;&gt;"",AM45,"")</f>
        <v/>
      </c>
      <c r="S43" s="1234" t="str">
        <f>IF(AM45&lt;&gt;"","F","")</f>
        <v/>
      </c>
      <c r="T43" s="1235"/>
      <c r="U43" s="1228" t="str">
        <f>IF(AM46&lt;&gt;"",AM46,"")</f>
        <v/>
      </c>
      <c r="V43" s="1234" t="str">
        <f>IF(AM46&lt;&gt;"","G","")</f>
        <v/>
      </c>
      <c r="W43" s="1235"/>
      <c r="X43" s="1228" t="str">
        <f>IF(AM47&lt;&gt;"",AM47,"")</f>
        <v/>
      </c>
      <c r="Y43" s="1234" t="str">
        <f>IF(AM47&lt;&gt;"","H","")</f>
        <v/>
      </c>
      <c r="Z43" s="1235"/>
      <c r="AA43" s="1228" t="str">
        <f>IF(AM48&lt;&gt;"",AM48,"")</f>
        <v/>
      </c>
      <c r="AB43" s="1234" t="str">
        <f>IF(AM48&lt;&gt;"","I","")</f>
        <v/>
      </c>
      <c r="AC43" s="1235"/>
      <c r="AD43" s="1228" t="str">
        <f>IF(AM49&lt;&gt;"",AM49,"")</f>
        <v/>
      </c>
      <c r="AE43" s="1234" t="str">
        <f>IF(AM49&lt;&gt;"","J","")</f>
        <v/>
      </c>
      <c r="AF43" s="1235"/>
      <c r="AG43" s="1369" t="str">
        <f>IF(AM50&lt;&gt;"",AM50,"")</f>
        <v/>
      </c>
      <c r="AH43" s="1234" t="str">
        <f>IF(AM50&lt;&gt;"","K","")</f>
        <v/>
      </c>
      <c r="AI43" s="1404"/>
      <c r="AJ43" s="5"/>
      <c r="AK43" s="1208" t="s">
        <v>845</v>
      </c>
      <c r="AL43" s="1209"/>
      <c r="AM43" s="1210"/>
      <c r="AN43" s="1210"/>
      <c r="AO43" s="1210"/>
      <c r="AP43" s="1210"/>
      <c r="AQ43" s="1210"/>
      <c r="AR43" s="1210"/>
      <c r="AS43" s="1211"/>
      <c r="AT43" s="5"/>
      <c r="AU43" s="1193"/>
      <c r="AV43" s="1194"/>
      <c r="AW43" s="532">
        <v>4</v>
      </c>
      <c r="AX43" s="532"/>
      <c r="AY43" s="1009" t="s">
        <v>213</v>
      </c>
      <c r="AZ43" s="1009"/>
      <c r="BA43" s="1009"/>
      <c r="BB43" s="1009"/>
      <c r="BC43" s="1009"/>
      <c r="BD43" s="1009"/>
      <c r="BE43" s="1009"/>
      <c r="BF43" s="1009"/>
      <c r="BG43" s="1009"/>
      <c r="BH43" s="1009"/>
      <c r="BI43" s="1009"/>
      <c r="BJ43" s="1009"/>
      <c r="BK43" s="1009"/>
      <c r="BL43" s="1009"/>
      <c r="BM43" s="1009"/>
      <c r="BN43" s="1009"/>
      <c r="BO43" s="1009"/>
      <c r="BP43" s="1009"/>
      <c r="BQ43" s="1009"/>
      <c r="BR43" s="1009"/>
      <c r="BS43" s="1009"/>
      <c r="BT43" s="1009"/>
      <c r="BU43" s="1009"/>
      <c r="BV43" s="1009"/>
      <c r="BW43" s="1009"/>
      <c r="BX43" s="1009"/>
      <c r="BY43" s="1009"/>
      <c r="BZ43" s="1009"/>
      <c r="CA43" s="1195"/>
      <c r="CB43" s="5"/>
    </row>
    <row r="44" spans="1:85" ht="12" customHeight="1" x14ac:dyDescent="0.2">
      <c r="A44" s="41"/>
      <c r="B44" s="39"/>
      <c r="C44" s="39"/>
      <c r="D44" s="1230"/>
      <c r="E44" s="1231"/>
      <c r="F44" s="1228"/>
      <c r="G44" s="1230"/>
      <c r="H44" s="1231"/>
      <c r="I44" s="1228"/>
      <c r="J44" s="1230"/>
      <c r="K44" s="1231"/>
      <c r="L44" s="1228"/>
      <c r="M44" s="1230"/>
      <c r="N44" s="1231"/>
      <c r="O44" s="1228"/>
      <c r="P44" s="1230"/>
      <c r="Q44" s="1231"/>
      <c r="R44" s="1228"/>
      <c r="S44" s="1230"/>
      <c r="T44" s="1231"/>
      <c r="U44" s="1228"/>
      <c r="V44" s="1230"/>
      <c r="W44" s="1231"/>
      <c r="X44" s="1228"/>
      <c r="Y44" s="1230"/>
      <c r="Z44" s="1231"/>
      <c r="AA44" s="1228"/>
      <c r="AB44" s="1230"/>
      <c r="AC44" s="1231"/>
      <c r="AD44" s="1228"/>
      <c r="AE44" s="1230"/>
      <c r="AF44" s="1231"/>
      <c r="AG44" s="1228"/>
      <c r="AH44" s="1230"/>
      <c r="AI44" s="1387"/>
      <c r="AJ44" s="5"/>
      <c r="AK44" s="1208" t="s">
        <v>846</v>
      </c>
      <c r="AL44" s="1209"/>
      <c r="AM44" s="1210"/>
      <c r="AN44" s="1210"/>
      <c r="AO44" s="1210"/>
      <c r="AP44" s="1210"/>
      <c r="AQ44" s="1210"/>
      <c r="AR44" s="1210"/>
      <c r="AS44" s="1211"/>
      <c r="AT44" s="5"/>
      <c r="AU44" s="1193"/>
      <c r="AV44" s="1194"/>
      <c r="AW44" s="532">
        <v>5</v>
      </c>
      <c r="AX44" s="532"/>
      <c r="AY44" s="1009" t="s">
        <v>212</v>
      </c>
      <c r="AZ44" s="1009"/>
      <c r="BA44" s="1009"/>
      <c r="BB44" s="1009"/>
      <c r="BC44" s="1009"/>
      <c r="BD44" s="1009"/>
      <c r="BE44" s="1009"/>
      <c r="BF44" s="1009"/>
      <c r="BG44" s="1009"/>
      <c r="BH44" s="1009"/>
      <c r="BI44" s="1009"/>
      <c r="BJ44" s="1009"/>
      <c r="BK44" s="1009"/>
      <c r="BL44" s="1009"/>
      <c r="BM44" s="1009"/>
      <c r="BN44" s="1009"/>
      <c r="BO44" s="1009"/>
      <c r="BP44" s="1009"/>
      <c r="BQ44" s="1009"/>
      <c r="BR44" s="1009"/>
      <c r="BS44" s="1009"/>
      <c r="BT44" s="1009"/>
      <c r="BU44" s="1009"/>
      <c r="BV44" s="1009"/>
      <c r="BW44" s="1009"/>
      <c r="BX44" s="1009"/>
      <c r="BY44" s="1009"/>
      <c r="BZ44" s="1009"/>
      <c r="CA44" s="1195"/>
      <c r="CB44" s="5"/>
    </row>
    <row r="45" spans="1:85" ht="12" customHeight="1" x14ac:dyDescent="0.2">
      <c r="A45" s="41"/>
      <c r="B45" s="39"/>
      <c r="C45" s="39"/>
      <c r="D45" s="1230"/>
      <c r="E45" s="1231"/>
      <c r="F45" s="1228"/>
      <c r="G45" s="1230"/>
      <c r="H45" s="1231"/>
      <c r="I45" s="1228"/>
      <c r="J45" s="1230"/>
      <c r="K45" s="1231"/>
      <c r="L45" s="1228"/>
      <c r="M45" s="1230"/>
      <c r="N45" s="1231"/>
      <c r="O45" s="1228"/>
      <c r="P45" s="1230"/>
      <c r="Q45" s="1231"/>
      <c r="R45" s="1228"/>
      <c r="S45" s="1230"/>
      <c r="T45" s="1231"/>
      <c r="U45" s="1228"/>
      <c r="V45" s="1230"/>
      <c r="W45" s="1231"/>
      <c r="X45" s="1228"/>
      <c r="Y45" s="1230"/>
      <c r="Z45" s="1231"/>
      <c r="AA45" s="1228"/>
      <c r="AB45" s="1230"/>
      <c r="AC45" s="1231"/>
      <c r="AD45" s="1228"/>
      <c r="AE45" s="1230"/>
      <c r="AF45" s="1231"/>
      <c r="AG45" s="1228"/>
      <c r="AH45" s="1230"/>
      <c r="AI45" s="1387"/>
      <c r="AJ45" s="5"/>
      <c r="AK45" s="1208" t="s">
        <v>847</v>
      </c>
      <c r="AL45" s="1209"/>
      <c r="AM45" s="1210"/>
      <c r="AN45" s="1210"/>
      <c r="AO45" s="1210"/>
      <c r="AP45" s="1210"/>
      <c r="AQ45" s="1210"/>
      <c r="AR45" s="1210"/>
      <c r="AS45" s="1211"/>
      <c r="AT45" s="5"/>
      <c r="AU45" s="1193"/>
      <c r="AV45" s="1194"/>
      <c r="AW45" s="532">
        <v>6</v>
      </c>
      <c r="AX45" s="532"/>
      <c r="AY45" s="1009" t="s">
        <v>211</v>
      </c>
      <c r="AZ45" s="1009"/>
      <c r="BA45" s="1009"/>
      <c r="BB45" s="1009"/>
      <c r="BC45" s="1009"/>
      <c r="BD45" s="1009"/>
      <c r="BE45" s="1009"/>
      <c r="BF45" s="1009"/>
      <c r="BG45" s="1009"/>
      <c r="BH45" s="1009"/>
      <c r="BI45" s="1009"/>
      <c r="BJ45" s="1009"/>
      <c r="BK45" s="1009"/>
      <c r="BL45" s="1009"/>
      <c r="BM45" s="1009"/>
      <c r="BN45" s="1009"/>
      <c r="BO45" s="1009"/>
      <c r="BP45" s="1009"/>
      <c r="BQ45" s="1009"/>
      <c r="BR45" s="1009"/>
      <c r="BS45" s="1009"/>
      <c r="BT45" s="1009"/>
      <c r="BU45" s="1009"/>
      <c r="BV45" s="1009"/>
      <c r="BW45" s="1009"/>
      <c r="BX45" s="1009"/>
      <c r="BY45" s="1009"/>
      <c r="BZ45" s="1009"/>
      <c r="CA45" s="1195"/>
      <c r="CB45" s="5"/>
    </row>
    <row r="46" spans="1:85" ht="12" customHeight="1" x14ac:dyDescent="0.2">
      <c r="A46" s="41"/>
      <c r="B46" s="39"/>
      <c r="C46" s="39"/>
      <c r="D46" s="1230"/>
      <c r="E46" s="1231"/>
      <c r="F46" s="1228"/>
      <c r="G46" s="1230"/>
      <c r="H46" s="1231"/>
      <c r="I46" s="1228"/>
      <c r="J46" s="1230"/>
      <c r="K46" s="1231"/>
      <c r="L46" s="1228"/>
      <c r="M46" s="1230"/>
      <c r="N46" s="1231"/>
      <c r="O46" s="1228"/>
      <c r="P46" s="1230"/>
      <c r="Q46" s="1231"/>
      <c r="R46" s="1228"/>
      <c r="S46" s="1230"/>
      <c r="T46" s="1231"/>
      <c r="U46" s="1228"/>
      <c r="V46" s="1230"/>
      <c r="W46" s="1231"/>
      <c r="X46" s="1228"/>
      <c r="Y46" s="1230"/>
      <c r="Z46" s="1231"/>
      <c r="AA46" s="1228"/>
      <c r="AB46" s="1230"/>
      <c r="AC46" s="1231"/>
      <c r="AD46" s="1228"/>
      <c r="AE46" s="1230"/>
      <c r="AF46" s="1231"/>
      <c r="AG46" s="1228"/>
      <c r="AH46" s="1230"/>
      <c r="AI46" s="1387"/>
      <c r="AJ46" s="5"/>
      <c r="AK46" s="1208" t="s">
        <v>848</v>
      </c>
      <c r="AL46" s="1209"/>
      <c r="AM46" s="1210"/>
      <c r="AN46" s="1210"/>
      <c r="AO46" s="1210"/>
      <c r="AP46" s="1210"/>
      <c r="AQ46" s="1210"/>
      <c r="AR46" s="1210"/>
      <c r="AS46" s="1211"/>
      <c r="AT46" s="5"/>
      <c r="AU46" s="1193"/>
      <c r="AV46" s="1194"/>
      <c r="AW46" s="532">
        <v>7</v>
      </c>
      <c r="AX46" s="532"/>
      <c r="AY46" s="1009" t="s">
        <v>210</v>
      </c>
      <c r="AZ46" s="1009"/>
      <c r="BA46" s="1009"/>
      <c r="BB46" s="1009"/>
      <c r="BC46" s="1009"/>
      <c r="BD46" s="1009"/>
      <c r="BE46" s="1009"/>
      <c r="BF46" s="1009"/>
      <c r="BG46" s="1009"/>
      <c r="BH46" s="1009"/>
      <c r="BI46" s="1009"/>
      <c r="BJ46" s="1009"/>
      <c r="BK46" s="1009"/>
      <c r="BL46" s="1009"/>
      <c r="BM46" s="1009"/>
      <c r="BN46" s="1009"/>
      <c r="BO46" s="1009"/>
      <c r="BP46" s="1009"/>
      <c r="BQ46" s="1009"/>
      <c r="BR46" s="1009"/>
      <c r="BS46" s="1009"/>
      <c r="BT46" s="1009"/>
      <c r="BU46" s="1009"/>
      <c r="BV46" s="1009"/>
      <c r="BW46" s="1009"/>
      <c r="BX46" s="1009"/>
      <c r="BY46" s="1009"/>
      <c r="BZ46" s="1009"/>
      <c r="CA46" s="1195"/>
      <c r="CB46" s="5"/>
    </row>
    <row r="47" spans="1:85" ht="12" customHeight="1" thickBot="1" x14ac:dyDescent="0.25">
      <c r="A47" s="1405" t="s">
        <v>95</v>
      </c>
      <c r="B47" s="1406"/>
      <c r="C47" s="1407"/>
      <c r="D47" s="1232"/>
      <c r="E47" s="1233"/>
      <c r="F47" s="1229"/>
      <c r="G47" s="1232"/>
      <c r="H47" s="1233"/>
      <c r="I47" s="1229"/>
      <c r="J47" s="1232"/>
      <c r="K47" s="1233"/>
      <c r="L47" s="1229"/>
      <c r="M47" s="1232"/>
      <c r="N47" s="1233"/>
      <c r="O47" s="1229"/>
      <c r="P47" s="1232"/>
      <c r="Q47" s="1233"/>
      <c r="R47" s="1229"/>
      <c r="S47" s="1232"/>
      <c r="T47" s="1233"/>
      <c r="U47" s="1229"/>
      <c r="V47" s="1232"/>
      <c r="W47" s="1233"/>
      <c r="X47" s="1229"/>
      <c r="Y47" s="1232"/>
      <c r="Z47" s="1233"/>
      <c r="AA47" s="1229"/>
      <c r="AB47" s="1232"/>
      <c r="AC47" s="1233"/>
      <c r="AD47" s="1229"/>
      <c r="AE47" s="1232"/>
      <c r="AF47" s="1233"/>
      <c r="AG47" s="1229"/>
      <c r="AH47" s="1232"/>
      <c r="AI47" s="1388"/>
      <c r="AJ47" s="5"/>
      <c r="AK47" s="1208" t="s">
        <v>849</v>
      </c>
      <c r="AL47" s="1209"/>
      <c r="AM47" s="1210"/>
      <c r="AN47" s="1210"/>
      <c r="AO47" s="1210"/>
      <c r="AP47" s="1210"/>
      <c r="AQ47" s="1210"/>
      <c r="AR47" s="1210"/>
      <c r="AS47" s="1211"/>
      <c r="AT47" s="5"/>
      <c r="AU47" s="1193"/>
      <c r="AV47" s="1194"/>
      <c r="AW47" s="532">
        <v>8</v>
      </c>
      <c r="AX47" s="532"/>
      <c r="AY47" s="1009" t="s">
        <v>209</v>
      </c>
      <c r="AZ47" s="1009"/>
      <c r="BA47" s="1009"/>
      <c r="BB47" s="1009"/>
      <c r="BC47" s="1009"/>
      <c r="BD47" s="1009"/>
      <c r="BE47" s="1009"/>
      <c r="BF47" s="1009"/>
      <c r="BG47" s="1009"/>
      <c r="BH47" s="1009"/>
      <c r="BI47" s="1009"/>
      <c r="BJ47" s="1009"/>
      <c r="BK47" s="1009"/>
      <c r="BL47" s="1009"/>
      <c r="BM47" s="1009"/>
      <c r="BN47" s="1009"/>
      <c r="BO47" s="1009"/>
      <c r="BP47" s="1009"/>
      <c r="BQ47" s="1009"/>
      <c r="BR47" s="1009"/>
      <c r="BS47" s="1009"/>
      <c r="BT47" s="1009"/>
      <c r="BU47" s="1009"/>
      <c r="BV47" s="1009"/>
      <c r="BW47" s="1009"/>
      <c r="BX47" s="1009"/>
      <c r="BY47" s="1009"/>
      <c r="BZ47" s="1009"/>
      <c r="CA47" s="119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08" t="s">
        <v>850</v>
      </c>
      <c r="AL48" s="1209"/>
      <c r="AM48" s="1210"/>
      <c r="AN48" s="1210"/>
      <c r="AO48" s="1210"/>
      <c r="AP48" s="1210"/>
      <c r="AQ48" s="1210"/>
      <c r="AR48" s="1210"/>
      <c r="AS48" s="1211"/>
      <c r="AT48" s="5"/>
      <c r="AU48" s="1193"/>
      <c r="AV48" s="1194"/>
      <c r="AW48" s="532">
        <v>9</v>
      </c>
      <c r="AX48" s="532"/>
      <c r="AY48" s="1009" t="s">
        <v>208</v>
      </c>
      <c r="AZ48" s="1009"/>
      <c r="BA48" s="1009"/>
      <c r="BB48" s="1009"/>
      <c r="BC48" s="1009"/>
      <c r="BD48" s="1009"/>
      <c r="BE48" s="1009"/>
      <c r="BF48" s="1009"/>
      <c r="BG48" s="1009"/>
      <c r="BH48" s="1009"/>
      <c r="BI48" s="1009"/>
      <c r="BJ48" s="1009"/>
      <c r="BK48" s="1009"/>
      <c r="BL48" s="1009"/>
      <c r="BM48" s="1009"/>
      <c r="BN48" s="1009"/>
      <c r="BO48" s="1009"/>
      <c r="BP48" s="1009"/>
      <c r="BQ48" s="1009"/>
      <c r="BR48" s="1009"/>
      <c r="BS48" s="1009"/>
      <c r="BT48" s="1009"/>
      <c r="BU48" s="1009"/>
      <c r="BV48" s="1009"/>
      <c r="BW48" s="1009"/>
      <c r="BX48" s="1009"/>
      <c r="BY48" s="1009"/>
      <c r="BZ48" s="1009"/>
      <c r="CA48" s="119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08" t="s">
        <v>851</v>
      </c>
      <c r="AL49" s="1209"/>
      <c r="AM49" s="1210"/>
      <c r="AN49" s="1210"/>
      <c r="AO49" s="1210"/>
      <c r="AP49" s="1210"/>
      <c r="AQ49" s="1210"/>
      <c r="AR49" s="1210"/>
      <c r="AS49" s="1211"/>
      <c r="AT49" s="5"/>
      <c r="AU49" s="1193"/>
      <c r="AV49" s="1194"/>
      <c r="AW49" s="532">
        <v>10</v>
      </c>
      <c r="AX49" s="532"/>
      <c r="AY49" s="1009" t="s">
        <v>207</v>
      </c>
      <c r="AZ49" s="1009"/>
      <c r="BA49" s="1009"/>
      <c r="BB49" s="1009"/>
      <c r="BC49" s="1009"/>
      <c r="BD49" s="1009"/>
      <c r="BE49" s="1009"/>
      <c r="BF49" s="1009"/>
      <c r="BG49" s="1009"/>
      <c r="BH49" s="1009"/>
      <c r="BI49" s="1009"/>
      <c r="BJ49" s="1009"/>
      <c r="BK49" s="1009"/>
      <c r="BL49" s="1009"/>
      <c r="BM49" s="1009"/>
      <c r="BN49" s="1009"/>
      <c r="BO49" s="1009"/>
      <c r="BP49" s="1009"/>
      <c r="BQ49" s="1009"/>
      <c r="BR49" s="1009"/>
      <c r="BS49" s="1009"/>
      <c r="BT49" s="1009"/>
      <c r="BU49" s="1009"/>
      <c r="BV49" s="1009"/>
      <c r="BW49" s="1009"/>
      <c r="BX49" s="1009"/>
      <c r="BY49" s="1009"/>
      <c r="BZ49" s="1009"/>
      <c r="CA49" s="119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221" t="s">
        <v>852</v>
      </c>
      <c r="AL50" s="1222"/>
      <c r="AM50" s="1223"/>
      <c r="AN50" s="1223"/>
      <c r="AO50" s="1223"/>
      <c r="AP50" s="1223"/>
      <c r="AQ50" s="1223"/>
      <c r="AR50" s="1223"/>
      <c r="AS50" s="1224"/>
      <c r="AT50" s="5"/>
      <c r="AU50" s="1193"/>
      <c r="AV50" s="1194"/>
      <c r="AW50" s="532">
        <v>11</v>
      </c>
      <c r="AX50" s="532"/>
      <c r="AY50" s="1009" t="s">
        <v>206</v>
      </c>
      <c r="AZ50" s="1009"/>
      <c r="BA50" s="1009"/>
      <c r="BB50" s="1009"/>
      <c r="BC50" s="1009"/>
      <c r="BD50" s="1009"/>
      <c r="BE50" s="1009"/>
      <c r="BF50" s="1009"/>
      <c r="BG50" s="1009"/>
      <c r="BH50" s="1009"/>
      <c r="BI50" s="1009"/>
      <c r="BJ50" s="1009"/>
      <c r="BK50" s="1009"/>
      <c r="BL50" s="1009"/>
      <c r="BM50" s="1009"/>
      <c r="BN50" s="1009"/>
      <c r="BO50" s="1009"/>
      <c r="BP50" s="1009"/>
      <c r="BQ50" s="1009"/>
      <c r="BR50" s="1009"/>
      <c r="BS50" s="1009"/>
      <c r="BT50" s="1009"/>
      <c r="BU50" s="1009"/>
      <c r="BV50" s="1009"/>
      <c r="BW50" s="1009"/>
      <c r="BX50" s="1009"/>
      <c r="BY50" s="1009"/>
      <c r="BZ50" s="1009"/>
      <c r="CA50" s="1195"/>
      <c r="CB50" s="5"/>
    </row>
    <row r="51" spans="1:80" ht="12" customHeight="1" x14ac:dyDescent="0.2">
      <c r="A51" s="35"/>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96"/>
      <c r="AL51" s="96"/>
      <c r="AM51" s="96"/>
      <c r="AN51" s="96"/>
      <c r="AO51" s="96"/>
      <c r="AP51" s="96"/>
      <c r="AQ51" s="96"/>
      <c r="AR51" s="96"/>
      <c r="AS51" s="96"/>
      <c r="AT51" s="5"/>
      <c r="AU51" s="1193"/>
      <c r="AV51" s="1194"/>
      <c r="AW51" s="532">
        <v>12</v>
      </c>
      <c r="AX51" s="532"/>
      <c r="AY51" s="1009" t="s">
        <v>205</v>
      </c>
      <c r="AZ51" s="1009"/>
      <c r="BA51" s="1009"/>
      <c r="BB51" s="1009"/>
      <c r="BC51" s="1009"/>
      <c r="BD51" s="1009"/>
      <c r="BE51" s="1009"/>
      <c r="BF51" s="1009"/>
      <c r="BG51" s="1009"/>
      <c r="BH51" s="1009"/>
      <c r="BI51" s="1009"/>
      <c r="BJ51" s="1009"/>
      <c r="BK51" s="1009"/>
      <c r="BL51" s="1009"/>
      <c r="BM51" s="1009"/>
      <c r="BN51" s="1009"/>
      <c r="BO51" s="1009"/>
      <c r="BP51" s="1009"/>
      <c r="BQ51" s="1009"/>
      <c r="BR51" s="1009"/>
      <c r="BS51" s="1009"/>
      <c r="BT51" s="1009"/>
      <c r="BU51" s="1009"/>
      <c r="BV51" s="1009"/>
      <c r="BW51" s="1009"/>
      <c r="BX51" s="1009"/>
      <c r="BY51" s="1009"/>
      <c r="BZ51" s="1009"/>
      <c r="CA51" s="1195"/>
      <c r="CB51" s="5"/>
    </row>
    <row r="52" spans="1:80" ht="12" customHeight="1" x14ac:dyDescent="0.2">
      <c r="A52" s="35"/>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96"/>
      <c r="AL52" s="96"/>
      <c r="AM52" s="96"/>
      <c r="AN52" s="96"/>
      <c r="AO52" s="96"/>
      <c r="AP52" s="96"/>
      <c r="AQ52" s="96"/>
      <c r="AR52" s="96"/>
      <c r="AS52" s="96"/>
      <c r="AT52" s="5"/>
      <c r="AU52" s="1193"/>
      <c r="AV52" s="1194"/>
      <c r="AW52" s="532">
        <v>13</v>
      </c>
      <c r="AX52" s="532"/>
      <c r="AY52" s="1009" t="s">
        <v>204</v>
      </c>
      <c r="AZ52" s="1009"/>
      <c r="BA52" s="1009"/>
      <c r="BB52" s="1009"/>
      <c r="BC52" s="1009"/>
      <c r="BD52" s="1009"/>
      <c r="BE52" s="1009"/>
      <c r="BF52" s="1009"/>
      <c r="BG52" s="1009"/>
      <c r="BH52" s="1009"/>
      <c r="BI52" s="1009"/>
      <c r="BJ52" s="1009"/>
      <c r="BK52" s="1009"/>
      <c r="BL52" s="1009"/>
      <c r="BM52" s="1009"/>
      <c r="BN52" s="1009"/>
      <c r="BO52" s="1009"/>
      <c r="BP52" s="1009"/>
      <c r="BQ52" s="1009"/>
      <c r="BR52" s="1009"/>
      <c r="BS52" s="1009"/>
      <c r="BT52" s="1009"/>
      <c r="BU52" s="1009"/>
      <c r="BV52" s="1009"/>
      <c r="BW52" s="1009"/>
      <c r="BX52" s="1009"/>
      <c r="BY52" s="1009"/>
      <c r="BZ52" s="1009"/>
      <c r="CA52" s="1195"/>
      <c r="CB52" s="5"/>
    </row>
    <row r="53" spans="1:80" ht="12" customHeight="1" x14ac:dyDescent="0.2">
      <c r="A53" s="35"/>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96"/>
      <c r="AL53" s="96"/>
      <c r="AM53" s="96"/>
      <c r="AN53" s="96"/>
      <c r="AO53" s="96"/>
      <c r="AP53" s="96"/>
      <c r="AQ53" s="96"/>
      <c r="AR53" s="96"/>
      <c r="AS53" s="96"/>
      <c r="AT53" s="5"/>
      <c r="AU53" s="1193"/>
      <c r="AV53" s="1194"/>
      <c r="AW53" s="532">
        <v>14</v>
      </c>
      <c r="AX53" s="532"/>
      <c r="AY53" s="1009" t="s">
        <v>203</v>
      </c>
      <c r="AZ53" s="1009"/>
      <c r="BA53" s="1009"/>
      <c r="BB53" s="1009"/>
      <c r="BC53" s="1009"/>
      <c r="BD53" s="1009"/>
      <c r="BE53" s="1009"/>
      <c r="BF53" s="1009"/>
      <c r="BG53" s="1009"/>
      <c r="BH53" s="1009"/>
      <c r="BI53" s="1009"/>
      <c r="BJ53" s="1009"/>
      <c r="BK53" s="1009"/>
      <c r="BL53" s="1009"/>
      <c r="BM53" s="1009"/>
      <c r="BN53" s="1009"/>
      <c r="BO53" s="1009"/>
      <c r="BP53" s="1009"/>
      <c r="BQ53" s="1009"/>
      <c r="BR53" s="1009"/>
      <c r="BS53" s="1009"/>
      <c r="BT53" s="1009"/>
      <c r="BU53" s="1009"/>
      <c r="BV53" s="1009"/>
      <c r="BW53" s="1009"/>
      <c r="BX53" s="1009"/>
      <c r="BY53" s="1009"/>
      <c r="BZ53" s="1009"/>
      <c r="CA53" s="1195"/>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96"/>
      <c r="AL54" s="96"/>
      <c r="AM54" s="96"/>
      <c r="AN54" s="96"/>
      <c r="AO54" s="96"/>
      <c r="AP54" s="96"/>
      <c r="AQ54" s="96"/>
      <c r="AR54" s="96"/>
      <c r="AS54" s="96"/>
      <c r="AT54" s="5"/>
      <c r="AU54" s="1193"/>
      <c r="AV54" s="1194"/>
      <c r="AW54" s="532">
        <v>15</v>
      </c>
      <c r="AX54" s="532"/>
      <c r="AY54" s="1009" t="s">
        <v>202</v>
      </c>
      <c r="AZ54" s="1009"/>
      <c r="BA54" s="1009"/>
      <c r="BB54" s="1009"/>
      <c r="BC54" s="1009"/>
      <c r="BD54" s="1009"/>
      <c r="BE54" s="1009"/>
      <c r="BF54" s="1009"/>
      <c r="BG54" s="1009"/>
      <c r="BH54" s="1009"/>
      <c r="BI54" s="1009"/>
      <c r="BJ54" s="1009"/>
      <c r="BK54" s="1009"/>
      <c r="BL54" s="1009"/>
      <c r="BM54" s="1009"/>
      <c r="BN54" s="1009"/>
      <c r="BO54" s="1009"/>
      <c r="BP54" s="1009"/>
      <c r="BQ54" s="1009"/>
      <c r="BR54" s="1009"/>
      <c r="BS54" s="1009"/>
      <c r="BT54" s="1009"/>
      <c r="BU54" s="1009"/>
      <c r="BV54" s="1009"/>
      <c r="BW54" s="1009"/>
      <c r="BX54" s="1009"/>
      <c r="BY54" s="1009"/>
      <c r="BZ54" s="1009"/>
      <c r="CA54" s="1195"/>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96"/>
      <c r="AL55" s="96"/>
      <c r="AM55" s="96"/>
      <c r="AN55" s="96"/>
      <c r="AO55" s="96"/>
      <c r="AP55" s="96"/>
      <c r="AQ55" s="96"/>
      <c r="AR55" s="96"/>
      <c r="AS55" s="96"/>
      <c r="AT55" s="5"/>
      <c r="AU55" s="1193"/>
      <c r="AV55" s="1194"/>
      <c r="AW55" s="532">
        <v>16</v>
      </c>
      <c r="AX55" s="532"/>
      <c r="AY55" s="1009" t="s">
        <v>201</v>
      </c>
      <c r="AZ55" s="1009"/>
      <c r="BA55" s="1009"/>
      <c r="BB55" s="1009"/>
      <c r="BC55" s="1009"/>
      <c r="BD55" s="1009"/>
      <c r="BE55" s="1009"/>
      <c r="BF55" s="1009"/>
      <c r="BG55" s="1009"/>
      <c r="BH55" s="1009"/>
      <c r="BI55" s="1009"/>
      <c r="BJ55" s="1009"/>
      <c r="BK55" s="1009"/>
      <c r="BL55" s="1009"/>
      <c r="BM55" s="1009"/>
      <c r="BN55" s="1009"/>
      <c r="BO55" s="1009"/>
      <c r="BP55" s="1009"/>
      <c r="BQ55" s="1009"/>
      <c r="BR55" s="1009"/>
      <c r="BS55" s="1009"/>
      <c r="BT55" s="1009"/>
      <c r="BU55" s="1009"/>
      <c r="BV55" s="1009"/>
      <c r="BW55" s="1009"/>
      <c r="BX55" s="1009"/>
      <c r="BY55" s="1009"/>
      <c r="BZ55" s="1009"/>
      <c r="CA55" s="1195"/>
      <c r="CB55" s="5"/>
    </row>
    <row r="56" spans="1:80" ht="12" customHeight="1" x14ac:dyDescent="0.2">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96"/>
      <c r="AL56" s="96"/>
      <c r="AM56" s="96"/>
      <c r="AN56" s="96"/>
      <c r="AO56" s="96"/>
      <c r="AP56" s="96"/>
      <c r="AQ56" s="96"/>
      <c r="AR56" s="96"/>
      <c r="AS56" s="96"/>
      <c r="AT56" s="5"/>
      <c r="AU56" s="1193"/>
      <c r="AV56" s="1194"/>
      <c r="AW56" s="532">
        <v>17</v>
      </c>
      <c r="AX56" s="532"/>
      <c r="AY56" s="1009" t="s">
        <v>200</v>
      </c>
      <c r="AZ56" s="1009"/>
      <c r="BA56" s="1009"/>
      <c r="BB56" s="1009"/>
      <c r="BC56" s="1009"/>
      <c r="BD56" s="1009"/>
      <c r="BE56" s="1009"/>
      <c r="BF56" s="1009"/>
      <c r="BG56" s="1009"/>
      <c r="BH56" s="1009"/>
      <c r="BI56" s="1009"/>
      <c r="BJ56" s="1009"/>
      <c r="BK56" s="1009"/>
      <c r="BL56" s="1009"/>
      <c r="BM56" s="1009"/>
      <c r="BN56" s="1009"/>
      <c r="BO56" s="1009"/>
      <c r="BP56" s="1009"/>
      <c r="BQ56" s="1009"/>
      <c r="BR56" s="1009"/>
      <c r="BS56" s="1009"/>
      <c r="BT56" s="1009"/>
      <c r="BU56" s="1009"/>
      <c r="BV56" s="1009"/>
      <c r="BW56" s="1009"/>
      <c r="BX56" s="1009"/>
      <c r="BY56" s="1009"/>
      <c r="BZ56" s="1009"/>
      <c r="CA56" s="1195"/>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96"/>
      <c r="AL57" s="96"/>
      <c r="AM57" s="96"/>
      <c r="AN57" s="96"/>
      <c r="AO57" s="96"/>
      <c r="AP57" s="96"/>
      <c r="AQ57" s="96"/>
      <c r="AR57" s="96"/>
      <c r="AS57" s="96"/>
      <c r="AT57" s="5"/>
      <c r="AU57" s="1193"/>
      <c r="AV57" s="1194"/>
      <c r="AW57" s="532">
        <v>18</v>
      </c>
      <c r="AX57" s="532"/>
      <c r="AY57" s="1009" t="s">
        <v>199</v>
      </c>
      <c r="AZ57" s="1009"/>
      <c r="BA57" s="1009"/>
      <c r="BB57" s="1009"/>
      <c r="BC57" s="1009"/>
      <c r="BD57" s="1009"/>
      <c r="BE57" s="1009"/>
      <c r="BF57" s="1009"/>
      <c r="BG57" s="1009"/>
      <c r="BH57" s="1009"/>
      <c r="BI57" s="1009"/>
      <c r="BJ57" s="1009"/>
      <c r="BK57" s="1009"/>
      <c r="BL57" s="1009"/>
      <c r="BM57" s="1009"/>
      <c r="BN57" s="1009"/>
      <c r="BO57" s="1009"/>
      <c r="BP57" s="1009"/>
      <c r="BQ57" s="1009"/>
      <c r="BR57" s="1009"/>
      <c r="BS57" s="1009"/>
      <c r="BT57" s="1009"/>
      <c r="BU57" s="1009"/>
      <c r="BV57" s="1009"/>
      <c r="BW57" s="1009"/>
      <c r="BX57" s="1009"/>
      <c r="BY57" s="1009"/>
      <c r="BZ57" s="1009"/>
      <c r="CA57" s="1195"/>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96"/>
      <c r="AL58" s="96"/>
      <c r="AM58" s="96"/>
      <c r="AN58" s="96"/>
      <c r="AO58" s="96"/>
      <c r="AP58" s="96"/>
      <c r="AQ58" s="96"/>
      <c r="AR58" s="96"/>
      <c r="AS58" s="96"/>
      <c r="AT58" s="5"/>
      <c r="AU58" s="1193"/>
      <c r="AV58" s="1194"/>
      <c r="AW58" s="532">
        <v>19</v>
      </c>
      <c r="AX58" s="532"/>
      <c r="AY58" s="1009" t="s">
        <v>198</v>
      </c>
      <c r="AZ58" s="1009"/>
      <c r="BA58" s="1009"/>
      <c r="BB58" s="1009"/>
      <c r="BC58" s="1009"/>
      <c r="BD58" s="1009"/>
      <c r="BE58" s="1009"/>
      <c r="BF58" s="1009"/>
      <c r="BG58" s="1009"/>
      <c r="BH58" s="1009"/>
      <c r="BI58" s="1009"/>
      <c r="BJ58" s="1009"/>
      <c r="BK58" s="1009"/>
      <c r="BL58" s="1009"/>
      <c r="BM58" s="1009"/>
      <c r="BN58" s="1009"/>
      <c r="BO58" s="1009"/>
      <c r="BP58" s="1009"/>
      <c r="BQ58" s="1009"/>
      <c r="BR58" s="1009"/>
      <c r="BS58" s="1009"/>
      <c r="BT58" s="1009"/>
      <c r="BU58" s="1009"/>
      <c r="BV58" s="1009"/>
      <c r="BW58" s="1009"/>
      <c r="BX58" s="1009"/>
      <c r="BY58" s="1009"/>
      <c r="BZ58" s="1009"/>
      <c r="CA58" s="1195"/>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96"/>
      <c r="AL59" s="96"/>
      <c r="AM59" s="96"/>
      <c r="AN59" s="96"/>
      <c r="AO59" s="96"/>
      <c r="AP59" s="96"/>
      <c r="AQ59" s="96"/>
      <c r="AR59" s="96"/>
      <c r="AS59" s="96"/>
      <c r="AT59" s="5"/>
      <c r="AU59" s="1193"/>
      <c r="AV59" s="1194"/>
      <c r="AW59" s="532">
        <v>20</v>
      </c>
      <c r="AX59" s="532"/>
      <c r="AY59" s="1009" t="s">
        <v>197</v>
      </c>
      <c r="AZ59" s="1009"/>
      <c r="BA59" s="1009"/>
      <c r="BB59" s="1009"/>
      <c r="BC59" s="1009"/>
      <c r="BD59" s="1009"/>
      <c r="BE59" s="1009"/>
      <c r="BF59" s="1009"/>
      <c r="BG59" s="1009"/>
      <c r="BH59" s="1009"/>
      <c r="BI59" s="1009"/>
      <c r="BJ59" s="1009"/>
      <c r="BK59" s="1009"/>
      <c r="BL59" s="1009"/>
      <c r="BM59" s="1009"/>
      <c r="BN59" s="1009"/>
      <c r="BO59" s="1009"/>
      <c r="BP59" s="1009"/>
      <c r="BQ59" s="1009"/>
      <c r="BR59" s="1009"/>
      <c r="BS59" s="1009"/>
      <c r="BT59" s="1009"/>
      <c r="BU59" s="1009"/>
      <c r="BV59" s="1009"/>
      <c r="BW59" s="1009"/>
      <c r="BX59" s="1009"/>
      <c r="BY59" s="1009"/>
      <c r="BZ59" s="1009"/>
      <c r="CA59" s="1195"/>
      <c r="CB59" s="5"/>
    </row>
    <row r="60" spans="1:80" ht="12" customHeight="1" thickBot="1" x14ac:dyDescent="0.25">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96"/>
      <c r="AL60" s="96"/>
      <c r="AM60" s="96"/>
      <c r="AN60" s="96"/>
      <c r="AO60" s="96"/>
      <c r="AP60" s="96"/>
      <c r="AQ60" s="96"/>
      <c r="AR60" s="96"/>
      <c r="AS60" s="96"/>
      <c r="AT60" s="5"/>
      <c r="AU60" s="533" t="s">
        <v>195</v>
      </c>
      <c r="AV60" s="534"/>
      <c r="AW60" s="534"/>
      <c r="AX60" s="536"/>
      <c r="AY60" s="1218" t="s">
        <v>196</v>
      </c>
      <c r="AZ60" s="1219"/>
      <c r="BA60" s="1219"/>
      <c r="BB60" s="1219"/>
      <c r="BC60" s="1219"/>
      <c r="BD60" s="1219"/>
      <c r="BE60" s="1219"/>
      <c r="BF60" s="1219"/>
      <c r="BG60" s="1219"/>
      <c r="BH60" s="1219"/>
      <c r="BI60" s="1219"/>
      <c r="BJ60" s="1219"/>
      <c r="BK60" s="1219"/>
      <c r="BL60" s="1219"/>
      <c r="BM60" s="1219"/>
      <c r="BN60" s="1219"/>
      <c r="BO60" s="1219"/>
      <c r="BP60" s="1219"/>
      <c r="BQ60" s="1219"/>
      <c r="BR60" s="1219"/>
      <c r="BS60" s="1219"/>
      <c r="BT60" s="1219"/>
      <c r="BU60" s="1219"/>
      <c r="BV60" s="1219"/>
      <c r="BW60" s="1219"/>
      <c r="BX60" s="1219"/>
      <c r="BY60" s="1219"/>
      <c r="BZ60" s="1219"/>
      <c r="CA60" s="1220"/>
      <c r="CB60" s="5"/>
    </row>
    <row r="61" spans="1:80" ht="12" customHeight="1" x14ac:dyDescent="0.2">
      <c r="A61" s="22"/>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667" priority="38">
      <formula>LEN(TRIM(AK34))&gt;0</formula>
    </cfRule>
  </conditionalFormatting>
  <conditionalFormatting sqref="F43:AG47">
    <cfRule type="containsBlanks" dxfId="1666" priority="119486">
      <formula>LEN(TRIM(F43))=0</formula>
    </cfRule>
  </conditionalFormatting>
  <conditionalFormatting sqref="D44:E47">
    <cfRule type="containsBlanks" dxfId="1665" priority="119489">
      <formula>LEN(TRIM(D44))=0</formula>
    </cfRule>
  </conditionalFormatting>
  <conditionalFormatting sqref="AH44:AI47 AE44:AF47 AB44:AC47 Y44:Z47 V44:W47 S44:T47 P44:Q47 M44:N47 J44:K47 G44:H47 D44:E47">
    <cfRule type="expression" dxfId="1664" priority="35">
      <formula>D$43&lt;&gt;""</formula>
    </cfRule>
  </conditionalFormatting>
  <conditionalFormatting sqref="D44:E47 G44:H47 J44:K47 M44:N47 P44:Q47 S44:T47 V44:W47 Y44:Z47 AB44:AC47 AE44:AF47 AH44:AI47">
    <cfRule type="notContainsBlanks" dxfId="1663" priority="2">
      <formula>LEN(TRIM(D44))&gt;0</formula>
    </cfRule>
  </conditionalFormatting>
  <conditionalFormatting sqref="F43:F47 I43:I47 L43:L47 O43:O47 R43:R47 U43:U47 X43:X47 AA43:AA47 AD43:AD47 AG43:AG47 AM41:AS50">
    <cfRule type="notContainsBlanks" dxfId="1662" priority="40">
      <formula>LEN(TRIM(F41))&gt;0</formula>
    </cfRule>
  </conditionalFormatting>
  <conditionalFormatting sqref="AZ13:BO15">
    <cfRule type="notContainsBlanks" dxfId="1661"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660" priority="41">
      <formula>LEN(TRIM(D7))=0</formula>
    </cfRule>
  </conditionalFormatting>
  <conditionalFormatting sqref="AT22:AV22 AT21:AW21 M37:Q40 AN16:AS16 AT23:AW24">
    <cfRule type="containsText" dxfId="1659" priority="32" operator="containsText" text="CALC.">
      <formula>NOT(ISERROR(SEARCH("CALC.",M16)))</formula>
    </cfRule>
  </conditionalFormatting>
  <conditionalFormatting sqref="S26:AI32 AK21:AW23 AK25:AW26 AT24:AW24">
    <cfRule type="expression" dxfId="1658" priority="31">
      <formula>$Z$25="Direct Drive"</formula>
    </cfRule>
  </conditionalFormatting>
  <conditionalFormatting sqref="S28:Y28 S30:Y30 S27:AG27 S29:AG29 S31:AE31 S26:Y26 AK21:AS23">
    <cfRule type="expression" dxfId="1657" priority="30">
      <formula>$Z$25="Direct Drive"</formula>
    </cfRule>
  </conditionalFormatting>
  <conditionalFormatting sqref="S32:Y32">
    <cfRule type="expression" dxfId="1656" priority="29">
      <formula>$Z$25="Direct Drive"</formula>
    </cfRule>
  </conditionalFormatting>
  <conditionalFormatting sqref="Z13:AD16">
    <cfRule type="expression" dxfId="1655" priority="28">
      <formula>$Z$12="N/A"</formula>
    </cfRule>
  </conditionalFormatting>
  <conditionalFormatting sqref="Z17:AD17">
    <cfRule type="expression" dxfId="1654" priority="27">
      <formula>$Z$12="N/A"</formula>
    </cfRule>
  </conditionalFormatting>
  <conditionalFormatting sqref="AE13:AI16">
    <cfRule type="expression" dxfId="1653" priority="26">
      <formula>$AE$12="N/A"</formula>
    </cfRule>
  </conditionalFormatting>
  <conditionalFormatting sqref="AE17:AI17">
    <cfRule type="expression" dxfId="1652" priority="25">
      <formula>$AE$12="N/A"</formula>
    </cfRule>
  </conditionalFormatting>
  <conditionalFormatting sqref="Z26:AI26 AH27:AI27 Z28:AI28 AH29:AI29 Z30:AI30 AF31:AI31 AT21:AW24">
    <cfRule type="expression" dxfId="1651" priority="24">
      <formula>$Z$25="Direct Drive"</formula>
    </cfRule>
  </conditionalFormatting>
  <conditionalFormatting sqref="P22:R22">
    <cfRule type="expression" dxfId="1650" priority="10">
      <formula>$P$22&gt;$H$33</formula>
    </cfRule>
    <cfRule type="containsText" dxfId="1649" priority="23" operator="containsText" text="CALC.">
      <formula>NOT(ISERROR(SEARCH("CALC.",P22)))</formula>
    </cfRule>
  </conditionalFormatting>
  <conditionalFormatting sqref="G30">
    <cfRule type="containsBlanks" dxfId="1648" priority="22">
      <formula>LEN(TRIM(G30))=0</formula>
    </cfRule>
  </conditionalFormatting>
  <conditionalFormatting sqref="D43:E43">
    <cfRule type="containsBlanks" dxfId="1647" priority="21">
      <formula>LEN(TRIM(D43))=0</formula>
    </cfRule>
  </conditionalFormatting>
  <conditionalFormatting sqref="D43:E43">
    <cfRule type="containsBlanks" dxfId="1646" priority="20">
      <formula>LEN(TRIM(D43))=0</formula>
    </cfRule>
  </conditionalFormatting>
  <conditionalFormatting sqref="AK14:AS16 AZ12:BO18 AT12:AY16">
    <cfRule type="expression" dxfId="1645" priority="9">
      <formula>$AT$18="Single Phase"</formula>
    </cfRule>
  </conditionalFormatting>
  <conditionalFormatting sqref="AU40:AW59">
    <cfRule type="expression" dxfId="1644" priority="118774">
      <formula>NOT(ISBLANK($AU40))</formula>
    </cfRule>
  </conditionalFormatting>
  <conditionalFormatting sqref="AF40:AI40">
    <cfRule type="expression" dxfId="1643" priority="8">
      <formula>$X$40="FIXED SPEED"</formula>
    </cfRule>
  </conditionalFormatting>
  <conditionalFormatting sqref="X40">
    <cfRule type="containsBlanks" dxfId="1642" priority="7">
      <formula>LEN(TRIM(X40))=0</formula>
    </cfRule>
  </conditionalFormatting>
  <conditionalFormatting sqref="AT24:AW24">
    <cfRule type="expression" dxfId="1641" priority="119474">
      <formula>IF(#REF!&lt;&gt;"CALC.",$M$36&lt;#REF!)</formula>
    </cfRule>
  </conditionalFormatting>
  <conditionalFormatting sqref="AX41:CA60">
    <cfRule type="expression" dxfId="1640" priority="119483">
      <formula>NOT(ISBLANK($AU40))</formula>
    </cfRule>
  </conditionalFormatting>
  <conditionalFormatting sqref="AK24:AS24">
    <cfRule type="expression" dxfId="1639" priority="4">
      <formula>$Z$25="Direct Drive"</formula>
    </cfRule>
  </conditionalFormatting>
  <conditionalFormatting sqref="AK24:AS24">
    <cfRule type="expression" dxfId="1638" priority="3">
      <formula>$Z$25="Direct Drive"</formula>
    </cfRule>
  </conditionalFormatting>
  <conditionalFormatting sqref="AH43:AI47">
    <cfRule type="containsBlanks" dxfId="1637" priority="119491">
      <formula>LEN(TRIM(AH43))=0</formula>
    </cfRule>
  </conditionalFormatting>
  <conditionalFormatting sqref="AF36:AG36">
    <cfRule type="containsBlanks" dxfId="1636"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021" t="s">
        <v>893</v>
      </c>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22"/>
      <c r="BI3" s="1022"/>
      <c r="BJ3" s="1022"/>
      <c r="BK3" s="1022"/>
      <c r="BL3" s="1022"/>
      <c r="BM3" s="1022"/>
      <c r="BN3" s="1022"/>
      <c r="BO3" s="1023"/>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31"/>
      <c r="AL4" s="1032"/>
      <c r="AM4" s="1033"/>
      <c r="AN4" s="1027" t="s">
        <v>1010</v>
      </c>
      <c r="AO4" s="1027"/>
      <c r="AP4" s="1027"/>
      <c r="AQ4" s="1027" t="s">
        <v>98</v>
      </c>
      <c r="AR4" s="1027"/>
      <c r="AS4" s="1027"/>
      <c r="AT4" s="1027"/>
      <c r="AU4" s="1027"/>
      <c r="AV4" s="1027"/>
      <c r="AW4" s="1027"/>
      <c r="AX4" s="1027"/>
      <c r="AY4" s="1024"/>
      <c r="AZ4" s="1027" t="s">
        <v>155</v>
      </c>
      <c r="BA4" s="1027"/>
      <c r="BB4" s="1027"/>
      <c r="BC4" s="1027"/>
      <c r="BD4" s="1027"/>
      <c r="BE4" s="1027"/>
      <c r="BF4" s="1027"/>
      <c r="BG4" s="1027"/>
      <c r="BH4" s="1024" t="s">
        <v>154</v>
      </c>
      <c r="BI4" s="1025"/>
      <c r="BJ4" s="1025"/>
      <c r="BK4" s="1025"/>
      <c r="BL4" s="1025"/>
      <c r="BM4" s="1025"/>
      <c r="BN4" s="1025"/>
      <c r="BO4" s="1026"/>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008" t="s">
        <v>152</v>
      </c>
      <c r="AL5" s="1009"/>
      <c r="AM5" s="1009"/>
      <c r="AN5" s="1019"/>
      <c r="AO5" s="1019"/>
      <c r="AP5" s="1019"/>
      <c r="AQ5" s="1012"/>
      <c r="AR5" s="1012"/>
      <c r="AS5" s="1012"/>
      <c r="AT5" s="996" t="s">
        <v>151</v>
      </c>
      <c r="AU5" s="996"/>
      <c r="AV5" s="996"/>
      <c r="AW5" s="996"/>
      <c r="AX5" s="996"/>
      <c r="AY5" s="997"/>
      <c r="AZ5" s="1014" t="str">
        <f>IF(AN5="","",IF(100*(ABS(AN5-$AN$8)/$AN$8)&gt;10,"T1 Exceeds 10% by "&amp;ROUND(100*(ABS(AN5-$AN$8)/$AN$8)-10,1)&amp;"%",""))</f>
        <v/>
      </c>
      <c r="BA5" s="1014"/>
      <c r="BB5" s="1014"/>
      <c r="BC5" s="1014"/>
      <c r="BD5" s="1014"/>
      <c r="BE5" s="1014"/>
      <c r="BF5" s="1014"/>
      <c r="BG5" s="1014"/>
      <c r="BH5" s="1014" t="str">
        <f>IF(AQ5="","",IF(100*(ABS(AQ5-$AQ$8)/$AQ$8)&gt;2,"T1 Exceeds 2% by "&amp;ROUND(100*(ABS(AQ5-$AQ$8)/$AQ$8)-2,1)&amp;"%",""))</f>
        <v/>
      </c>
      <c r="BI5" s="1014"/>
      <c r="BJ5" s="1014"/>
      <c r="BK5" s="1014"/>
      <c r="BL5" s="1014"/>
      <c r="BM5" s="1014"/>
      <c r="BN5" s="1014"/>
      <c r="BO5" s="101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08" t="s">
        <v>51</v>
      </c>
      <c r="AL6" s="1009"/>
      <c r="AM6" s="1009"/>
      <c r="AN6" s="1019"/>
      <c r="AO6" s="1019"/>
      <c r="AP6" s="1019"/>
      <c r="AQ6" s="1012"/>
      <c r="AR6" s="1012"/>
      <c r="AS6" s="1012"/>
      <c r="AT6" s="1409"/>
      <c r="AU6" s="1409"/>
      <c r="AV6" s="1409"/>
      <c r="AW6" s="1409"/>
      <c r="AX6" s="1409"/>
      <c r="AY6" s="1410"/>
      <c r="AZ6" s="1014" t="str">
        <f>IF(AN6="","",IF(100*(ABS(AN6-$AN$8)/$AN$8)&gt;10,"T2 Exceeds 10% by "&amp;ROUND(100*(ABS(AN6-$AN$8)/$AN$8)-10,1)&amp;"%",""))</f>
        <v/>
      </c>
      <c r="BA6" s="1014"/>
      <c r="BB6" s="1014"/>
      <c r="BC6" s="1014"/>
      <c r="BD6" s="1014"/>
      <c r="BE6" s="1014"/>
      <c r="BF6" s="1014"/>
      <c r="BG6" s="1014"/>
      <c r="BH6" s="1014" t="str">
        <f>IF(AQ6="","",IF(100*(ABS(AQ6-$AQ$8)/$AQ$8)&gt;2,"T2 Exceeds 2% by "&amp;ROUND(100*(ABS(AQ6-$AQ$8)/$AQ$8)-2,1)&amp;"%",""))</f>
        <v/>
      </c>
      <c r="BI6" s="1014"/>
      <c r="BJ6" s="1014"/>
      <c r="BK6" s="1014"/>
      <c r="BL6" s="1014"/>
      <c r="BM6" s="1014"/>
      <c r="BN6" s="1014"/>
      <c r="BO6" s="1015"/>
      <c r="BP6" s="5"/>
      <c r="BQ6" s="5"/>
      <c r="BR6" s="5"/>
      <c r="BS6" s="5"/>
      <c r="BT6" s="5"/>
      <c r="BU6" s="5"/>
      <c r="BV6" s="5"/>
      <c r="BW6" s="5"/>
      <c r="BX6" s="5"/>
      <c r="BY6" s="5"/>
      <c r="BZ6" s="5"/>
      <c r="CA6" s="5"/>
      <c r="CB6" s="5"/>
    </row>
    <row r="7" spans="1:109"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5"/>
      <c r="AK7" s="1008" t="s">
        <v>50</v>
      </c>
      <c r="AL7" s="1009"/>
      <c r="AM7" s="1009"/>
      <c r="AN7" s="1019"/>
      <c r="AO7" s="1019"/>
      <c r="AP7" s="1019"/>
      <c r="AQ7" s="1012"/>
      <c r="AR7" s="1012"/>
      <c r="AS7" s="1012"/>
      <c r="AT7" s="996" t="s">
        <v>147</v>
      </c>
      <c r="AU7" s="996"/>
      <c r="AV7" s="996"/>
      <c r="AW7" s="996"/>
      <c r="AX7" s="996"/>
      <c r="AY7" s="997"/>
      <c r="AZ7" s="1014" t="str">
        <f>IF(AN7="","",IF(100*(ABS(AN7-$AN$8)/$AN$8)&gt;10,"T3 Exceeds 10% by "&amp;ROUND(100*(ABS(AN7-$AN$8)/$AN$8)-10,1)&amp;"%",""))</f>
        <v/>
      </c>
      <c r="BA7" s="1014"/>
      <c r="BB7" s="1014"/>
      <c r="BC7" s="1014"/>
      <c r="BD7" s="1014"/>
      <c r="BE7" s="1014"/>
      <c r="BF7" s="1014"/>
      <c r="BG7" s="1014"/>
      <c r="BH7" s="1014" t="str">
        <f>IF(AQ7="","",IF(100*(ABS(AQ7-$AQ$8)/$AQ$8)&gt;2,"T3 Exceeds 2% by "&amp;ROUND(100*(ABS(AQ7-$AQ$8)/$AQ$8)-2,1)&amp;"%",""))</f>
        <v/>
      </c>
      <c r="BI7" s="1014"/>
      <c r="BJ7" s="1014"/>
      <c r="BK7" s="1014"/>
      <c r="BL7" s="1014"/>
      <c r="BM7" s="1014"/>
      <c r="BN7" s="1014"/>
      <c r="BO7" s="101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08" t="s">
        <v>144</v>
      </c>
      <c r="AL8" s="1009"/>
      <c r="AM8" s="1009"/>
      <c r="AN8" s="1010" t="str">
        <f>IFERROR(AVERAGE(AN5:AP7),"")</f>
        <v/>
      </c>
      <c r="AO8" s="1010"/>
      <c r="AP8" s="1010"/>
      <c r="AQ8" s="1011" t="str">
        <f>IFERROR(AVERAGE(AQ5:AS7),"")</f>
        <v/>
      </c>
      <c r="AR8" s="1011"/>
      <c r="AS8" s="1011"/>
      <c r="AT8" s="1409"/>
      <c r="AU8" s="1409"/>
      <c r="AV8" s="1409"/>
      <c r="AW8" s="1409"/>
      <c r="AX8" s="1409"/>
      <c r="AY8" s="1410"/>
      <c r="AZ8" s="985" t="s">
        <v>143</v>
      </c>
      <c r="BA8" s="986"/>
      <c r="BB8" s="986"/>
      <c r="BC8" s="986"/>
      <c r="BD8" s="986"/>
      <c r="BE8" s="986"/>
      <c r="BF8" s="986"/>
      <c r="BG8" s="986"/>
      <c r="BH8" s="986"/>
      <c r="BI8" s="986"/>
      <c r="BJ8" s="986"/>
      <c r="BK8" s="986"/>
      <c r="BL8" s="986"/>
      <c r="BM8" s="986"/>
      <c r="BN8" s="986"/>
      <c r="BO8" s="987"/>
      <c r="BP8" s="5"/>
      <c r="BQ8" s="5"/>
      <c r="BR8" s="5"/>
      <c r="BS8" s="5"/>
      <c r="BT8" s="5"/>
      <c r="BU8" s="5"/>
      <c r="BV8" s="5"/>
      <c r="BW8" s="5"/>
      <c r="BX8" s="5"/>
      <c r="BY8" s="5"/>
      <c r="BZ8" s="5"/>
      <c r="CA8" s="5"/>
      <c r="CB8" s="5"/>
    </row>
    <row r="9" spans="1:109"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90"/>
      <c r="AL9" s="991"/>
      <c r="AM9" s="991"/>
      <c r="AN9" s="991"/>
      <c r="AO9" s="991"/>
      <c r="AP9" s="991"/>
      <c r="AQ9" s="991"/>
      <c r="AR9" s="991"/>
      <c r="AS9" s="992"/>
      <c r="AT9" s="996" t="s">
        <v>141</v>
      </c>
      <c r="AU9" s="996"/>
      <c r="AV9" s="996"/>
      <c r="AW9" s="996"/>
      <c r="AX9" s="996"/>
      <c r="AY9" s="997"/>
      <c r="AZ9" s="998" t="s">
        <v>140</v>
      </c>
      <c r="BA9" s="999"/>
      <c r="BB9" s="999"/>
      <c r="BC9" s="999"/>
      <c r="BD9" s="999"/>
      <c r="BE9" s="999"/>
      <c r="BF9" s="999"/>
      <c r="BG9" s="999"/>
      <c r="BH9" s="999"/>
      <c r="BI9" s="999"/>
      <c r="BJ9" s="999"/>
      <c r="BK9" s="999"/>
      <c r="BL9" s="999"/>
      <c r="BM9" s="999"/>
      <c r="BN9" s="999"/>
      <c r="BO9" s="1000"/>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93"/>
      <c r="AL10" s="994"/>
      <c r="AM10" s="994"/>
      <c r="AN10" s="994"/>
      <c r="AO10" s="994"/>
      <c r="AP10" s="994"/>
      <c r="AQ10" s="994"/>
      <c r="AR10" s="994"/>
      <c r="AS10" s="995"/>
      <c r="AT10" s="982"/>
      <c r="AU10" s="983"/>
      <c r="AV10" s="983"/>
      <c r="AW10" s="983"/>
      <c r="AX10" s="983"/>
      <c r="AY10" s="984"/>
      <c r="AZ10" s="1001"/>
      <c r="BA10" s="1002"/>
      <c r="BB10" s="1002"/>
      <c r="BC10" s="1002"/>
      <c r="BD10" s="1002"/>
      <c r="BE10" s="1002"/>
      <c r="BF10" s="1002"/>
      <c r="BG10" s="1002"/>
      <c r="BH10" s="1002"/>
      <c r="BI10" s="1002"/>
      <c r="BJ10" s="1002"/>
      <c r="BK10" s="1002"/>
      <c r="BL10" s="1002"/>
      <c r="BM10" s="1002"/>
      <c r="BN10" s="1002"/>
      <c r="BO10" s="1003"/>
      <c r="BP10" s="5"/>
      <c r="BQ10" s="5"/>
      <c r="BR10" s="5"/>
      <c r="BS10" s="5"/>
      <c r="BT10" s="5"/>
      <c r="BU10" s="5"/>
      <c r="BV10" s="5"/>
      <c r="BW10" s="5"/>
      <c r="BX10" s="5"/>
      <c r="BY10" s="5"/>
      <c r="BZ10" s="5"/>
      <c r="CA10" s="5"/>
      <c r="CB10" s="5"/>
    </row>
    <row r="11" spans="1:109" ht="12.75" thickBot="1" x14ac:dyDescent="0.25">
      <c r="A11" s="971" t="s">
        <v>158</v>
      </c>
      <c r="B11" s="972"/>
      <c r="C11" s="972"/>
      <c r="D11" s="972"/>
      <c r="E11" s="972"/>
      <c r="F11" s="972"/>
      <c r="G11" s="972"/>
      <c r="H11" s="972"/>
      <c r="I11" s="972"/>
      <c r="J11" s="972"/>
      <c r="K11" s="972"/>
      <c r="L11" s="972"/>
      <c r="M11" s="972"/>
      <c r="N11" s="972"/>
      <c r="O11" s="972"/>
      <c r="P11" s="973"/>
      <c r="Q11" s="42"/>
      <c r="R11" s="42"/>
      <c r="S11" s="42"/>
      <c r="T11" s="971" t="s">
        <v>157</v>
      </c>
      <c r="U11" s="972"/>
      <c r="V11" s="972"/>
      <c r="W11" s="972"/>
      <c r="X11" s="972"/>
      <c r="Y11" s="972"/>
      <c r="Z11" s="972"/>
      <c r="AA11" s="972"/>
      <c r="AB11" s="972"/>
      <c r="AC11" s="972"/>
      <c r="AD11" s="972"/>
      <c r="AE11" s="972"/>
      <c r="AF11" s="972"/>
      <c r="AG11" s="972"/>
      <c r="AH11" s="972"/>
      <c r="AI11" s="973"/>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411" t="s">
        <v>111</v>
      </c>
      <c r="B12" s="1412"/>
      <c r="C12" s="1412"/>
      <c r="D12" s="1412"/>
      <c r="E12" s="1412"/>
      <c r="F12" s="1413"/>
      <c r="G12" s="1325"/>
      <c r="H12" s="1325"/>
      <c r="I12" s="1325"/>
      <c r="J12" s="1325"/>
      <c r="K12" s="1325"/>
      <c r="L12" s="1325"/>
      <c r="M12" s="1325"/>
      <c r="N12" s="1325"/>
      <c r="O12" s="1325"/>
      <c r="P12" s="1335"/>
      <c r="Q12" s="42"/>
      <c r="R12" s="42"/>
      <c r="S12" s="42"/>
      <c r="T12" s="1028" t="s">
        <v>216</v>
      </c>
      <c r="U12" s="1029"/>
      <c r="V12" s="1029"/>
      <c r="W12" s="1029"/>
      <c r="X12" s="1029"/>
      <c r="Y12" s="1030"/>
      <c r="Z12" s="1292"/>
      <c r="AA12" s="1293"/>
      <c r="AB12" s="1293"/>
      <c r="AC12" s="1293"/>
      <c r="AD12" s="1414"/>
      <c r="AE12" s="1292"/>
      <c r="AF12" s="1293"/>
      <c r="AG12" s="1293"/>
      <c r="AH12" s="1293"/>
      <c r="AI12" s="1294"/>
      <c r="AJ12" s="5"/>
      <c r="AK12" s="1021" t="s">
        <v>894</v>
      </c>
      <c r="AL12" s="1022"/>
      <c r="AM12" s="1022"/>
      <c r="AN12" s="1022"/>
      <c r="AO12" s="1022"/>
      <c r="AP12" s="1022"/>
      <c r="AQ12" s="1022"/>
      <c r="AR12" s="1022"/>
      <c r="AS12" s="1022"/>
      <c r="AT12" s="1022"/>
      <c r="AU12" s="1022"/>
      <c r="AV12" s="1022"/>
      <c r="AW12" s="1022"/>
      <c r="AX12" s="1022"/>
      <c r="AY12" s="1022"/>
      <c r="AZ12" s="1022"/>
      <c r="BA12" s="1022"/>
      <c r="BB12" s="1022"/>
      <c r="BC12" s="1022"/>
      <c r="BD12" s="1022"/>
      <c r="BE12" s="1022"/>
      <c r="BF12" s="1022"/>
      <c r="BG12" s="1022"/>
      <c r="BH12" s="1022"/>
      <c r="BI12" s="1022"/>
      <c r="BJ12" s="1022"/>
      <c r="BK12" s="1022"/>
      <c r="BL12" s="1022"/>
      <c r="BM12" s="1022"/>
      <c r="BN12" s="1022"/>
      <c r="BO12" s="1023"/>
      <c r="BP12" s="5"/>
      <c r="BQ12" s="5"/>
      <c r="BR12" s="5"/>
      <c r="BS12" s="5"/>
      <c r="BT12" s="5"/>
      <c r="BU12" s="5"/>
      <c r="BV12" s="5"/>
      <c r="BW12" s="5"/>
      <c r="BX12" s="5"/>
      <c r="BY12" s="5"/>
      <c r="BZ12" s="5"/>
      <c r="CA12" s="5"/>
      <c r="CB12" s="5"/>
    </row>
    <row r="13" spans="1:109" ht="12" customHeight="1" x14ac:dyDescent="0.2">
      <c r="A13" s="941" t="s">
        <v>54</v>
      </c>
      <c r="B13" s="942"/>
      <c r="C13" s="942"/>
      <c r="D13" s="942"/>
      <c r="E13" s="942"/>
      <c r="F13" s="943"/>
      <c r="G13" s="969"/>
      <c r="H13" s="969"/>
      <c r="I13" s="969"/>
      <c r="J13" s="969"/>
      <c r="K13" s="969"/>
      <c r="L13" s="969"/>
      <c r="M13" s="969"/>
      <c r="N13" s="969"/>
      <c r="O13" s="969"/>
      <c r="P13" s="970"/>
      <c r="Q13" s="42"/>
      <c r="R13" s="42"/>
      <c r="S13" s="42"/>
      <c r="T13" s="910" t="s">
        <v>153</v>
      </c>
      <c r="U13" s="911"/>
      <c r="V13" s="911"/>
      <c r="W13" s="911"/>
      <c r="X13" s="911"/>
      <c r="Y13" s="911"/>
      <c r="Z13" s="1419"/>
      <c r="AA13" s="1420"/>
      <c r="AB13" s="1420"/>
      <c r="AC13" s="1420"/>
      <c r="AD13" s="1421"/>
      <c r="AE13" s="1419"/>
      <c r="AF13" s="1420"/>
      <c r="AG13" s="1420"/>
      <c r="AH13" s="1420"/>
      <c r="AI13" s="1422"/>
      <c r="AJ13" s="5"/>
      <c r="AK13" s="1031"/>
      <c r="AL13" s="1032"/>
      <c r="AM13" s="1033"/>
      <c r="AN13" s="1027" t="s">
        <v>1010</v>
      </c>
      <c r="AO13" s="1027"/>
      <c r="AP13" s="1027"/>
      <c r="AQ13" s="1027" t="s">
        <v>98</v>
      </c>
      <c r="AR13" s="1027"/>
      <c r="AS13" s="1027"/>
      <c r="AT13" s="1027"/>
      <c r="AU13" s="1027"/>
      <c r="AV13" s="1027"/>
      <c r="AW13" s="1027"/>
      <c r="AX13" s="1027"/>
      <c r="AY13" s="1024"/>
      <c r="AZ13" s="1027" t="s">
        <v>155</v>
      </c>
      <c r="BA13" s="1027"/>
      <c r="BB13" s="1027"/>
      <c r="BC13" s="1027"/>
      <c r="BD13" s="1027"/>
      <c r="BE13" s="1027"/>
      <c r="BF13" s="1027"/>
      <c r="BG13" s="1027"/>
      <c r="BH13" s="1024" t="s">
        <v>154</v>
      </c>
      <c r="BI13" s="1025"/>
      <c r="BJ13" s="1025"/>
      <c r="BK13" s="1025"/>
      <c r="BL13" s="1025"/>
      <c r="BM13" s="1025"/>
      <c r="BN13" s="1025"/>
      <c r="BO13" s="1026"/>
      <c r="BP13" s="5"/>
      <c r="BQ13" s="5"/>
      <c r="BR13" s="5"/>
      <c r="BS13" s="5"/>
      <c r="BT13" s="5"/>
      <c r="BU13" s="5"/>
      <c r="BV13" s="5"/>
      <c r="BW13" s="5"/>
      <c r="BX13" s="5"/>
      <c r="BY13" s="5"/>
      <c r="BZ13" s="5"/>
      <c r="CA13" s="5"/>
      <c r="CB13" s="5"/>
    </row>
    <row r="14" spans="1:109" ht="12" customHeight="1" x14ac:dyDescent="0.2">
      <c r="A14" s="941" t="s">
        <v>150</v>
      </c>
      <c r="B14" s="942"/>
      <c r="C14" s="942"/>
      <c r="D14" s="942"/>
      <c r="E14" s="942"/>
      <c r="F14" s="943"/>
      <c r="G14" s="969"/>
      <c r="H14" s="969"/>
      <c r="I14" s="969"/>
      <c r="J14" s="969"/>
      <c r="K14" s="969"/>
      <c r="L14" s="969"/>
      <c r="M14" s="969"/>
      <c r="N14" s="969"/>
      <c r="O14" s="969"/>
      <c r="P14" s="970"/>
      <c r="Q14" s="42"/>
      <c r="R14" s="42"/>
      <c r="S14" s="42"/>
      <c r="T14" s="910" t="s">
        <v>875</v>
      </c>
      <c r="U14" s="911"/>
      <c r="V14" s="911"/>
      <c r="W14" s="911"/>
      <c r="X14" s="911"/>
      <c r="Y14" s="911"/>
      <c r="Z14" s="1415"/>
      <c r="AA14" s="1416"/>
      <c r="AB14" s="1416"/>
      <c r="AC14" s="1416"/>
      <c r="AD14" s="1417"/>
      <c r="AE14" s="1415"/>
      <c r="AF14" s="1416"/>
      <c r="AG14" s="1416"/>
      <c r="AH14" s="1416"/>
      <c r="AI14" s="1418"/>
      <c r="AJ14" s="5"/>
      <c r="AK14" s="1008" t="s">
        <v>152</v>
      </c>
      <c r="AL14" s="1009"/>
      <c r="AM14" s="1009"/>
      <c r="AN14" s="1019"/>
      <c r="AO14" s="1019"/>
      <c r="AP14" s="1019"/>
      <c r="AQ14" s="1012"/>
      <c r="AR14" s="1012"/>
      <c r="AS14" s="1012"/>
      <c r="AT14" s="996" t="s">
        <v>151</v>
      </c>
      <c r="AU14" s="996"/>
      <c r="AV14" s="996"/>
      <c r="AW14" s="996"/>
      <c r="AX14" s="996"/>
      <c r="AY14" s="997"/>
      <c r="AZ14" s="1014" t="str">
        <f>IF(AN14="","",IF(100*(ABS(AN14-$AN$8)/$AN$8)&gt;10,"T1 Exceeds 10% by "&amp;ROUND(100*(ABS(AN14-$AN$8)/$AN$8)-10,1)&amp;"%",""))</f>
        <v/>
      </c>
      <c r="BA14" s="1014"/>
      <c r="BB14" s="1014"/>
      <c r="BC14" s="1014"/>
      <c r="BD14" s="1014"/>
      <c r="BE14" s="1014"/>
      <c r="BF14" s="1014"/>
      <c r="BG14" s="1014"/>
      <c r="BH14" s="1014"/>
      <c r="BI14" s="1014"/>
      <c r="BJ14" s="1014"/>
      <c r="BK14" s="1014"/>
      <c r="BL14" s="1014"/>
      <c r="BM14" s="1014"/>
      <c r="BN14" s="1014"/>
      <c r="BO14" s="1015"/>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41" t="s">
        <v>149</v>
      </c>
      <c r="B15" s="942"/>
      <c r="C15" s="942"/>
      <c r="D15" s="942"/>
      <c r="E15" s="942"/>
      <c r="F15" s="943"/>
      <c r="G15" s="955"/>
      <c r="H15" s="955"/>
      <c r="I15" s="955"/>
      <c r="J15" s="955"/>
      <c r="K15" s="955"/>
      <c r="L15" s="955"/>
      <c r="M15" s="955"/>
      <c r="N15" s="955"/>
      <c r="O15" s="955"/>
      <c r="P15" s="957"/>
      <c r="Q15" s="42"/>
      <c r="R15" s="42"/>
      <c r="S15" s="42"/>
      <c r="T15" s="910" t="s">
        <v>54</v>
      </c>
      <c r="U15" s="911"/>
      <c r="V15" s="911"/>
      <c r="W15" s="911"/>
      <c r="X15" s="911"/>
      <c r="Y15" s="911"/>
      <c r="Z15" s="969"/>
      <c r="AA15" s="969"/>
      <c r="AB15" s="969"/>
      <c r="AC15" s="969"/>
      <c r="AD15" s="969"/>
      <c r="AE15" s="1067"/>
      <c r="AF15" s="1068"/>
      <c r="AG15" s="1068"/>
      <c r="AH15" s="1068"/>
      <c r="AI15" s="1225"/>
      <c r="AJ15" s="5"/>
      <c r="AK15" s="1008" t="s">
        <v>51</v>
      </c>
      <c r="AL15" s="1009"/>
      <c r="AM15" s="1009"/>
      <c r="AN15" s="1019"/>
      <c r="AO15" s="1019"/>
      <c r="AP15" s="1019"/>
      <c r="AQ15" s="1012"/>
      <c r="AR15" s="1012"/>
      <c r="AS15" s="1012"/>
      <c r="AT15" s="1409"/>
      <c r="AU15" s="1409"/>
      <c r="AV15" s="1409"/>
      <c r="AW15" s="1409"/>
      <c r="AX15" s="1409"/>
      <c r="AY15" s="1410"/>
      <c r="AZ15" s="1014" t="str">
        <f>IF(AN15="","",IF(100*(ABS(AN15-$AN$8)/$AN$8)&gt;10,"T2 Exceeds 10% by "&amp;ROUND(100*(ABS(AN15-$AN$8)/$AN$8)-10,1)&amp;"%",""))</f>
        <v/>
      </c>
      <c r="BA15" s="1014"/>
      <c r="BB15" s="1014"/>
      <c r="BC15" s="1014"/>
      <c r="BD15" s="1014"/>
      <c r="BE15" s="1014"/>
      <c r="BF15" s="1014"/>
      <c r="BG15" s="1014"/>
      <c r="BH15" s="1014" t="str">
        <f>IF(AQ15="","",IF(100*(ABS(AQ15-$AQ$8)/$AQ$8)&gt;2,"T2 Exceeds 2% by "&amp;ROUND(100*(ABS(AQ15-$AQ$8)/$AQ$8)-2,1)&amp;"%",""))</f>
        <v/>
      </c>
      <c r="BI15" s="1014"/>
      <c r="BJ15" s="1014"/>
      <c r="BK15" s="1014"/>
      <c r="BL15" s="1014"/>
      <c r="BM15" s="1014"/>
      <c r="BN15" s="1014"/>
      <c r="BO15" s="1015"/>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20" t="s">
        <v>146</v>
      </c>
      <c r="B16" s="1121"/>
      <c r="C16" s="1121"/>
      <c r="D16" s="1121"/>
      <c r="E16" s="1121"/>
      <c r="F16" s="1122"/>
      <c r="G16" s="944"/>
      <c r="H16" s="944"/>
      <c r="I16" s="944"/>
      <c r="J16" s="944"/>
      <c r="K16" s="944"/>
      <c r="L16" s="944"/>
      <c r="M16" s="944"/>
      <c r="N16" s="944"/>
      <c r="O16" s="944"/>
      <c r="P16" s="1119"/>
      <c r="Q16" s="42"/>
      <c r="R16" s="42"/>
      <c r="S16" s="42"/>
      <c r="T16" s="910" t="s">
        <v>145</v>
      </c>
      <c r="U16" s="911"/>
      <c r="V16" s="911"/>
      <c r="W16" s="911"/>
      <c r="X16" s="911"/>
      <c r="Y16" s="911"/>
      <c r="Z16" s="1078"/>
      <c r="AA16" s="1079"/>
      <c r="AB16" s="1079"/>
      <c r="AC16" s="1046" t="s">
        <v>72</v>
      </c>
      <c r="AD16" s="1047"/>
      <c r="AE16" s="1078"/>
      <c r="AF16" s="1079"/>
      <c r="AG16" s="1079"/>
      <c r="AH16" s="1046" t="s">
        <v>72</v>
      </c>
      <c r="AI16" s="1424"/>
      <c r="AJ16" s="5"/>
      <c r="AK16" s="1008" t="s">
        <v>50</v>
      </c>
      <c r="AL16" s="1009"/>
      <c r="AM16" s="1009"/>
      <c r="AN16" s="1019"/>
      <c r="AO16" s="1019"/>
      <c r="AP16" s="1019"/>
      <c r="AQ16" s="1012"/>
      <c r="AR16" s="1012"/>
      <c r="AS16" s="1012"/>
      <c r="AT16" s="996" t="s">
        <v>147</v>
      </c>
      <c r="AU16" s="996"/>
      <c r="AV16" s="996"/>
      <c r="AW16" s="996"/>
      <c r="AX16" s="996"/>
      <c r="AY16" s="997"/>
      <c r="AZ16" s="1014" t="str">
        <f>IF(AN16="","",IF(100*(ABS(AN16-$AN$8)/$AN$8)&gt;10,"T3 Exceeds 10% by "&amp;ROUND(100*(ABS(AN16-$AN$8)/$AN$8)-10,1)&amp;"%",""))</f>
        <v/>
      </c>
      <c r="BA16" s="1014"/>
      <c r="BB16" s="1014"/>
      <c r="BC16" s="1014"/>
      <c r="BD16" s="1014"/>
      <c r="BE16" s="1014"/>
      <c r="BF16" s="1014"/>
      <c r="BG16" s="1014"/>
      <c r="BH16" s="1014" t="str">
        <f>IF(AQ16="","",IF(100*(ABS(AQ16-$AQ$8)/$AQ$8)&gt;2,"T3 Exceeds 2% by "&amp;ROUND(100*(ABS(AQ16-$AQ$8)/$AQ$8)-2,1)&amp;"%",""))</f>
        <v/>
      </c>
      <c r="BI16" s="1014"/>
      <c r="BJ16" s="1014"/>
      <c r="BK16" s="1014"/>
      <c r="BL16" s="1014"/>
      <c r="BM16" s="1014"/>
      <c r="BN16" s="1014"/>
      <c r="BO16" s="1015"/>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899" t="s">
        <v>142</v>
      </c>
      <c r="U17" s="900"/>
      <c r="V17" s="900"/>
      <c r="W17" s="900"/>
      <c r="X17" s="900"/>
      <c r="Y17" s="900"/>
      <c r="Z17" s="1320"/>
      <c r="AA17" s="1321"/>
      <c r="AB17" s="1321"/>
      <c r="AC17" s="1321"/>
      <c r="AD17" s="1423"/>
      <c r="AE17" s="1320"/>
      <c r="AF17" s="1321"/>
      <c r="AG17" s="1321"/>
      <c r="AH17" s="1321"/>
      <c r="AI17" s="1322"/>
      <c r="AJ17" s="5"/>
      <c r="AK17" s="1008" t="s">
        <v>144</v>
      </c>
      <c r="AL17" s="1009"/>
      <c r="AM17" s="1009"/>
      <c r="AN17" s="1010" t="str">
        <f>IFERROR(AVERAGE(AN14:AP16),"")</f>
        <v/>
      </c>
      <c r="AO17" s="1010"/>
      <c r="AP17" s="1010"/>
      <c r="AQ17" s="1011" t="str">
        <f>IFERROR(AVERAGE(AQ14:AS16),"")</f>
        <v/>
      </c>
      <c r="AR17" s="1011"/>
      <c r="AS17" s="1011"/>
      <c r="AT17" s="1409"/>
      <c r="AU17" s="1409"/>
      <c r="AV17" s="1409"/>
      <c r="AW17" s="1409"/>
      <c r="AX17" s="1409"/>
      <c r="AY17" s="1410"/>
      <c r="AZ17" s="985" t="s">
        <v>143</v>
      </c>
      <c r="BA17" s="986"/>
      <c r="BB17" s="986"/>
      <c r="BC17" s="986"/>
      <c r="BD17" s="986"/>
      <c r="BE17" s="986"/>
      <c r="BF17" s="986"/>
      <c r="BG17" s="986"/>
      <c r="BH17" s="986"/>
      <c r="BI17" s="986"/>
      <c r="BJ17" s="986"/>
      <c r="BK17" s="986"/>
      <c r="BL17" s="986"/>
      <c r="BM17" s="986"/>
      <c r="BN17" s="986"/>
      <c r="BO17" s="98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90"/>
      <c r="AL18" s="991"/>
      <c r="AM18" s="991"/>
      <c r="AN18" s="991"/>
      <c r="AO18" s="991"/>
      <c r="AP18" s="991"/>
      <c r="AQ18" s="991"/>
      <c r="AR18" s="991"/>
      <c r="AS18" s="992"/>
      <c r="AT18" s="996" t="s">
        <v>141</v>
      </c>
      <c r="AU18" s="996"/>
      <c r="AV18" s="996"/>
      <c r="AW18" s="996"/>
      <c r="AX18" s="996"/>
      <c r="AY18" s="997"/>
      <c r="AZ18" s="998" t="s">
        <v>140</v>
      </c>
      <c r="BA18" s="999"/>
      <c r="BB18" s="999"/>
      <c r="BC18" s="999"/>
      <c r="BD18" s="999"/>
      <c r="BE18" s="999"/>
      <c r="BF18" s="999"/>
      <c r="BG18" s="999"/>
      <c r="BH18" s="999"/>
      <c r="BI18" s="999"/>
      <c r="BJ18" s="999"/>
      <c r="BK18" s="999"/>
      <c r="BL18" s="999"/>
      <c r="BM18" s="999"/>
      <c r="BN18" s="999"/>
      <c r="BO18" s="1000"/>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71" t="s">
        <v>139</v>
      </c>
      <c r="B19" s="972"/>
      <c r="C19" s="972"/>
      <c r="D19" s="972"/>
      <c r="E19" s="972"/>
      <c r="F19" s="972"/>
      <c r="G19" s="972"/>
      <c r="H19" s="972"/>
      <c r="I19" s="973"/>
      <c r="J19" s="42"/>
      <c r="K19" s="640"/>
      <c r="L19" s="640"/>
      <c r="M19" s="2"/>
      <c r="N19" s="971" t="s">
        <v>131</v>
      </c>
      <c r="O19" s="972"/>
      <c r="P19" s="972"/>
      <c r="Q19" s="972"/>
      <c r="R19" s="972"/>
      <c r="S19" s="972"/>
      <c r="T19" s="972"/>
      <c r="U19" s="972"/>
      <c r="V19" s="973"/>
      <c r="W19" s="646"/>
      <c r="X19" s="646"/>
      <c r="Y19" s="646"/>
      <c r="Z19" s="42"/>
      <c r="AA19" s="971" t="s">
        <v>895</v>
      </c>
      <c r="AB19" s="972"/>
      <c r="AC19" s="972"/>
      <c r="AD19" s="972"/>
      <c r="AE19" s="972"/>
      <c r="AF19" s="972"/>
      <c r="AG19" s="972"/>
      <c r="AH19" s="972"/>
      <c r="AI19" s="973"/>
      <c r="AJ19" s="5"/>
      <c r="AK19" s="993"/>
      <c r="AL19" s="994"/>
      <c r="AM19" s="994"/>
      <c r="AN19" s="994"/>
      <c r="AO19" s="994"/>
      <c r="AP19" s="994"/>
      <c r="AQ19" s="994"/>
      <c r="AR19" s="994"/>
      <c r="AS19" s="995"/>
      <c r="AT19" s="982"/>
      <c r="AU19" s="983"/>
      <c r="AV19" s="983"/>
      <c r="AW19" s="983"/>
      <c r="AX19" s="983"/>
      <c r="AY19" s="984"/>
      <c r="AZ19" s="1001"/>
      <c r="BA19" s="1002"/>
      <c r="BB19" s="1002"/>
      <c r="BC19" s="1002"/>
      <c r="BD19" s="1002"/>
      <c r="BE19" s="1002"/>
      <c r="BF19" s="1002"/>
      <c r="BG19" s="1002"/>
      <c r="BH19" s="1002"/>
      <c r="BI19" s="1002"/>
      <c r="BJ19" s="1002"/>
      <c r="BK19" s="1002"/>
      <c r="BL19" s="1002"/>
      <c r="BM19" s="1002"/>
      <c r="BN19" s="1002"/>
      <c r="BO19" s="1003"/>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25"/>
      <c r="B20" s="1426"/>
      <c r="C20" s="1426"/>
      <c r="D20" s="1427" t="s">
        <v>102</v>
      </c>
      <c r="E20" s="1427"/>
      <c r="F20" s="1427"/>
      <c r="G20" s="1428" t="s">
        <v>101</v>
      </c>
      <c r="H20" s="1428"/>
      <c r="I20" s="1429"/>
      <c r="J20" s="42"/>
      <c r="K20" s="640"/>
      <c r="L20" s="640"/>
      <c r="M20" s="2"/>
      <c r="N20" s="1425"/>
      <c r="O20" s="1426"/>
      <c r="P20" s="1426"/>
      <c r="Q20" s="1427" t="s">
        <v>102</v>
      </c>
      <c r="R20" s="1427"/>
      <c r="S20" s="1427"/>
      <c r="T20" s="1428" t="s">
        <v>101</v>
      </c>
      <c r="U20" s="1428"/>
      <c r="V20" s="1429"/>
      <c r="W20" s="646"/>
      <c r="X20" s="646"/>
      <c r="Y20" s="646"/>
      <c r="Z20" s="42"/>
      <c r="AA20" s="1425"/>
      <c r="AB20" s="1426"/>
      <c r="AC20" s="1426"/>
      <c r="AD20" s="1427" t="s">
        <v>102</v>
      </c>
      <c r="AE20" s="1427"/>
      <c r="AF20" s="1427"/>
      <c r="AG20" s="1428" t="s">
        <v>101</v>
      </c>
      <c r="AH20" s="1428"/>
      <c r="AI20" s="1429"/>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10" t="s">
        <v>29</v>
      </c>
      <c r="B21" s="911"/>
      <c r="C21" s="911"/>
      <c r="D21" s="969"/>
      <c r="E21" s="969"/>
      <c r="F21" s="969"/>
      <c r="G21" s="969"/>
      <c r="H21" s="969"/>
      <c r="I21" s="970"/>
      <c r="J21" s="42"/>
      <c r="K21" s="640"/>
      <c r="L21" s="640"/>
      <c r="M21" s="2"/>
      <c r="N21" s="910" t="s">
        <v>896</v>
      </c>
      <c r="O21" s="911"/>
      <c r="P21" s="911"/>
      <c r="Q21" s="969"/>
      <c r="R21" s="969"/>
      <c r="S21" s="969"/>
      <c r="T21" s="955">
        <f>G21</f>
        <v>0</v>
      </c>
      <c r="U21" s="955"/>
      <c r="V21" s="957"/>
      <c r="W21" s="646"/>
      <c r="X21" s="646"/>
      <c r="Y21" s="646"/>
      <c r="Z21" s="42"/>
      <c r="AA21" s="910" t="s">
        <v>29</v>
      </c>
      <c r="AB21" s="911"/>
      <c r="AC21" s="911"/>
      <c r="AD21" s="969"/>
      <c r="AE21" s="969"/>
      <c r="AF21" s="969"/>
      <c r="AG21" s="953"/>
      <c r="AH21" s="953"/>
      <c r="AI21" s="1430"/>
      <c r="AJ21" s="5"/>
      <c r="AK21" s="1431" t="s">
        <v>897</v>
      </c>
      <c r="AL21" s="1432"/>
      <c r="AM21" s="1432"/>
      <c r="AN21" s="1432"/>
      <c r="AO21" s="1432"/>
      <c r="AP21" s="1432"/>
      <c r="AQ21" s="1432"/>
      <c r="AR21" s="1432"/>
      <c r="AS21" s="1432"/>
      <c r="AT21" s="1432"/>
      <c r="AU21" s="1432"/>
      <c r="AV21" s="1432"/>
      <c r="AW21" s="1433"/>
      <c r="AX21" s="647"/>
      <c r="AY21" s="1431" t="s">
        <v>898</v>
      </c>
      <c r="AZ21" s="1432"/>
      <c r="BA21" s="1432"/>
      <c r="BB21" s="1432"/>
      <c r="BC21" s="1432"/>
      <c r="BD21" s="1432"/>
      <c r="BE21" s="1432"/>
      <c r="BF21" s="1432"/>
      <c r="BG21" s="1432"/>
      <c r="BH21" s="1432"/>
      <c r="BI21" s="1432"/>
      <c r="BJ21" s="1432"/>
      <c r="BK21" s="1433"/>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10" t="s">
        <v>30</v>
      </c>
      <c r="B22" s="911"/>
      <c r="C22" s="911"/>
      <c r="D22" s="968"/>
      <c r="E22" s="968"/>
      <c r="F22" s="968"/>
      <c r="G22" s="968"/>
      <c r="H22" s="968"/>
      <c r="I22" s="1020"/>
      <c r="J22" s="42"/>
      <c r="K22" s="640"/>
      <c r="L22" s="640"/>
      <c r="M22" s="2"/>
      <c r="N22" s="910" t="s">
        <v>128</v>
      </c>
      <c r="O22" s="911"/>
      <c r="P22" s="911"/>
      <c r="Q22" s="969"/>
      <c r="R22" s="969"/>
      <c r="S22" s="969"/>
      <c r="T22" s="955">
        <f>AG21</f>
        <v>0</v>
      </c>
      <c r="U22" s="955"/>
      <c r="V22" s="957"/>
      <c r="W22" s="646"/>
      <c r="X22" s="646"/>
      <c r="Y22" s="646"/>
      <c r="Z22" s="42"/>
      <c r="AA22" s="910" t="s">
        <v>30</v>
      </c>
      <c r="AB22" s="911"/>
      <c r="AC22" s="911"/>
      <c r="AD22" s="968"/>
      <c r="AE22" s="968"/>
      <c r="AF22" s="968"/>
      <c r="AG22" s="968"/>
      <c r="AH22" s="968"/>
      <c r="AI22" s="1020"/>
      <c r="AJ22" s="5"/>
      <c r="AK22" s="1436" t="s">
        <v>135</v>
      </c>
      <c r="AL22" s="1142"/>
      <c r="AM22" s="1142"/>
      <c r="AN22" s="1142"/>
      <c r="AO22" s="1142"/>
      <c r="AP22" s="1142"/>
      <c r="AQ22" s="1142"/>
      <c r="AR22" s="1142"/>
      <c r="AS22" s="1142"/>
      <c r="AT22" s="1434" t="str">
        <f>IFERROR(H46/H48,"")</f>
        <v/>
      </c>
      <c r="AU22" s="1434"/>
      <c r="AV22" s="1434"/>
      <c r="AW22" s="1435"/>
      <c r="AX22" s="647"/>
      <c r="AY22" s="1436" t="s">
        <v>135</v>
      </c>
      <c r="AZ22" s="1142"/>
      <c r="BA22" s="1142"/>
      <c r="BB22" s="1142"/>
      <c r="BC22" s="1142"/>
      <c r="BD22" s="1142"/>
      <c r="BE22" s="1142"/>
      <c r="BF22" s="1142"/>
      <c r="BG22" s="1142"/>
      <c r="BH22" s="1434" t="str">
        <f>IFERROR(Z46/Z48,"")</f>
        <v/>
      </c>
      <c r="BI22" s="1434"/>
      <c r="BJ22" s="1434"/>
      <c r="BK22" s="1435"/>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10" t="s">
        <v>31</v>
      </c>
      <c r="B23" s="911"/>
      <c r="C23" s="911"/>
      <c r="D23" s="968"/>
      <c r="E23" s="968"/>
      <c r="F23" s="968"/>
      <c r="G23" s="968"/>
      <c r="H23" s="968"/>
      <c r="I23" s="1020"/>
      <c r="J23" s="42"/>
      <c r="K23" s="640"/>
      <c r="L23" s="640"/>
      <c r="M23" s="2"/>
      <c r="N23" s="910" t="s">
        <v>127</v>
      </c>
      <c r="O23" s="911"/>
      <c r="P23" s="911"/>
      <c r="Q23" s="969"/>
      <c r="R23" s="969"/>
      <c r="S23" s="969"/>
      <c r="T23" s="955">
        <f>T21-T22</f>
        <v>0</v>
      </c>
      <c r="U23" s="955"/>
      <c r="V23" s="957"/>
      <c r="W23" s="646"/>
      <c r="X23" s="646"/>
      <c r="Y23" s="646"/>
      <c r="Z23" s="42"/>
      <c r="AA23" s="910" t="s">
        <v>31</v>
      </c>
      <c r="AB23" s="911"/>
      <c r="AC23" s="911"/>
      <c r="AD23" s="968"/>
      <c r="AE23" s="968"/>
      <c r="AF23" s="968"/>
      <c r="AG23" s="968"/>
      <c r="AH23" s="968"/>
      <c r="AI23" s="1020"/>
      <c r="AJ23" s="5"/>
      <c r="AK23" s="1008" t="s">
        <v>134</v>
      </c>
      <c r="AL23" s="1009"/>
      <c r="AM23" s="1009"/>
      <c r="AN23" s="1009"/>
      <c r="AO23" s="1009"/>
      <c r="AP23" s="1009"/>
      <c r="AQ23" s="1009"/>
      <c r="AR23" s="1009"/>
      <c r="AS23" s="1009"/>
      <c r="AT23" s="1145" t="str">
        <f>IFERROR(IF((H46*1.57)+(H48*1.57)+(H51*2)&lt;&gt;0,(H46*1.57)+(H48*1.57)+(H51*2),""),"")</f>
        <v/>
      </c>
      <c r="AU23" s="1145"/>
      <c r="AV23" s="1146"/>
      <c r="AW23" s="648" t="s">
        <v>133</v>
      </c>
      <c r="AX23" s="647"/>
      <c r="AY23" s="1008" t="s">
        <v>134</v>
      </c>
      <c r="AZ23" s="1009"/>
      <c r="BA23" s="1009"/>
      <c r="BB23" s="1009"/>
      <c r="BC23" s="1009"/>
      <c r="BD23" s="1009"/>
      <c r="BE23" s="1009"/>
      <c r="BF23" s="1009"/>
      <c r="BG23" s="1009"/>
      <c r="BH23" s="1145" t="str">
        <f>IFERROR(IF((Z46*1.57)+(Z48*1.57)+(Z51*2)&lt;&gt;0,(Z46*1.57)+(Z48*1.57)+(Z51*2),""),"")</f>
        <v/>
      </c>
      <c r="BI23" s="1145"/>
      <c r="BJ23" s="1146"/>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437" t="s">
        <v>32</v>
      </c>
      <c r="B24" s="1438"/>
      <c r="C24" s="1438"/>
      <c r="D24" s="969"/>
      <c r="E24" s="969"/>
      <c r="F24" s="969"/>
      <c r="G24" s="969"/>
      <c r="H24" s="969"/>
      <c r="I24" s="970"/>
      <c r="J24" s="42"/>
      <c r="K24" s="640"/>
      <c r="L24" s="640"/>
      <c r="M24" s="2"/>
      <c r="N24" s="1439" t="s">
        <v>899</v>
      </c>
      <c r="O24" s="1440"/>
      <c r="P24" s="1440"/>
      <c r="Q24" s="944"/>
      <c r="R24" s="944"/>
      <c r="S24" s="944"/>
      <c r="T24" s="944"/>
      <c r="U24" s="944"/>
      <c r="V24" s="1119"/>
      <c r="W24" s="646"/>
      <c r="X24" s="646"/>
      <c r="Y24" s="646"/>
      <c r="Z24" s="42"/>
      <c r="AA24" s="1437" t="s">
        <v>32</v>
      </c>
      <c r="AB24" s="1438"/>
      <c r="AC24" s="1438"/>
      <c r="AD24" s="953"/>
      <c r="AE24" s="953"/>
      <c r="AF24" s="953"/>
      <c r="AG24" s="953"/>
      <c r="AH24" s="953"/>
      <c r="AI24" s="1430"/>
      <c r="AJ24" s="5"/>
      <c r="AK24" s="1008" t="s">
        <v>132</v>
      </c>
      <c r="AL24" s="1009"/>
      <c r="AM24" s="1009"/>
      <c r="AN24" s="1009"/>
      <c r="AO24" s="1009"/>
      <c r="AP24" s="1009"/>
      <c r="AQ24" s="1009"/>
      <c r="AR24" s="1009"/>
      <c r="AS24" s="1009"/>
      <c r="AT24" s="1011" t="str">
        <f>IFERROR(M37*AT22,"")</f>
        <v/>
      </c>
      <c r="AU24" s="1011"/>
      <c r="AV24" s="1011"/>
      <c r="AW24" s="1134"/>
      <c r="AX24" s="5"/>
      <c r="AY24" s="1008" t="s">
        <v>132</v>
      </c>
      <c r="AZ24" s="1009"/>
      <c r="BA24" s="1009"/>
      <c r="BB24" s="1009"/>
      <c r="BC24" s="1009"/>
      <c r="BD24" s="1009"/>
      <c r="BE24" s="1009"/>
      <c r="BF24" s="1009"/>
      <c r="BG24" s="1009"/>
      <c r="BH24" s="1011" t="str">
        <f>IFERROR(AE37*BH22,"")</f>
        <v/>
      </c>
      <c r="BI24" s="1011"/>
      <c r="BJ24" s="1011"/>
      <c r="BK24" s="1134"/>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437" t="s">
        <v>33</v>
      </c>
      <c r="B25" s="1438"/>
      <c r="C25" s="1438"/>
      <c r="D25" s="968"/>
      <c r="E25" s="968"/>
      <c r="F25" s="968"/>
      <c r="G25" s="956" t="str">
        <f>IFERROR(IF(AT10="Single Phase",((H34*AN5*AQ5)/(H38*H41))*G31,IF(AT10="Three Phase",(AN8*AQ8*AT6*AT8*1.73/746)*G31,"")),"")</f>
        <v/>
      </c>
      <c r="H25" s="956"/>
      <c r="I25" s="1457"/>
      <c r="J25" s="42"/>
      <c r="K25" s="640"/>
      <c r="L25" s="640"/>
      <c r="M25" s="640"/>
      <c r="N25" s="646"/>
      <c r="O25" s="646"/>
      <c r="P25" s="646"/>
      <c r="Q25" s="646"/>
      <c r="R25" s="646"/>
      <c r="S25" s="646"/>
      <c r="T25" s="646"/>
      <c r="U25" s="646"/>
      <c r="V25" s="646"/>
      <c r="W25" s="646"/>
      <c r="X25" s="646"/>
      <c r="Y25" s="646"/>
      <c r="Z25" s="42"/>
      <c r="AA25" s="1437" t="s">
        <v>33</v>
      </c>
      <c r="AB25" s="1438"/>
      <c r="AC25" s="1438"/>
      <c r="AD25" s="968"/>
      <c r="AE25" s="968"/>
      <c r="AF25" s="968"/>
      <c r="AG25" s="956" t="str">
        <f>IFERROR(IF(AT19="Single Phase",((Z34*AN14*AQ14)/(Z38*Z41))*Y31,IF(AT19="Three Phase",(AN17*AQ17*AT15*AT17*1.73/746)*Y31,"")),"")</f>
        <v/>
      </c>
      <c r="AH25" s="956"/>
      <c r="AI25" s="1457"/>
      <c r="AJ25" s="5"/>
      <c r="AK25" s="1008" t="s">
        <v>129</v>
      </c>
      <c r="AL25" s="1009"/>
      <c r="AM25" s="1009"/>
      <c r="AN25" s="1009"/>
      <c r="AO25" s="1009"/>
      <c r="AP25" s="1009"/>
      <c r="AQ25" s="1009"/>
      <c r="AR25" s="1009"/>
      <c r="AS25" s="1009"/>
      <c r="AT25" s="1011" t="str">
        <f>IFERROR(IF(((H29/60)*(H37))*((H46-0.5))/((H48-0.5))&lt;&gt;0,((H29/60)*(H37))*((H46-0.5))/((H48-0.5)),""),"")</f>
        <v/>
      </c>
      <c r="AU25" s="1011"/>
      <c r="AV25" s="1011"/>
      <c r="AW25" s="1134"/>
      <c r="AX25" s="5"/>
      <c r="AY25" s="1008" t="s">
        <v>129</v>
      </c>
      <c r="AZ25" s="1009"/>
      <c r="BA25" s="1009"/>
      <c r="BB25" s="1009"/>
      <c r="BC25" s="1009"/>
      <c r="BD25" s="1009"/>
      <c r="BE25" s="1009"/>
      <c r="BF25" s="1009"/>
      <c r="BG25" s="1009"/>
      <c r="BH25" s="1011" t="str">
        <f>IFERROR(IF(((AF29/60)*(Z37))*((Z46-0.5))/((Z48-0.5))&lt;&gt;0,((AF29/60)*(Z37))*((Z46-0.5))/((Z48-0.5)),""),"")</f>
        <v/>
      </c>
      <c r="BI25" s="1011"/>
      <c r="BJ25" s="1011"/>
      <c r="BK25" s="1134"/>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439" t="s">
        <v>138</v>
      </c>
      <c r="B26" s="1440"/>
      <c r="C26" s="1440"/>
      <c r="D26" s="1448"/>
      <c r="E26" s="1449"/>
      <c r="F26" s="1449"/>
      <c r="G26" s="1448"/>
      <c r="H26" s="1449"/>
      <c r="I26" s="1450"/>
      <c r="J26" s="42"/>
      <c r="K26" s="640"/>
      <c r="L26" s="640"/>
      <c r="M26" s="640"/>
      <c r="N26" s="971" t="s">
        <v>900</v>
      </c>
      <c r="O26" s="972"/>
      <c r="P26" s="972"/>
      <c r="Q26" s="972"/>
      <c r="R26" s="972"/>
      <c r="S26" s="972"/>
      <c r="T26" s="972"/>
      <c r="U26" s="972"/>
      <c r="V26" s="973"/>
      <c r="W26" s="646"/>
      <c r="X26" s="646"/>
      <c r="Y26" s="646"/>
      <c r="Z26" s="42"/>
      <c r="AA26" s="1439" t="s">
        <v>138</v>
      </c>
      <c r="AB26" s="1440"/>
      <c r="AC26" s="1440"/>
      <c r="AD26" s="1448"/>
      <c r="AE26" s="1449"/>
      <c r="AF26" s="1449"/>
      <c r="AG26" s="1448"/>
      <c r="AH26" s="1449"/>
      <c r="AI26" s="1450"/>
      <c r="AJ26" s="5"/>
      <c r="AK26" s="1451" t="s">
        <v>125</v>
      </c>
      <c r="AL26" s="1452"/>
      <c r="AM26" s="1452"/>
      <c r="AN26" s="1452"/>
      <c r="AO26" s="1452"/>
      <c r="AP26" s="1452"/>
      <c r="AQ26" s="1452"/>
      <c r="AR26" s="1452"/>
      <c r="AS26" s="1452"/>
      <c r="AT26" s="1452"/>
      <c r="AU26" s="1452"/>
      <c r="AV26" s="1452"/>
      <c r="AW26" s="1453"/>
      <c r="AX26" s="5"/>
      <c r="AY26" s="1451" t="s">
        <v>125</v>
      </c>
      <c r="AZ26" s="1452"/>
      <c r="BA26" s="1452"/>
      <c r="BB26" s="1452"/>
      <c r="BC26" s="1452"/>
      <c r="BD26" s="1452"/>
      <c r="BE26" s="1452"/>
      <c r="BF26" s="1452"/>
      <c r="BG26" s="1452"/>
      <c r="BH26" s="1452"/>
      <c r="BI26" s="1452"/>
      <c r="BJ26" s="1452"/>
      <c r="BK26" s="1453"/>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41"/>
      <c r="B27" s="1441"/>
      <c r="C27" s="1441"/>
      <c r="D27" s="1442"/>
      <c r="E27" s="1442"/>
      <c r="F27" s="1442"/>
      <c r="G27" s="1443"/>
      <c r="H27" s="1443"/>
      <c r="I27" s="1443"/>
      <c r="J27" s="42"/>
      <c r="K27" s="640"/>
      <c r="L27" s="640"/>
      <c r="M27" s="640"/>
      <c r="N27" s="1425" t="s">
        <v>901</v>
      </c>
      <c r="O27" s="1426"/>
      <c r="P27" s="1426"/>
      <c r="Q27" s="1426"/>
      <c r="R27" s="1426"/>
      <c r="S27" s="1444"/>
      <c r="T27" s="1445"/>
      <c r="U27" s="1446" t="s">
        <v>72</v>
      </c>
      <c r="V27" s="1447"/>
      <c r="W27" s="646"/>
      <c r="X27" s="646"/>
      <c r="Y27" s="646"/>
      <c r="Z27" s="42"/>
      <c r="AA27" s="640"/>
      <c r="AB27" s="640"/>
      <c r="AC27" s="640"/>
      <c r="AD27" s="646"/>
      <c r="AE27" s="646"/>
      <c r="AF27" s="646"/>
      <c r="AG27" s="649"/>
      <c r="AH27" s="649"/>
      <c r="AI27" s="649"/>
      <c r="AJ27" s="5"/>
      <c r="AK27" s="1454"/>
      <c r="AL27" s="1455"/>
      <c r="AM27" s="1455"/>
      <c r="AN27" s="1455"/>
      <c r="AO27" s="1455"/>
      <c r="AP27" s="1455"/>
      <c r="AQ27" s="1455"/>
      <c r="AR27" s="1455"/>
      <c r="AS27" s="1455"/>
      <c r="AT27" s="1455"/>
      <c r="AU27" s="1455"/>
      <c r="AV27" s="1455"/>
      <c r="AW27" s="1456"/>
      <c r="AX27" s="5"/>
      <c r="AY27" s="1454"/>
      <c r="AZ27" s="1455"/>
      <c r="BA27" s="1455"/>
      <c r="BB27" s="1455"/>
      <c r="BC27" s="1455"/>
      <c r="BD27" s="1455"/>
      <c r="BE27" s="1455"/>
      <c r="BF27" s="1455"/>
      <c r="BG27" s="1455"/>
      <c r="BH27" s="1455"/>
      <c r="BI27" s="1455"/>
      <c r="BJ27" s="1455"/>
      <c r="BK27" s="1456"/>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915" t="s">
        <v>830</v>
      </c>
      <c r="B28" s="916"/>
      <c r="C28" s="916"/>
      <c r="D28" s="916"/>
      <c r="E28" s="916"/>
      <c r="F28" s="916"/>
      <c r="G28" s="916"/>
      <c r="H28" s="916"/>
      <c r="I28" s="916"/>
      <c r="J28" s="916"/>
      <c r="K28" s="916"/>
      <c r="L28" s="917"/>
      <c r="M28" s="640"/>
      <c r="N28" s="910" t="s">
        <v>902</v>
      </c>
      <c r="O28" s="911"/>
      <c r="P28" s="911"/>
      <c r="Q28" s="911"/>
      <c r="R28" s="911"/>
      <c r="S28" s="1052"/>
      <c r="T28" s="1053"/>
      <c r="U28" s="1046" t="s">
        <v>72</v>
      </c>
      <c r="V28" s="1424"/>
      <c r="W28" s="646"/>
      <c r="X28" s="915" t="s">
        <v>903</v>
      </c>
      <c r="Y28" s="916"/>
      <c r="Z28" s="916"/>
      <c r="AA28" s="916"/>
      <c r="AB28" s="916"/>
      <c r="AC28" s="916"/>
      <c r="AD28" s="916"/>
      <c r="AE28" s="916"/>
      <c r="AF28" s="916"/>
      <c r="AG28" s="916"/>
      <c r="AH28" s="916"/>
      <c r="AI28" s="917"/>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376" t="s">
        <v>904</v>
      </c>
      <c r="B29" s="1377"/>
      <c r="C29" s="1377"/>
      <c r="D29" s="1377"/>
      <c r="E29" s="1377"/>
      <c r="F29" s="1377"/>
      <c r="G29" s="1377"/>
      <c r="H29" s="1378"/>
      <c r="I29" s="1385"/>
      <c r="J29" s="1386"/>
      <c r="K29" s="1063"/>
      <c r="L29" s="1247"/>
      <c r="M29" s="640"/>
      <c r="N29" s="899" t="s">
        <v>101</v>
      </c>
      <c r="O29" s="900"/>
      <c r="P29" s="900"/>
      <c r="Q29" s="900"/>
      <c r="R29" s="900"/>
      <c r="S29" s="1472"/>
      <c r="T29" s="1473"/>
      <c r="U29" s="1458" t="s">
        <v>72</v>
      </c>
      <c r="V29" s="1459"/>
      <c r="W29" s="646"/>
      <c r="X29" s="1376" t="s">
        <v>443</v>
      </c>
      <c r="Y29" s="1377"/>
      <c r="Z29" s="1377"/>
      <c r="AA29" s="1377"/>
      <c r="AB29" s="1377"/>
      <c r="AC29" s="1377"/>
      <c r="AD29" s="1377"/>
      <c r="AE29" s="1378"/>
      <c r="AF29" s="1385"/>
      <c r="AG29" s="1386"/>
      <c r="AH29" s="1063"/>
      <c r="AI29" s="1247"/>
      <c r="AJ29" s="5"/>
      <c r="AK29" s="1460" t="s">
        <v>103</v>
      </c>
      <c r="AL29" s="1461"/>
      <c r="AM29" s="1461"/>
      <c r="AN29" s="1461"/>
      <c r="AO29" s="1461"/>
      <c r="AP29" s="1461"/>
      <c r="AQ29" s="1461"/>
      <c r="AR29" s="1461"/>
      <c r="AS29" s="1461"/>
      <c r="AT29" s="1461"/>
      <c r="AU29" s="1461"/>
      <c r="AV29" s="146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63" t="str">
        <f>IF(S53&lt;&gt;"",IF(S53&gt;=S52*1.2,"Actual DP setpoint exceeds Design + 20% by "&amp;S53-S52*1.2&amp;" in. w.c. If higher DP is correct create a write-up for Remarks of why.",""),"")</f>
        <v/>
      </c>
      <c r="AL30" s="1464"/>
      <c r="AM30" s="1464"/>
      <c r="AN30" s="1464"/>
      <c r="AO30" s="1464"/>
      <c r="AP30" s="1464"/>
      <c r="AQ30" s="1464"/>
      <c r="AR30" s="1464"/>
      <c r="AS30" s="1464"/>
      <c r="AT30" s="1464"/>
      <c r="AU30" s="1464"/>
      <c r="AV30" s="1465"/>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71" t="s">
        <v>114</v>
      </c>
      <c r="B31" s="972"/>
      <c r="C31" s="972"/>
      <c r="D31" s="972"/>
      <c r="E31" s="972"/>
      <c r="F31" s="651" t="s">
        <v>113</v>
      </c>
      <c r="G31" s="1351"/>
      <c r="H31" s="1351"/>
      <c r="I31" s="1351"/>
      <c r="J31" s="1351"/>
      <c r="K31" s="1351"/>
      <c r="L31" s="1351"/>
      <c r="M31" s="1351"/>
      <c r="N31" s="1351"/>
      <c r="O31" s="1351"/>
      <c r="P31" s="1351"/>
      <c r="Q31" s="1352"/>
      <c r="R31" s="42"/>
      <c r="S31" s="971" t="s">
        <v>114</v>
      </c>
      <c r="T31" s="972"/>
      <c r="U31" s="972"/>
      <c r="V31" s="972"/>
      <c r="W31" s="972"/>
      <c r="X31" s="651" t="s">
        <v>113</v>
      </c>
      <c r="Y31" s="1351"/>
      <c r="Z31" s="1351"/>
      <c r="AA31" s="1351"/>
      <c r="AB31" s="1351"/>
      <c r="AC31" s="1351"/>
      <c r="AD31" s="1351"/>
      <c r="AE31" s="1351"/>
      <c r="AF31" s="1351"/>
      <c r="AG31" s="1351"/>
      <c r="AH31" s="1351"/>
      <c r="AI31" s="1352"/>
      <c r="AJ31" s="5"/>
      <c r="AK31" s="1466"/>
      <c r="AL31" s="1467"/>
      <c r="AM31" s="1467"/>
      <c r="AN31" s="1467"/>
      <c r="AO31" s="1467"/>
      <c r="AP31" s="1467"/>
      <c r="AQ31" s="1467"/>
      <c r="AR31" s="1467"/>
      <c r="AS31" s="1467"/>
      <c r="AT31" s="1467"/>
      <c r="AU31" s="1467"/>
      <c r="AV31" s="1468"/>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25" t="s">
        <v>111</v>
      </c>
      <c r="B32" s="1426"/>
      <c r="C32" s="1426"/>
      <c r="D32" s="1426"/>
      <c r="E32" s="1426"/>
      <c r="F32" s="1426"/>
      <c r="G32" s="1426"/>
      <c r="H32" s="1325"/>
      <c r="I32" s="1325"/>
      <c r="J32" s="1325"/>
      <c r="K32" s="1325"/>
      <c r="L32" s="1325"/>
      <c r="M32" s="1325"/>
      <c r="N32" s="1325"/>
      <c r="O32" s="1325"/>
      <c r="P32" s="1325"/>
      <c r="Q32" s="1335"/>
      <c r="R32" s="42"/>
      <c r="S32" s="1425" t="s">
        <v>111</v>
      </c>
      <c r="T32" s="1426"/>
      <c r="U32" s="1426"/>
      <c r="V32" s="1426"/>
      <c r="W32" s="1426"/>
      <c r="X32" s="1426"/>
      <c r="Y32" s="1426"/>
      <c r="Z32" s="1325"/>
      <c r="AA32" s="1325"/>
      <c r="AB32" s="1325"/>
      <c r="AC32" s="1325"/>
      <c r="AD32" s="1325"/>
      <c r="AE32" s="1325"/>
      <c r="AF32" s="1325"/>
      <c r="AG32" s="1325"/>
      <c r="AH32" s="1325"/>
      <c r="AI32" s="1335"/>
      <c r="AJ32" s="5"/>
      <c r="AK32" s="1466"/>
      <c r="AL32" s="1467"/>
      <c r="AM32" s="1467"/>
      <c r="AN32" s="1467"/>
      <c r="AO32" s="1467"/>
      <c r="AP32" s="1467"/>
      <c r="AQ32" s="1467"/>
      <c r="AR32" s="1467"/>
      <c r="AS32" s="1467"/>
      <c r="AT32" s="1467"/>
      <c r="AU32" s="1467"/>
      <c r="AV32" s="1468"/>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10" t="s">
        <v>108</v>
      </c>
      <c r="B33" s="911"/>
      <c r="C33" s="911"/>
      <c r="D33" s="911"/>
      <c r="E33" s="911"/>
      <c r="F33" s="911"/>
      <c r="G33" s="911"/>
      <c r="H33" s="969"/>
      <c r="I33" s="969"/>
      <c r="J33" s="969"/>
      <c r="K33" s="969"/>
      <c r="L33" s="969"/>
      <c r="M33" s="969"/>
      <c r="N33" s="969"/>
      <c r="O33" s="969"/>
      <c r="P33" s="969"/>
      <c r="Q33" s="970"/>
      <c r="R33" s="42"/>
      <c r="S33" s="910" t="s">
        <v>108</v>
      </c>
      <c r="T33" s="911"/>
      <c r="U33" s="911"/>
      <c r="V33" s="911"/>
      <c r="W33" s="911"/>
      <c r="X33" s="911"/>
      <c r="Y33" s="911"/>
      <c r="Z33" s="969"/>
      <c r="AA33" s="969"/>
      <c r="AB33" s="969"/>
      <c r="AC33" s="969"/>
      <c r="AD33" s="969"/>
      <c r="AE33" s="969"/>
      <c r="AF33" s="969"/>
      <c r="AG33" s="969"/>
      <c r="AH33" s="969"/>
      <c r="AI33" s="970"/>
      <c r="AJ33" s="5"/>
      <c r="AK33" s="1469"/>
      <c r="AL33" s="1470"/>
      <c r="AM33" s="1470"/>
      <c r="AN33" s="1470"/>
      <c r="AO33" s="1470"/>
      <c r="AP33" s="1470"/>
      <c r="AQ33" s="1470"/>
      <c r="AR33" s="1470"/>
      <c r="AS33" s="1470"/>
      <c r="AT33" s="1470"/>
      <c r="AU33" s="1470"/>
      <c r="AV33" s="1471"/>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41" t="s">
        <v>105</v>
      </c>
      <c r="B34" s="942"/>
      <c r="C34" s="942"/>
      <c r="D34" s="942"/>
      <c r="E34" s="942"/>
      <c r="F34" s="942"/>
      <c r="G34" s="943"/>
      <c r="H34" s="968"/>
      <c r="I34" s="968"/>
      <c r="J34" s="968"/>
      <c r="K34" s="968"/>
      <c r="L34" s="968"/>
      <c r="M34" s="968"/>
      <c r="N34" s="968"/>
      <c r="O34" s="968"/>
      <c r="P34" s="968"/>
      <c r="Q34" s="1020"/>
      <c r="R34" s="42"/>
      <c r="S34" s="941" t="s">
        <v>105</v>
      </c>
      <c r="T34" s="942"/>
      <c r="U34" s="942"/>
      <c r="V34" s="942"/>
      <c r="W34" s="942"/>
      <c r="X34" s="942"/>
      <c r="Y34" s="943"/>
      <c r="Z34" s="968"/>
      <c r="AA34" s="968"/>
      <c r="AB34" s="968"/>
      <c r="AC34" s="968"/>
      <c r="AD34" s="968"/>
      <c r="AE34" s="968"/>
      <c r="AF34" s="968"/>
      <c r="AG34" s="968"/>
      <c r="AH34" s="968"/>
      <c r="AI34" s="1020"/>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10" t="s">
        <v>104</v>
      </c>
      <c r="B35" s="911"/>
      <c r="C35" s="911"/>
      <c r="D35" s="911"/>
      <c r="E35" s="911"/>
      <c r="F35" s="911"/>
      <c r="G35" s="911"/>
      <c r="H35" s="1016"/>
      <c r="I35" s="1017"/>
      <c r="J35" s="1017"/>
      <c r="K35" s="1017"/>
      <c r="L35" s="1017"/>
      <c r="M35" s="1017"/>
      <c r="N35" s="1017"/>
      <c r="O35" s="1017"/>
      <c r="P35" s="1017"/>
      <c r="Q35" s="1018"/>
      <c r="R35" s="42"/>
      <c r="S35" s="910" t="s">
        <v>104</v>
      </c>
      <c r="T35" s="911"/>
      <c r="U35" s="911"/>
      <c r="V35" s="911"/>
      <c r="W35" s="911"/>
      <c r="X35" s="911"/>
      <c r="Y35" s="911"/>
      <c r="Z35" s="1016"/>
      <c r="AA35" s="1017"/>
      <c r="AB35" s="1017"/>
      <c r="AC35" s="1017"/>
      <c r="AD35" s="1017"/>
      <c r="AE35" s="1017"/>
      <c r="AF35" s="1017"/>
      <c r="AG35" s="1017"/>
      <c r="AH35" s="1017"/>
      <c r="AI35" s="1018"/>
      <c r="AJ35" s="5"/>
      <c r="AK35" s="961" t="s">
        <v>442</v>
      </c>
      <c r="AL35" s="962"/>
      <c r="AM35" s="962"/>
      <c r="AN35" s="962"/>
      <c r="AO35" s="962"/>
      <c r="AP35" s="962"/>
      <c r="AQ35" s="962"/>
      <c r="AR35" s="962"/>
      <c r="AS35" s="962"/>
      <c r="AT35" s="962"/>
      <c r="AU35" s="962"/>
      <c r="AV35" s="962"/>
      <c r="AW35" s="962"/>
      <c r="AX35" s="962"/>
      <c r="AY35" s="962"/>
      <c r="AZ35" s="962"/>
      <c r="BA35" s="962"/>
      <c r="BB35" s="962"/>
      <c r="BC35" s="962"/>
      <c r="BD35" s="962"/>
      <c r="BE35" s="962"/>
      <c r="BF35" s="962"/>
      <c r="BG35" s="962"/>
      <c r="BH35" s="962"/>
      <c r="BI35" s="962"/>
      <c r="BJ35" s="962"/>
      <c r="BK35" s="962"/>
      <c r="BL35" s="962"/>
      <c r="BM35" s="962"/>
      <c r="BN35" s="962"/>
      <c r="BO35" s="962"/>
      <c r="BP35" s="962"/>
      <c r="BQ35" s="963"/>
      <c r="BR35" s="641"/>
      <c r="BS35" s="641"/>
      <c r="BT35" s="5"/>
      <c r="BU35" s="5"/>
      <c r="BV35" s="5"/>
      <c r="BW35" s="5"/>
      <c r="BX35" s="5"/>
      <c r="BY35" s="5"/>
      <c r="BZ35" s="5"/>
      <c r="CA35" s="5"/>
      <c r="CB35" s="5"/>
      <c r="CC35" s="644"/>
      <c r="CD35" s="644"/>
      <c r="CE35" s="644"/>
      <c r="CF35" s="644"/>
      <c r="CG35" s="644"/>
    </row>
    <row r="36" spans="1:85" ht="12" customHeight="1" thickTop="1" thickBot="1" x14ac:dyDescent="0.25">
      <c r="A36" s="1004"/>
      <c r="B36" s="1005"/>
      <c r="C36" s="1005"/>
      <c r="D36" s="1005"/>
      <c r="E36" s="1005"/>
      <c r="F36" s="1005"/>
      <c r="G36" s="1005"/>
      <c r="H36" s="1006" t="s">
        <v>102</v>
      </c>
      <c r="I36" s="1006"/>
      <c r="J36" s="1006"/>
      <c r="K36" s="1006"/>
      <c r="L36" s="1006"/>
      <c r="M36" s="1006" t="s">
        <v>101</v>
      </c>
      <c r="N36" s="1006"/>
      <c r="O36" s="1006"/>
      <c r="P36" s="1006"/>
      <c r="Q36" s="1007"/>
      <c r="R36" s="42"/>
      <c r="S36" s="1004"/>
      <c r="T36" s="1005"/>
      <c r="U36" s="1005"/>
      <c r="V36" s="1005"/>
      <c r="W36" s="1005"/>
      <c r="X36" s="1005"/>
      <c r="Y36" s="1005"/>
      <c r="Z36" s="1006" t="s">
        <v>102</v>
      </c>
      <c r="AA36" s="1006"/>
      <c r="AB36" s="1006"/>
      <c r="AC36" s="1006"/>
      <c r="AD36" s="1006"/>
      <c r="AE36" s="1006" t="s">
        <v>101</v>
      </c>
      <c r="AF36" s="1006"/>
      <c r="AG36" s="1006"/>
      <c r="AH36" s="1006"/>
      <c r="AI36" s="1007"/>
      <c r="AJ36" s="5"/>
      <c r="AK36" s="948"/>
      <c r="AL36" s="950"/>
      <c r="AM36" s="1474">
        <v>1</v>
      </c>
      <c r="AN36" s="1474"/>
      <c r="AO36" s="1142" t="s">
        <v>215</v>
      </c>
      <c r="AP36" s="1142"/>
      <c r="AQ36" s="1142"/>
      <c r="AR36" s="1142"/>
      <c r="AS36" s="1142"/>
      <c r="AT36" s="1142"/>
      <c r="AU36" s="1142"/>
      <c r="AV36" s="1142"/>
      <c r="AW36" s="1142"/>
      <c r="AX36" s="1142"/>
      <c r="AY36" s="1142"/>
      <c r="AZ36" s="1142"/>
      <c r="BA36" s="1142"/>
      <c r="BB36" s="1142"/>
      <c r="BC36" s="1142"/>
      <c r="BD36" s="1142"/>
      <c r="BE36" s="1142"/>
      <c r="BF36" s="1142"/>
      <c r="BG36" s="1142"/>
      <c r="BH36" s="1142"/>
      <c r="BI36" s="1142"/>
      <c r="BJ36" s="1142"/>
      <c r="BK36" s="1142"/>
      <c r="BL36" s="1142"/>
      <c r="BM36" s="1142"/>
      <c r="BN36" s="1142"/>
      <c r="BO36" s="1142"/>
      <c r="BP36" s="1142"/>
      <c r="BQ36" s="1259"/>
      <c r="BR36" s="5"/>
      <c r="BS36" s="5"/>
      <c r="BT36" s="5"/>
      <c r="BU36" s="5"/>
      <c r="BV36" s="5"/>
      <c r="BW36" s="5"/>
      <c r="BX36" s="5"/>
      <c r="BY36" s="5"/>
      <c r="BZ36" s="5"/>
      <c r="CA36" s="5"/>
      <c r="CB36" s="5"/>
    </row>
    <row r="37" spans="1:85" ht="12.75" customHeight="1" thickTop="1" x14ac:dyDescent="0.2">
      <c r="A37" s="1425" t="s">
        <v>32</v>
      </c>
      <c r="B37" s="1426"/>
      <c r="C37" s="1426"/>
      <c r="D37" s="1426"/>
      <c r="E37" s="1426"/>
      <c r="F37" s="1426"/>
      <c r="G37" s="1426"/>
      <c r="H37" s="1350"/>
      <c r="I37" s="1325"/>
      <c r="J37" s="1325"/>
      <c r="K37" s="1325"/>
      <c r="L37" s="1335"/>
      <c r="M37" s="1350"/>
      <c r="N37" s="1325"/>
      <c r="O37" s="1325"/>
      <c r="P37" s="1325"/>
      <c r="Q37" s="1335"/>
      <c r="R37" s="42"/>
      <c r="S37" s="1425" t="s">
        <v>32</v>
      </c>
      <c r="T37" s="1426"/>
      <c r="U37" s="1426"/>
      <c r="V37" s="1426"/>
      <c r="W37" s="1426"/>
      <c r="X37" s="1426"/>
      <c r="Y37" s="1426"/>
      <c r="Z37" s="1325"/>
      <c r="AA37" s="1325"/>
      <c r="AB37" s="1325"/>
      <c r="AC37" s="1325"/>
      <c r="AD37" s="1325"/>
      <c r="AE37" s="1350"/>
      <c r="AF37" s="1325"/>
      <c r="AG37" s="1325"/>
      <c r="AH37" s="1325"/>
      <c r="AI37" s="1335"/>
      <c r="AJ37" s="5"/>
      <c r="AK37" s="1193"/>
      <c r="AL37" s="1194"/>
      <c r="AM37" s="1027">
        <v>2</v>
      </c>
      <c r="AN37" s="1027"/>
      <c r="AO37" s="1009" t="s">
        <v>214</v>
      </c>
      <c r="AP37" s="1009"/>
      <c r="AQ37" s="1009"/>
      <c r="AR37" s="1009"/>
      <c r="AS37" s="1009"/>
      <c r="AT37" s="1009"/>
      <c r="AU37" s="1009"/>
      <c r="AV37" s="1009"/>
      <c r="AW37" s="1009"/>
      <c r="AX37" s="1009"/>
      <c r="AY37" s="1009"/>
      <c r="AZ37" s="1009"/>
      <c r="BA37" s="1009"/>
      <c r="BB37" s="1009"/>
      <c r="BC37" s="1009"/>
      <c r="BD37" s="1009"/>
      <c r="BE37" s="1009"/>
      <c r="BF37" s="1009"/>
      <c r="BG37" s="1009"/>
      <c r="BH37" s="1009"/>
      <c r="BI37" s="1009"/>
      <c r="BJ37" s="1009"/>
      <c r="BK37" s="1009"/>
      <c r="BL37" s="1009"/>
      <c r="BM37" s="1009"/>
      <c r="BN37" s="1009"/>
      <c r="BO37" s="1009"/>
      <c r="BP37" s="1009"/>
      <c r="BQ37" s="1195"/>
      <c r="BR37" s="5"/>
      <c r="BS37" s="5"/>
      <c r="BT37" s="5"/>
      <c r="BU37" s="5"/>
      <c r="BV37" s="5"/>
      <c r="BW37" s="5"/>
      <c r="BX37" s="5"/>
      <c r="BY37" s="5"/>
      <c r="BZ37" s="5"/>
      <c r="CA37" s="5"/>
      <c r="CB37" s="5"/>
    </row>
    <row r="38" spans="1:85" ht="12.75" customHeight="1" x14ac:dyDescent="0.2">
      <c r="A38" s="910" t="s">
        <v>100</v>
      </c>
      <c r="B38" s="911"/>
      <c r="C38" s="911"/>
      <c r="D38" s="911"/>
      <c r="E38" s="911"/>
      <c r="F38" s="911"/>
      <c r="G38" s="911"/>
      <c r="H38" s="958"/>
      <c r="I38" s="958"/>
      <c r="J38" s="958"/>
      <c r="K38" s="958"/>
      <c r="L38" s="958"/>
      <c r="M38" s="959" t="s">
        <v>99</v>
      </c>
      <c r="N38" s="954"/>
      <c r="O38" s="954"/>
      <c r="P38" s="954"/>
      <c r="Q38" s="960"/>
      <c r="R38" s="42"/>
      <c r="S38" s="910" t="s">
        <v>100</v>
      </c>
      <c r="T38" s="911"/>
      <c r="U38" s="911"/>
      <c r="V38" s="911"/>
      <c r="W38" s="911"/>
      <c r="X38" s="911"/>
      <c r="Y38" s="911"/>
      <c r="Z38" s="958"/>
      <c r="AA38" s="958"/>
      <c r="AB38" s="958"/>
      <c r="AC38" s="958"/>
      <c r="AD38" s="958"/>
      <c r="AE38" s="959" t="s">
        <v>99</v>
      </c>
      <c r="AF38" s="954"/>
      <c r="AG38" s="954"/>
      <c r="AH38" s="954"/>
      <c r="AI38" s="960"/>
      <c r="AJ38" s="5"/>
      <c r="AK38" s="1193"/>
      <c r="AL38" s="1194"/>
      <c r="AM38" s="1027">
        <v>3</v>
      </c>
      <c r="AN38" s="1027"/>
      <c r="AO38" s="1009" t="s">
        <v>213</v>
      </c>
      <c r="AP38" s="1009"/>
      <c r="AQ38" s="1009"/>
      <c r="AR38" s="1009"/>
      <c r="AS38" s="1009"/>
      <c r="AT38" s="1009"/>
      <c r="AU38" s="1009"/>
      <c r="AV38" s="1009"/>
      <c r="AW38" s="1009"/>
      <c r="AX38" s="1009"/>
      <c r="AY38" s="1009"/>
      <c r="AZ38" s="1009"/>
      <c r="BA38" s="1009"/>
      <c r="BB38" s="1009"/>
      <c r="BC38" s="1009"/>
      <c r="BD38" s="1009"/>
      <c r="BE38" s="1009"/>
      <c r="BF38" s="1009"/>
      <c r="BG38" s="1009"/>
      <c r="BH38" s="1009"/>
      <c r="BI38" s="1009"/>
      <c r="BJ38" s="1009"/>
      <c r="BK38" s="1009"/>
      <c r="BL38" s="1009"/>
      <c r="BM38" s="1009"/>
      <c r="BN38" s="1009"/>
      <c r="BO38" s="1009"/>
      <c r="BP38" s="1009"/>
      <c r="BQ38" s="1195"/>
      <c r="BR38" s="5"/>
      <c r="BS38" s="5"/>
      <c r="BT38" s="5"/>
      <c r="BU38" s="5"/>
      <c r="BV38" s="5"/>
      <c r="BW38" s="5"/>
      <c r="BX38" s="5"/>
      <c r="BY38" s="5"/>
      <c r="BZ38" s="5"/>
      <c r="CA38" s="5"/>
      <c r="CB38" s="5"/>
    </row>
    <row r="39" spans="1:85" ht="12" customHeight="1" x14ac:dyDescent="0.2">
      <c r="A39" s="910" t="s">
        <v>948</v>
      </c>
      <c r="B39" s="911"/>
      <c r="C39" s="911"/>
      <c r="D39" s="911"/>
      <c r="E39" s="911"/>
      <c r="F39" s="911"/>
      <c r="G39" s="911"/>
      <c r="H39" s="959" t="s">
        <v>99</v>
      </c>
      <c r="I39" s="954"/>
      <c r="J39" s="954"/>
      <c r="K39" s="954"/>
      <c r="L39" s="954"/>
      <c r="M39" s="954" t="str">
        <f>IF(H35&lt;&gt;"---",IF(H38*H35&lt;&gt;0,H38*H35, ""),"---")</f>
        <v/>
      </c>
      <c r="N39" s="954"/>
      <c r="O39" s="954"/>
      <c r="P39" s="954"/>
      <c r="Q39" s="960"/>
      <c r="R39" s="42"/>
      <c r="S39" s="910" t="s">
        <v>948</v>
      </c>
      <c r="T39" s="911"/>
      <c r="U39" s="911"/>
      <c r="V39" s="911"/>
      <c r="W39" s="911"/>
      <c r="X39" s="911"/>
      <c r="Y39" s="911"/>
      <c r="Z39" s="959" t="s">
        <v>99</v>
      </c>
      <c r="AA39" s="954"/>
      <c r="AB39" s="954"/>
      <c r="AC39" s="954"/>
      <c r="AD39" s="954"/>
      <c r="AE39" s="954" t="str">
        <f>IF(Z35&lt;&gt;"---",IF(Z38*Z35&lt;&gt;0,Z38*Z35, ""),"---")</f>
        <v/>
      </c>
      <c r="AF39" s="954"/>
      <c r="AG39" s="954"/>
      <c r="AH39" s="954"/>
      <c r="AI39" s="960"/>
      <c r="AJ39" s="5"/>
      <c r="AK39" s="1193"/>
      <c r="AL39" s="1194"/>
      <c r="AM39" s="1027">
        <v>4</v>
      </c>
      <c r="AN39" s="1027"/>
      <c r="AO39" s="1009" t="s">
        <v>212</v>
      </c>
      <c r="AP39" s="1009"/>
      <c r="AQ39" s="1009"/>
      <c r="AR39" s="1009"/>
      <c r="AS39" s="1009"/>
      <c r="AT39" s="1009"/>
      <c r="AU39" s="1009"/>
      <c r="AV39" s="1009"/>
      <c r="AW39" s="1009"/>
      <c r="AX39" s="1009"/>
      <c r="AY39" s="1009"/>
      <c r="AZ39" s="1009"/>
      <c r="BA39" s="1009"/>
      <c r="BB39" s="1009"/>
      <c r="BC39" s="1009"/>
      <c r="BD39" s="1009"/>
      <c r="BE39" s="1009"/>
      <c r="BF39" s="1009"/>
      <c r="BG39" s="1009"/>
      <c r="BH39" s="1009"/>
      <c r="BI39" s="1009"/>
      <c r="BJ39" s="1009"/>
      <c r="BK39" s="1009"/>
      <c r="BL39" s="1009"/>
      <c r="BM39" s="1009"/>
      <c r="BN39" s="1009"/>
      <c r="BO39" s="1009"/>
      <c r="BP39" s="1009"/>
      <c r="BQ39" s="1195"/>
      <c r="BR39" s="5"/>
      <c r="BS39" s="5"/>
      <c r="BT39" s="5"/>
      <c r="BU39" s="5"/>
      <c r="BV39" s="5"/>
      <c r="BW39" s="5"/>
      <c r="BX39" s="5"/>
      <c r="BY39" s="5"/>
      <c r="BZ39" s="5"/>
      <c r="CA39" s="5"/>
      <c r="CB39" s="5"/>
    </row>
    <row r="40" spans="1:85" ht="12" x14ac:dyDescent="0.2">
      <c r="A40" s="910" t="s">
        <v>949</v>
      </c>
      <c r="B40" s="911"/>
      <c r="C40" s="911"/>
      <c r="D40" s="911"/>
      <c r="E40" s="911"/>
      <c r="F40" s="911"/>
      <c r="G40" s="911"/>
      <c r="H40" s="959" t="s">
        <v>99</v>
      </c>
      <c r="I40" s="954"/>
      <c r="J40" s="954"/>
      <c r="K40" s="954"/>
      <c r="L40" s="954"/>
      <c r="M40" s="954" t="str">
        <f>IF(AT10="Single Phase",AN5,IF(AT10="Three Phase",IF(MOD(AN5,1)=0,AN5&amp;".0",AN5)&amp;", "&amp;IF(MOD(AN6,1)=0,AN6&amp;".0",AN6)&amp;", "&amp;IF(MOD(AN7,1)=0,AN7&amp;".0",AN7),""))</f>
        <v/>
      </c>
      <c r="N40" s="954"/>
      <c r="O40" s="954"/>
      <c r="P40" s="954"/>
      <c r="Q40" s="960"/>
      <c r="R40" s="42"/>
      <c r="S40" s="910" t="s">
        <v>949</v>
      </c>
      <c r="T40" s="911"/>
      <c r="U40" s="911"/>
      <c r="V40" s="911"/>
      <c r="W40" s="911"/>
      <c r="X40" s="911"/>
      <c r="Y40" s="911"/>
      <c r="Z40" s="959" t="s">
        <v>99</v>
      </c>
      <c r="AA40" s="954"/>
      <c r="AB40" s="954"/>
      <c r="AC40" s="954"/>
      <c r="AD40" s="954"/>
      <c r="AE40" s="954" t="str">
        <f>IF(AT19="Single Phase",AN14,IF(AT19="Three Phase",IF(MOD(AN14,1)=0,AN14&amp;".0",AN14)&amp;", "&amp;IF(MOD(AN15,1)=0,AN15&amp;".0",AN15)&amp;", "&amp;IF(MOD(AN16,1)=0,AN16&amp;".0",AN16),""))</f>
        <v/>
      </c>
      <c r="AF40" s="954"/>
      <c r="AG40" s="954"/>
      <c r="AH40" s="954"/>
      <c r="AI40" s="960"/>
      <c r="AJ40" s="5"/>
      <c r="AK40" s="1193"/>
      <c r="AL40" s="1194"/>
      <c r="AM40" s="1027">
        <v>5</v>
      </c>
      <c r="AN40" s="1027"/>
      <c r="AO40" s="1009" t="s">
        <v>211</v>
      </c>
      <c r="AP40" s="1009"/>
      <c r="AQ40" s="1009"/>
      <c r="AR40" s="1009"/>
      <c r="AS40" s="1009"/>
      <c r="AT40" s="1009"/>
      <c r="AU40" s="1009"/>
      <c r="AV40" s="1009"/>
      <c r="AW40" s="1009"/>
      <c r="AX40" s="1009"/>
      <c r="AY40" s="1009"/>
      <c r="AZ40" s="1009"/>
      <c r="BA40" s="1009"/>
      <c r="BB40" s="1009"/>
      <c r="BC40" s="1009"/>
      <c r="BD40" s="1009"/>
      <c r="BE40" s="1009"/>
      <c r="BF40" s="1009"/>
      <c r="BG40" s="1009"/>
      <c r="BH40" s="1009"/>
      <c r="BI40" s="1009"/>
      <c r="BJ40" s="1009"/>
      <c r="BK40" s="1009"/>
      <c r="BL40" s="1009"/>
      <c r="BM40" s="1009"/>
      <c r="BN40" s="1009"/>
      <c r="BO40" s="1009"/>
      <c r="BP40" s="1009"/>
      <c r="BQ40" s="1195"/>
      <c r="BR40" s="652"/>
      <c r="BS40" s="652"/>
      <c r="BT40" s="652"/>
      <c r="BU40" s="652"/>
      <c r="BV40" s="652"/>
      <c r="BW40" s="652"/>
      <c r="BX40" s="652"/>
      <c r="BY40" s="652"/>
      <c r="BZ40" s="652"/>
      <c r="CA40" s="652"/>
      <c r="CB40" s="5"/>
    </row>
    <row r="41" spans="1:85" ht="12.75" thickBot="1" x14ac:dyDescent="0.25">
      <c r="A41" s="899" t="s">
        <v>98</v>
      </c>
      <c r="B41" s="900"/>
      <c r="C41" s="900"/>
      <c r="D41" s="900"/>
      <c r="E41" s="900"/>
      <c r="F41" s="900"/>
      <c r="G41" s="900"/>
      <c r="H41" s="1475"/>
      <c r="I41" s="1475"/>
      <c r="J41" s="1475"/>
      <c r="K41" s="1475"/>
      <c r="L41" s="1475"/>
      <c r="M41" s="1101" t="str">
        <f>IF(AT10="Single Phase",AQ5,IF(AT10="Three Phase",AQ5 &amp;", " &amp;AQ6 &amp; ", " &amp;AQ7,""))</f>
        <v/>
      </c>
      <c r="N41" s="1476"/>
      <c r="O41" s="1476"/>
      <c r="P41" s="1476"/>
      <c r="Q41" s="1477"/>
      <c r="R41" s="42"/>
      <c r="S41" s="899" t="s">
        <v>98</v>
      </c>
      <c r="T41" s="900"/>
      <c r="U41" s="900"/>
      <c r="V41" s="900"/>
      <c r="W41" s="900"/>
      <c r="X41" s="900"/>
      <c r="Y41" s="900"/>
      <c r="Z41" s="944"/>
      <c r="AA41" s="944"/>
      <c r="AB41" s="944"/>
      <c r="AC41" s="944"/>
      <c r="AD41" s="944"/>
      <c r="AE41" s="1101" t="str">
        <f>IF(AT19="Single Phase",AQ14,IF(AT19="Three Phase",AQ14 &amp;", " &amp;AQ15 &amp; ", " &amp;AQ16,""))</f>
        <v/>
      </c>
      <c r="AF41" s="1476"/>
      <c r="AG41" s="1476"/>
      <c r="AH41" s="1476"/>
      <c r="AI41" s="1477"/>
      <c r="AJ41" s="5"/>
      <c r="AK41" s="1193"/>
      <c r="AL41" s="1194"/>
      <c r="AM41" s="1027">
        <v>6</v>
      </c>
      <c r="AN41" s="1027"/>
      <c r="AO41" s="1009" t="s">
        <v>210</v>
      </c>
      <c r="AP41" s="1009"/>
      <c r="AQ41" s="1009"/>
      <c r="AR41" s="1009"/>
      <c r="AS41" s="1009"/>
      <c r="AT41" s="1009"/>
      <c r="AU41" s="1009"/>
      <c r="AV41" s="1009"/>
      <c r="AW41" s="1009"/>
      <c r="AX41" s="1009"/>
      <c r="AY41" s="1009"/>
      <c r="AZ41" s="1009"/>
      <c r="BA41" s="1009"/>
      <c r="BB41" s="1009"/>
      <c r="BC41" s="1009"/>
      <c r="BD41" s="1009"/>
      <c r="BE41" s="1009"/>
      <c r="BF41" s="1009"/>
      <c r="BG41" s="1009"/>
      <c r="BH41" s="1009"/>
      <c r="BI41" s="1009"/>
      <c r="BJ41" s="1009"/>
      <c r="BK41" s="1009"/>
      <c r="BL41" s="1009"/>
      <c r="BM41" s="1009"/>
      <c r="BN41" s="1009"/>
      <c r="BO41" s="1009"/>
      <c r="BP41" s="1009"/>
      <c r="BQ41" s="1195"/>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193"/>
      <c r="AL42" s="1194"/>
      <c r="AM42" s="1027">
        <v>7</v>
      </c>
      <c r="AN42" s="1027"/>
      <c r="AO42" s="1009" t="s">
        <v>209</v>
      </c>
      <c r="AP42" s="1009"/>
      <c r="AQ42" s="1009"/>
      <c r="AR42" s="1009"/>
      <c r="AS42" s="1009"/>
      <c r="AT42" s="1009"/>
      <c r="AU42" s="1009"/>
      <c r="AV42" s="1009"/>
      <c r="AW42" s="1009"/>
      <c r="AX42" s="1009"/>
      <c r="AY42" s="1009"/>
      <c r="AZ42" s="1009"/>
      <c r="BA42" s="1009"/>
      <c r="BB42" s="1009"/>
      <c r="BC42" s="1009"/>
      <c r="BD42" s="1009"/>
      <c r="BE42" s="1009"/>
      <c r="BF42" s="1009"/>
      <c r="BG42" s="1009"/>
      <c r="BH42" s="1009"/>
      <c r="BI42" s="1009"/>
      <c r="BJ42" s="1009"/>
      <c r="BK42" s="1009"/>
      <c r="BL42" s="1009"/>
      <c r="BM42" s="1009"/>
      <c r="BN42" s="1009"/>
      <c r="BO42" s="1009"/>
      <c r="BP42" s="1009"/>
      <c r="BQ42" s="1195"/>
      <c r="BR42" s="641"/>
      <c r="BS42" s="641"/>
      <c r="BT42" s="641"/>
      <c r="BU42" s="641"/>
      <c r="BV42" s="641"/>
      <c r="BW42" s="641"/>
      <c r="BX42" s="641"/>
      <c r="BY42" s="641"/>
      <c r="BZ42" s="641"/>
      <c r="CA42" s="641"/>
      <c r="CB42" s="5"/>
    </row>
    <row r="43" spans="1:85" ht="12" customHeight="1" thickBot="1" x14ac:dyDescent="0.25">
      <c r="A43" s="971" t="s">
        <v>130</v>
      </c>
      <c r="B43" s="972"/>
      <c r="C43" s="972"/>
      <c r="D43" s="972"/>
      <c r="E43" s="972"/>
      <c r="F43" s="972"/>
      <c r="G43" s="972"/>
      <c r="H43" s="972"/>
      <c r="I43" s="972"/>
      <c r="J43" s="972"/>
      <c r="K43" s="651" t="s">
        <v>113</v>
      </c>
      <c r="L43" s="972" t="str">
        <f>IF(G31&lt;&gt;0,G31,"")</f>
        <v/>
      </c>
      <c r="M43" s="972"/>
      <c r="N43" s="972"/>
      <c r="O43" s="972"/>
      <c r="P43" s="972"/>
      <c r="Q43" s="973"/>
      <c r="R43" s="42"/>
      <c r="S43" s="971" t="s">
        <v>130</v>
      </c>
      <c r="T43" s="972"/>
      <c r="U43" s="972"/>
      <c r="V43" s="972"/>
      <c r="W43" s="972"/>
      <c r="X43" s="972"/>
      <c r="Y43" s="972"/>
      <c r="Z43" s="972"/>
      <c r="AA43" s="972"/>
      <c r="AB43" s="972"/>
      <c r="AC43" s="651" t="s">
        <v>113</v>
      </c>
      <c r="AD43" s="972" t="str">
        <f>IF(Y31&lt;&gt;0,Y31,"")</f>
        <v/>
      </c>
      <c r="AE43" s="972"/>
      <c r="AF43" s="972"/>
      <c r="AG43" s="972"/>
      <c r="AH43" s="972"/>
      <c r="AI43" s="973"/>
      <c r="AJ43" s="5"/>
      <c r="AK43" s="1193"/>
      <c r="AL43" s="1194"/>
      <c r="AM43" s="1027">
        <v>8</v>
      </c>
      <c r="AN43" s="1027"/>
      <c r="AO43" s="1009" t="s">
        <v>208</v>
      </c>
      <c r="AP43" s="1009"/>
      <c r="AQ43" s="1009"/>
      <c r="AR43" s="1009"/>
      <c r="AS43" s="1009"/>
      <c r="AT43" s="1009"/>
      <c r="AU43" s="1009"/>
      <c r="AV43" s="1009"/>
      <c r="AW43" s="1009"/>
      <c r="AX43" s="1009"/>
      <c r="AY43" s="1009"/>
      <c r="AZ43" s="1009"/>
      <c r="BA43" s="1009"/>
      <c r="BB43" s="1009"/>
      <c r="BC43" s="1009"/>
      <c r="BD43" s="1009"/>
      <c r="BE43" s="1009"/>
      <c r="BF43" s="1009"/>
      <c r="BG43" s="1009"/>
      <c r="BH43" s="1009"/>
      <c r="BI43" s="1009"/>
      <c r="BJ43" s="1009"/>
      <c r="BK43" s="1009"/>
      <c r="BL43" s="1009"/>
      <c r="BM43" s="1009"/>
      <c r="BN43" s="1009"/>
      <c r="BO43" s="1009"/>
      <c r="BP43" s="1009"/>
      <c r="BQ43" s="1195"/>
      <c r="BR43" s="641"/>
      <c r="BS43" s="641"/>
      <c r="BT43" s="641"/>
      <c r="BU43" s="641"/>
      <c r="BV43" s="641"/>
      <c r="BW43" s="641"/>
      <c r="BX43" s="641"/>
      <c r="BY43" s="641"/>
      <c r="BZ43" s="641"/>
      <c r="CA43" s="641"/>
      <c r="CB43" s="5"/>
    </row>
    <row r="44" spans="1:85" ht="12" customHeight="1" thickTop="1" x14ac:dyDescent="0.2">
      <c r="A44" s="1425" t="s">
        <v>126</v>
      </c>
      <c r="B44" s="1426"/>
      <c r="C44" s="1426"/>
      <c r="D44" s="1426"/>
      <c r="E44" s="1426"/>
      <c r="F44" s="1426"/>
      <c r="G44" s="1426"/>
      <c r="H44" s="1292"/>
      <c r="I44" s="1293"/>
      <c r="J44" s="1293"/>
      <c r="K44" s="1293"/>
      <c r="L44" s="1293"/>
      <c r="M44" s="1293"/>
      <c r="N44" s="1293"/>
      <c r="O44" s="1293"/>
      <c r="P44" s="1293"/>
      <c r="Q44" s="1294"/>
      <c r="R44" s="42"/>
      <c r="S44" s="1425" t="s">
        <v>126</v>
      </c>
      <c r="T44" s="1426"/>
      <c r="U44" s="1426"/>
      <c r="V44" s="1426"/>
      <c r="W44" s="1426"/>
      <c r="X44" s="1426"/>
      <c r="Y44" s="1426"/>
      <c r="Z44" s="1292"/>
      <c r="AA44" s="1293"/>
      <c r="AB44" s="1293"/>
      <c r="AC44" s="1293"/>
      <c r="AD44" s="1293"/>
      <c r="AE44" s="1293"/>
      <c r="AF44" s="1293"/>
      <c r="AG44" s="1293"/>
      <c r="AH44" s="1293"/>
      <c r="AI44" s="1294"/>
      <c r="AJ44" s="5"/>
      <c r="AK44" s="1193"/>
      <c r="AL44" s="1194"/>
      <c r="AM44" s="1027">
        <v>9</v>
      </c>
      <c r="AN44" s="1027"/>
      <c r="AO44" s="1009" t="s">
        <v>207</v>
      </c>
      <c r="AP44" s="1009"/>
      <c r="AQ44" s="1009"/>
      <c r="AR44" s="1009"/>
      <c r="AS44" s="1009"/>
      <c r="AT44" s="1009"/>
      <c r="AU44" s="1009"/>
      <c r="AV44" s="1009"/>
      <c r="AW44" s="1009"/>
      <c r="AX44" s="1009"/>
      <c r="AY44" s="1009"/>
      <c r="AZ44" s="1009"/>
      <c r="BA44" s="1009"/>
      <c r="BB44" s="1009"/>
      <c r="BC44" s="1009"/>
      <c r="BD44" s="1009"/>
      <c r="BE44" s="1009"/>
      <c r="BF44" s="1009"/>
      <c r="BG44" s="1009"/>
      <c r="BH44" s="1009"/>
      <c r="BI44" s="1009"/>
      <c r="BJ44" s="1009"/>
      <c r="BK44" s="1009"/>
      <c r="BL44" s="1009"/>
      <c r="BM44" s="1009"/>
      <c r="BN44" s="1009"/>
      <c r="BO44" s="1009"/>
      <c r="BP44" s="1009"/>
      <c r="BQ44" s="1195"/>
      <c r="BR44" s="641"/>
      <c r="BS44" s="641"/>
      <c r="BT44" s="641"/>
      <c r="BU44" s="641"/>
      <c r="BV44" s="641"/>
      <c r="BW44" s="641"/>
      <c r="BX44" s="641"/>
      <c r="BY44" s="641"/>
      <c r="BZ44" s="641"/>
      <c r="CA44" s="641"/>
      <c r="CB44" s="5"/>
    </row>
    <row r="45" spans="1:85" ht="12" customHeight="1" x14ac:dyDescent="0.2">
      <c r="A45" s="918" t="s">
        <v>123</v>
      </c>
      <c r="B45" s="919"/>
      <c r="C45" s="919"/>
      <c r="D45" s="919"/>
      <c r="E45" s="919"/>
      <c r="F45" s="919"/>
      <c r="G45" s="919"/>
      <c r="H45" s="1067"/>
      <c r="I45" s="1068"/>
      <c r="J45" s="1068"/>
      <c r="K45" s="1068"/>
      <c r="L45" s="1068"/>
      <c r="M45" s="1068"/>
      <c r="N45" s="1068"/>
      <c r="O45" s="1068"/>
      <c r="P45" s="1068"/>
      <c r="Q45" s="1225"/>
      <c r="R45" s="42"/>
      <c r="S45" s="918" t="s">
        <v>123</v>
      </c>
      <c r="T45" s="919"/>
      <c r="U45" s="919"/>
      <c r="V45" s="919"/>
      <c r="W45" s="919"/>
      <c r="X45" s="919"/>
      <c r="Y45" s="919"/>
      <c r="Z45" s="1067"/>
      <c r="AA45" s="1068"/>
      <c r="AB45" s="1068"/>
      <c r="AC45" s="1068"/>
      <c r="AD45" s="1068"/>
      <c r="AE45" s="1068"/>
      <c r="AF45" s="1068"/>
      <c r="AG45" s="1068"/>
      <c r="AH45" s="1068"/>
      <c r="AI45" s="1225"/>
      <c r="AJ45" s="5"/>
      <c r="AK45" s="1193"/>
      <c r="AL45" s="1194"/>
      <c r="AM45" s="1027">
        <v>10</v>
      </c>
      <c r="AN45" s="1027"/>
      <c r="AO45" s="1009" t="s">
        <v>206</v>
      </c>
      <c r="AP45" s="1009"/>
      <c r="AQ45" s="1009"/>
      <c r="AR45" s="1009"/>
      <c r="AS45" s="1009"/>
      <c r="AT45" s="1009"/>
      <c r="AU45" s="1009"/>
      <c r="AV45" s="1009"/>
      <c r="AW45" s="1009"/>
      <c r="AX45" s="1009"/>
      <c r="AY45" s="1009"/>
      <c r="AZ45" s="1009"/>
      <c r="BA45" s="1009"/>
      <c r="BB45" s="1009"/>
      <c r="BC45" s="1009"/>
      <c r="BD45" s="1009"/>
      <c r="BE45" s="1009"/>
      <c r="BF45" s="1009"/>
      <c r="BG45" s="1009"/>
      <c r="BH45" s="1009"/>
      <c r="BI45" s="1009"/>
      <c r="BJ45" s="1009"/>
      <c r="BK45" s="1009"/>
      <c r="BL45" s="1009"/>
      <c r="BM45" s="1009"/>
      <c r="BN45" s="1009"/>
      <c r="BO45" s="1009"/>
      <c r="BP45" s="1009"/>
      <c r="BQ45" s="1195"/>
      <c r="BR45" s="641"/>
      <c r="BS45" s="641"/>
      <c r="BT45" s="641"/>
      <c r="BU45" s="641"/>
      <c r="BV45" s="641"/>
      <c r="BW45" s="641"/>
      <c r="BX45" s="641"/>
      <c r="BY45" s="641"/>
      <c r="BZ45" s="641"/>
      <c r="CA45" s="641"/>
      <c r="CB45" s="5"/>
    </row>
    <row r="46" spans="1:85" ht="12" customHeight="1" x14ac:dyDescent="0.2">
      <c r="A46" s="910" t="s">
        <v>121</v>
      </c>
      <c r="B46" s="911"/>
      <c r="C46" s="911"/>
      <c r="D46" s="911"/>
      <c r="E46" s="911"/>
      <c r="F46" s="911"/>
      <c r="G46" s="911"/>
      <c r="H46" s="1295"/>
      <c r="I46" s="1295"/>
      <c r="J46" s="1295"/>
      <c r="K46" s="1478" t="s">
        <v>116</v>
      </c>
      <c r="L46" s="1479"/>
      <c r="M46" s="1295"/>
      <c r="N46" s="1295"/>
      <c r="O46" s="1295"/>
      <c r="P46" s="1478" t="s">
        <v>115</v>
      </c>
      <c r="Q46" s="1480"/>
      <c r="R46" s="42"/>
      <c r="S46" s="910" t="s">
        <v>121</v>
      </c>
      <c r="T46" s="911"/>
      <c r="U46" s="911"/>
      <c r="V46" s="911"/>
      <c r="W46" s="911"/>
      <c r="X46" s="911"/>
      <c r="Y46" s="911"/>
      <c r="Z46" s="1295"/>
      <c r="AA46" s="1295"/>
      <c r="AB46" s="1295"/>
      <c r="AC46" s="1478" t="s">
        <v>116</v>
      </c>
      <c r="AD46" s="1479"/>
      <c r="AE46" s="1295"/>
      <c r="AF46" s="1295"/>
      <c r="AG46" s="1295"/>
      <c r="AH46" s="1478" t="s">
        <v>115</v>
      </c>
      <c r="AI46" s="1480"/>
      <c r="AJ46" s="5"/>
      <c r="AK46" s="1193"/>
      <c r="AL46" s="1194"/>
      <c r="AM46" s="1027">
        <v>11</v>
      </c>
      <c r="AN46" s="1027"/>
      <c r="AO46" s="1009" t="s">
        <v>205</v>
      </c>
      <c r="AP46" s="1009"/>
      <c r="AQ46" s="1009"/>
      <c r="AR46" s="1009"/>
      <c r="AS46" s="1009"/>
      <c r="AT46" s="1009"/>
      <c r="AU46" s="1009"/>
      <c r="AV46" s="1009"/>
      <c r="AW46" s="1009"/>
      <c r="AX46" s="1009"/>
      <c r="AY46" s="1009"/>
      <c r="AZ46" s="1009"/>
      <c r="BA46" s="1009"/>
      <c r="BB46" s="1009"/>
      <c r="BC46" s="1009"/>
      <c r="BD46" s="1009"/>
      <c r="BE46" s="1009"/>
      <c r="BF46" s="1009"/>
      <c r="BG46" s="1009"/>
      <c r="BH46" s="1009"/>
      <c r="BI46" s="1009"/>
      <c r="BJ46" s="1009"/>
      <c r="BK46" s="1009"/>
      <c r="BL46" s="1009"/>
      <c r="BM46" s="1009"/>
      <c r="BN46" s="1009"/>
      <c r="BO46" s="1009"/>
      <c r="BP46" s="1009"/>
      <c r="BQ46" s="1195"/>
      <c r="BR46" s="641"/>
      <c r="BS46" s="641"/>
      <c r="BT46" s="641"/>
      <c r="BU46" s="641"/>
      <c r="BV46" s="641"/>
      <c r="BW46" s="641"/>
      <c r="BX46" s="641"/>
      <c r="BY46" s="641"/>
      <c r="BZ46" s="641"/>
      <c r="CA46" s="641"/>
      <c r="CB46" s="5"/>
    </row>
    <row r="47" spans="1:85" ht="12" customHeight="1" x14ac:dyDescent="0.2">
      <c r="A47" s="910" t="s">
        <v>118</v>
      </c>
      <c r="B47" s="911"/>
      <c r="C47" s="911"/>
      <c r="D47" s="911"/>
      <c r="E47" s="911"/>
      <c r="F47" s="911"/>
      <c r="G47" s="911"/>
      <c r="H47" s="1067"/>
      <c r="I47" s="1068"/>
      <c r="J47" s="1068"/>
      <c r="K47" s="1068"/>
      <c r="L47" s="1068"/>
      <c r="M47" s="1068"/>
      <c r="N47" s="1068"/>
      <c r="O47" s="1068"/>
      <c r="P47" s="1068"/>
      <c r="Q47" s="1225"/>
      <c r="R47" s="42"/>
      <c r="S47" s="910" t="s">
        <v>118</v>
      </c>
      <c r="T47" s="911"/>
      <c r="U47" s="911"/>
      <c r="V47" s="911"/>
      <c r="W47" s="911"/>
      <c r="X47" s="911"/>
      <c r="Y47" s="911"/>
      <c r="Z47" s="1067"/>
      <c r="AA47" s="1068"/>
      <c r="AB47" s="1068"/>
      <c r="AC47" s="1068"/>
      <c r="AD47" s="1068"/>
      <c r="AE47" s="1068"/>
      <c r="AF47" s="1068"/>
      <c r="AG47" s="1068"/>
      <c r="AH47" s="1068"/>
      <c r="AI47" s="1225"/>
      <c r="AJ47" s="5"/>
      <c r="AK47" s="1193"/>
      <c r="AL47" s="1194"/>
      <c r="AM47" s="1027">
        <v>12</v>
      </c>
      <c r="AN47" s="1027"/>
      <c r="AO47" s="1009" t="s">
        <v>204</v>
      </c>
      <c r="AP47" s="1009"/>
      <c r="AQ47" s="1009"/>
      <c r="AR47" s="1009"/>
      <c r="AS47" s="1009"/>
      <c r="AT47" s="1009"/>
      <c r="AU47" s="1009"/>
      <c r="AV47" s="1009"/>
      <c r="AW47" s="1009"/>
      <c r="AX47" s="1009"/>
      <c r="AY47" s="1009"/>
      <c r="AZ47" s="1009"/>
      <c r="BA47" s="1009"/>
      <c r="BB47" s="1009"/>
      <c r="BC47" s="1009"/>
      <c r="BD47" s="1009"/>
      <c r="BE47" s="1009"/>
      <c r="BF47" s="1009"/>
      <c r="BG47" s="1009"/>
      <c r="BH47" s="1009"/>
      <c r="BI47" s="1009"/>
      <c r="BJ47" s="1009"/>
      <c r="BK47" s="1009"/>
      <c r="BL47" s="1009"/>
      <c r="BM47" s="1009"/>
      <c r="BN47" s="1009"/>
      <c r="BO47" s="1009"/>
      <c r="BP47" s="1009"/>
      <c r="BQ47" s="1195"/>
      <c r="BR47" s="641"/>
      <c r="BS47" s="641"/>
      <c r="BT47" s="641"/>
      <c r="BU47" s="641"/>
      <c r="BV47" s="641"/>
      <c r="BW47" s="641"/>
      <c r="BX47" s="641"/>
      <c r="BY47" s="641"/>
      <c r="BZ47" s="641"/>
      <c r="CA47" s="641"/>
      <c r="CB47" s="5"/>
    </row>
    <row r="48" spans="1:85" ht="12" customHeight="1" x14ac:dyDescent="0.2">
      <c r="A48" s="910" t="s">
        <v>117</v>
      </c>
      <c r="B48" s="911"/>
      <c r="C48" s="911"/>
      <c r="D48" s="911"/>
      <c r="E48" s="911"/>
      <c r="F48" s="911"/>
      <c r="G48" s="911"/>
      <c r="H48" s="1295"/>
      <c r="I48" s="1295"/>
      <c r="J48" s="1295"/>
      <c r="K48" s="1478" t="s">
        <v>116</v>
      </c>
      <c r="L48" s="1479"/>
      <c r="M48" s="1295"/>
      <c r="N48" s="1295"/>
      <c r="O48" s="1295"/>
      <c r="P48" s="1478" t="s">
        <v>115</v>
      </c>
      <c r="Q48" s="1480"/>
      <c r="R48" s="42"/>
      <c r="S48" s="910" t="s">
        <v>117</v>
      </c>
      <c r="T48" s="911"/>
      <c r="U48" s="911"/>
      <c r="V48" s="911"/>
      <c r="W48" s="911"/>
      <c r="X48" s="911"/>
      <c r="Y48" s="911"/>
      <c r="Z48" s="1295"/>
      <c r="AA48" s="1295"/>
      <c r="AB48" s="1295"/>
      <c r="AC48" s="1478" t="s">
        <v>116</v>
      </c>
      <c r="AD48" s="1479"/>
      <c r="AE48" s="1295"/>
      <c r="AF48" s="1295"/>
      <c r="AG48" s="1295"/>
      <c r="AH48" s="1478" t="s">
        <v>115</v>
      </c>
      <c r="AI48" s="1480"/>
      <c r="AJ48" s="5"/>
      <c r="AK48" s="1193"/>
      <c r="AL48" s="1194"/>
      <c r="AM48" s="1027">
        <v>13</v>
      </c>
      <c r="AN48" s="1027"/>
      <c r="AO48" s="1009" t="s">
        <v>203</v>
      </c>
      <c r="AP48" s="1009"/>
      <c r="AQ48" s="1009"/>
      <c r="AR48" s="1009"/>
      <c r="AS48" s="1009"/>
      <c r="AT48" s="1009"/>
      <c r="AU48" s="1009"/>
      <c r="AV48" s="1009"/>
      <c r="AW48" s="1009"/>
      <c r="AX48" s="1009"/>
      <c r="AY48" s="1009"/>
      <c r="AZ48" s="1009"/>
      <c r="BA48" s="1009"/>
      <c r="BB48" s="1009"/>
      <c r="BC48" s="1009"/>
      <c r="BD48" s="1009"/>
      <c r="BE48" s="1009"/>
      <c r="BF48" s="1009"/>
      <c r="BG48" s="1009"/>
      <c r="BH48" s="1009"/>
      <c r="BI48" s="1009"/>
      <c r="BJ48" s="1009"/>
      <c r="BK48" s="1009"/>
      <c r="BL48" s="1009"/>
      <c r="BM48" s="1009"/>
      <c r="BN48" s="1009"/>
      <c r="BO48" s="1009"/>
      <c r="BP48" s="1009"/>
      <c r="BQ48" s="1195"/>
      <c r="BR48" s="641"/>
      <c r="BS48" s="641"/>
      <c r="BT48" s="641"/>
      <c r="BU48" s="641"/>
      <c r="BV48" s="641"/>
      <c r="BW48" s="641"/>
      <c r="BX48" s="641"/>
      <c r="BY48" s="641"/>
      <c r="BZ48" s="641"/>
      <c r="CA48" s="641"/>
      <c r="CB48" s="5"/>
    </row>
    <row r="49" spans="1:80" ht="12" customHeight="1" x14ac:dyDescent="0.2">
      <c r="A49" s="910" t="s">
        <v>112</v>
      </c>
      <c r="B49" s="911"/>
      <c r="C49" s="911"/>
      <c r="D49" s="911"/>
      <c r="E49" s="911"/>
      <c r="F49" s="911"/>
      <c r="G49" s="911"/>
      <c r="H49" s="1067"/>
      <c r="I49" s="1068"/>
      <c r="J49" s="1068"/>
      <c r="K49" s="1068"/>
      <c r="L49" s="1068"/>
      <c r="M49" s="1068"/>
      <c r="N49" s="1068"/>
      <c r="O49" s="1068"/>
      <c r="P49" s="1068"/>
      <c r="Q49" s="1225"/>
      <c r="R49" s="42"/>
      <c r="S49" s="910" t="s">
        <v>112</v>
      </c>
      <c r="T49" s="911"/>
      <c r="U49" s="911"/>
      <c r="V49" s="911"/>
      <c r="W49" s="911"/>
      <c r="X49" s="911"/>
      <c r="Y49" s="911"/>
      <c r="Z49" s="1067"/>
      <c r="AA49" s="1068"/>
      <c r="AB49" s="1068"/>
      <c r="AC49" s="1068"/>
      <c r="AD49" s="1068"/>
      <c r="AE49" s="1068"/>
      <c r="AF49" s="1068"/>
      <c r="AG49" s="1068"/>
      <c r="AH49" s="1068"/>
      <c r="AI49" s="1225"/>
      <c r="AJ49" s="5"/>
      <c r="AK49" s="1193"/>
      <c r="AL49" s="1194"/>
      <c r="AM49" s="1027">
        <v>14</v>
      </c>
      <c r="AN49" s="1027"/>
      <c r="AO49" s="1009" t="s">
        <v>202</v>
      </c>
      <c r="AP49" s="1009"/>
      <c r="AQ49" s="1009"/>
      <c r="AR49" s="1009"/>
      <c r="AS49" s="1009"/>
      <c r="AT49" s="1009"/>
      <c r="AU49" s="1009"/>
      <c r="AV49" s="1009"/>
      <c r="AW49" s="1009"/>
      <c r="AX49" s="1009"/>
      <c r="AY49" s="1009"/>
      <c r="AZ49" s="1009"/>
      <c r="BA49" s="1009"/>
      <c r="BB49" s="1009"/>
      <c r="BC49" s="1009"/>
      <c r="BD49" s="1009"/>
      <c r="BE49" s="1009"/>
      <c r="BF49" s="1009"/>
      <c r="BG49" s="1009"/>
      <c r="BH49" s="1009"/>
      <c r="BI49" s="1009"/>
      <c r="BJ49" s="1009"/>
      <c r="BK49" s="1009"/>
      <c r="BL49" s="1009"/>
      <c r="BM49" s="1009"/>
      <c r="BN49" s="1009"/>
      <c r="BO49" s="1009"/>
      <c r="BP49" s="1009"/>
      <c r="BQ49" s="1195"/>
      <c r="BR49" s="641"/>
      <c r="BS49" s="641"/>
      <c r="BT49" s="641"/>
      <c r="BU49" s="641"/>
      <c r="BV49" s="641"/>
      <c r="BW49" s="641"/>
      <c r="BX49" s="641"/>
      <c r="BY49" s="641"/>
      <c r="BZ49" s="641"/>
      <c r="CA49" s="641"/>
      <c r="CB49" s="5"/>
    </row>
    <row r="50" spans="1:80" ht="12" customHeight="1" x14ac:dyDescent="0.2">
      <c r="A50" s="910" t="s">
        <v>110</v>
      </c>
      <c r="B50" s="911"/>
      <c r="C50" s="911"/>
      <c r="D50" s="911"/>
      <c r="E50" s="911"/>
      <c r="F50" s="911"/>
      <c r="G50" s="911"/>
      <c r="H50" s="1092"/>
      <c r="I50" s="1093"/>
      <c r="J50" s="1093"/>
      <c r="K50" s="1093"/>
      <c r="L50" s="1046" t="s">
        <v>109</v>
      </c>
      <c r="M50" s="1046"/>
      <c r="N50" s="1481"/>
      <c r="O50" s="1481"/>
      <c r="P50" s="1481"/>
      <c r="Q50" s="1482"/>
      <c r="R50" s="42"/>
      <c r="S50" s="910" t="s">
        <v>110</v>
      </c>
      <c r="T50" s="911"/>
      <c r="U50" s="911"/>
      <c r="V50" s="911"/>
      <c r="W50" s="911"/>
      <c r="X50" s="911"/>
      <c r="Y50" s="911"/>
      <c r="Z50" s="1092"/>
      <c r="AA50" s="1093"/>
      <c r="AB50" s="1093"/>
      <c r="AC50" s="1093"/>
      <c r="AD50" s="1046" t="s">
        <v>109</v>
      </c>
      <c r="AE50" s="1046"/>
      <c r="AF50" s="1094"/>
      <c r="AG50" s="1094"/>
      <c r="AH50" s="1094"/>
      <c r="AI50" s="1298"/>
      <c r="AJ50" s="5"/>
      <c r="AK50" s="1193"/>
      <c r="AL50" s="1194"/>
      <c r="AM50" s="1027">
        <v>15</v>
      </c>
      <c r="AN50" s="1027"/>
      <c r="AO50" s="1009" t="s">
        <v>201</v>
      </c>
      <c r="AP50" s="1009"/>
      <c r="AQ50" s="1009"/>
      <c r="AR50" s="1009"/>
      <c r="AS50" s="1009"/>
      <c r="AT50" s="1009"/>
      <c r="AU50" s="1009"/>
      <c r="AV50" s="1009"/>
      <c r="AW50" s="1009"/>
      <c r="AX50" s="1009"/>
      <c r="AY50" s="1009"/>
      <c r="AZ50" s="1009"/>
      <c r="BA50" s="1009"/>
      <c r="BB50" s="1009"/>
      <c r="BC50" s="1009"/>
      <c r="BD50" s="1009"/>
      <c r="BE50" s="1009"/>
      <c r="BF50" s="1009"/>
      <c r="BG50" s="1009"/>
      <c r="BH50" s="1009"/>
      <c r="BI50" s="1009"/>
      <c r="BJ50" s="1009"/>
      <c r="BK50" s="1009"/>
      <c r="BL50" s="1009"/>
      <c r="BM50" s="1009"/>
      <c r="BN50" s="1009"/>
      <c r="BO50" s="1009"/>
      <c r="BP50" s="1009"/>
      <c r="BQ50" s="1195"/>
      <c r="BR50" s="641"/>
      <c r="BS50" s="641"/>
      <c r="BT50" s="641"/>
      <c r="BU50" s="641"/>
      <c r="BV50" s="641"/>
      <c r="BW50" s="641"/>
      <c r="BX50" s="641"/>
      <c r="BY50" s="641"/>
      <c r="BZ50" s="641"/>
      <c r="CA50" s="641"/>
      <c r="CB50" s="5"/>
    </row>
    <row r="51" spans="1:80" ht="12" customHeight="1" thickBot="1" x14ac:dyDescent="0.25">
      <c r="A51" s="899" t="s">
        <v>107</v>
      </c>
      <c r="B51" s="900"/>
      <c r="C51" s="900"/>
      <c r="D51" s="900"/>
      <c r="E51" s="900"/>
      <c r="F51" s="900"/>
      <c r="G51" s="900"/>
      <c r="H51" s="978"/>
      <c r="I51" s="1303"/>
      <c r="J51" s="1303"/>
      <c r="K51" s="1303"/>
      <c r="L51" s="1303"/>
      <c r="M51" s="903" t="s">
        <v>106</v>
      </c>
      <c r="N51" s="903"/>
      <c r="O51" s="903"/>
      <c r="P51" s="903"/>
      <c r="Q51" s="904"/>
      <c r="R51" s="42"/>
      <c r="S51" s="899" t="s">
        <v>107</v>
      </c>
      <c r="T51" s="900"/>
      <c r="U51" s="900"/>
      <c r="V51" s="900"/>
      <c r="W51" s="900"/>
      <c r="X51" s="900"/>
      <c r="Y51" s="900"/>
      <c r="Z51" s="978"/>
      <c r="AA51" s="1303"/>
      <c r="AB51" s="1303"/>
      <c r="AC51" s="1303"/>
      <c r="AD51" s="1303"/>
      <c r="AE51" s="903" t="s">
        <v>106</v>
      </c>
      <c r="AF51" s="903"/>
      <c r="AG51" s="903"/>
      <c r="AH51" s="903"/>
      <c r="AI51" s="904"/>
      <c r="AJ51" s="5"/>
      <c r="AK51" s="1193"/>
      <c r="AL51" s="1194"/>
      <c r="AM51" s="1027">
        <v>16</v>
      </c>
      <c r="AN51" s="1027"/>
      <c r="AO51" s="1009" t="s">
        <v>200</v>
      </c>
      <c r="AP51" s="1009"/>
      <c r="AQ51" s="1009"/>
      <c r="AR51" s="1009"/>
      <c r="AS51" s="1009"/>
      <c r="AT51" s="1009"/>
      <c r="AU51" s="1009"/>
      <c r="AV51" s="1009"/>
      <c r="AW51" s="1009"/>
      <c r="AX51" s="1009"/>
      <c r="AY51" s="1009"/>
      <c r="AZ51" s="1009"/>
      <c r="BA51" s="1009"/>
      <c r="BB51" s="1009"/>
      <c r="BC51" s="1009"/>
      <c r="BD51" s="1009"/>
      <c r="BE51" s="1009"/>
      <c r="BF51" s="1009"/>
      <c r="BG51" s="1009"/>
      <c r="BH51" s="1009"/>
      <c r="BI51" s="1009"/>
      <c r="BJ51" s="1009"/>
      <c r="BK51" s="1009"/>
      <c r="BL51" s="1009"/>
      <c r="BM51" s="1009"/>
      <c r="BN51" s="1009"/>
      <c r="BO51" s="1009"/>
      <c r="BP51" s="1009"/>
      <c r="BQ51" s="1195"/>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193"/>
      <c r="AL52" s="1194"/>
      <c r="AM52" s="1027">
        <v>17</v>
      </c>
      <c r="AN52" s="1027"/>
      <c r="AO52" s="1009" t="s">
        <v>199</v>
      </c>
      <c r="AP52" s="1009"/>
      <c r="AQ52" s="1009"/>
      <c r="AR52" s="1009"/>
      <c r="AS52" s="1009"/>
      <c r="AT52" s="1009"/>
      <c r="AU52" s="1009"/>
      <c r="AV52" s="1009"/>
      <c r="AW52" s="1009"/>
      <c r="AX52" s="1009"/>
      <c r="AY52" s="1009"/>
      <c r="AZ52" s="1009"/>
      <c r="BA52" s="1009"/>
      <c r="BB52" s="1009"/>
      <c r="BC52" s="1009"/>
      <c r="BD52" s="1009"/>
      <c r="BE52" s="1009"/>
      <c r="BF52" s="1009"/>
      <c r="BG52" s="1009"/>
      <c r="BH52" s="1009"/>
      <c r="BI52" s="1009"/>
      <c r="BJ52" s="1009"/>
      <c r="BK52" s="1009"/>
      <c r="BL52" s="1009"/>
      <c r="BM52" s="1009"/>
      <c r="BN52" s="1009"/>
      <c r="BO52" s="1009"/>
      <c r="BP52" s="1009"/>
      <c r="BQ52" s="1195"/>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193"/>
      <c r="AL53" s="1194"/>
      <c r="AM53" s="1027">
        <v>18</v>
      </c>
      <c r="AN53" s="1027"/>
      <c r="AO53" s="1009" t="s">
        <v>198</v>
      </c>
      <c r="AP53" s="1009"/>
      <c r="AQ53" s="1009"/>
      <c r="AR53" s="1009"/>
      <c r="AS53" s="1009"/>
      <c r="AT53" s="1009"/>
      <c r="AU53" s="1009"/>
      <c r="AV53" s="1009"/>
      <c r="AW53" s="1009"/>
      <c r="AX53" s="1009"/>
      <c r="AY53" s="1009"/>
      <c r="AZ53" s="1009"/>
      <c r="BA53" s="1009"/>
      <c r="BB53" s="1009"/>
      <c r="BC53" s="1009"/>
      <c r="BD53" s="1009"/>
      <c r="BE53" s="1009"/>
      <c r="BF53" s="1009"/>
      <c r="BG53" s="1009"/>
      <c r="BH53" s="1009"/>
      <c r="BI53" s="1009"/>
      <c r="BJ53" s="1009"/>
      <c r="BK53" s="1009"/>
      <c r="BL53" s="1009"/>
      <c r="BM53" s="1009"/>
      <c r="BN53" s="1009"/>
      <c r="BO53" s="1009"/>
      <c r="BP53" s="1009"/>
      <c r="BQ53" s="1195"/>
      <c r="BR53" s="641"/>
      <c r="BS53" s="641"/>
      <c r="BT53" s="641"/>
      <c r="BU53" s="641"/>
      <c r="BV53" s="641"/>
      <c r="BW53" s="641"/>
      <c r="BX53" s="641"/>
      <c r="BY53" s="641"/>
      <c r="BZ53" s="641"/>
      <c r="CA53" s="641"/>
      <c r="CB53" s="5"/>
    </row>
    <row r="54" spans="1:80" ht="12" customHeight="1" x14ac:dyDescent="0.2">
      <c r="A54" s="35"/>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1193"/>
      <c r="AL54" s="1194"/>
      <c r="AM54" s="1027">
        <v>19</v>
      </c>
      <c r="AN54" s="1027"/>
      <c r="AO54" s="1009" t="s">
        <v>197</v>
      </c>
      <c r="AP54" s="1009"/>
      <c r="AQ54" s="1009"/>
      <c r="AR54" s="1009"/>
      <c r="AS54" s="1009"/>
      <c r="AT54" s="1009"/>
      <c r="AU54" s="1009"/>
      <c r="AV54" s="1009"/>
      <c r="AW54" s="1009"/>
      <c r="AX54" s="1009"/>
      <c r="AY54" s="1009"/>
      <c r="AZ54" s="1009"/>
      <c r="BA54" s="1009"/>
      <c r="BB54" s="1009"/>
      <c r="BC54" s="1009"/>
      <c r="BD54" s="1009"/>
      <c r="BE54" s="1009"/>
      <c r="BF54" s="1009"/>
      <c r="BG54" s="1009"/>
      <c r="BH54" s="1009"/>
      <c r="BI54" s="1009"/>
      <c r="BJ54" s="1009"/>
      <c r="BK54" s="1009"/>
      <c r="BL54" s="1009"/>
      <c r="BM54" s="1009"/>
      <c r="BN54" s="1009"/>
      <c r="BO54" s="1009"/>
      <c r="BP54" s="1009"/>
      <c r="BQ54" s="1195"/>
      <c r="BR54" s="641"/>
      <c r="BS54" s="641"/>
      <c r="BT54" s="641"/>
      <c r="BU54" s="641"/>
      <c r="BV54" s="641"/>
      <c r="BW54" s="641"/>
      <c r="BX54" s="641"/>
      <c r="BY54" s="641"/>
      <c r="BZ54" s="641"/>
      <c r="CA54" s="641"/>
      <c r="CB54" s="5"/>
    </row>
    <row r="55" spans="1:80" ht="12" customHeight="1" x14ac:dyDescent="0.2">
      <c r="A55" s="35"/>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1193"/>
      <c r="AL55" s="1194"/>
      <c r="AM55" s="1027">
        <v>20</v>
      </c>
      <c r="AN55" s="1027"/>
      <c r="AO55" s="1009" t="s">
        <v>196</v>
      </c>
      <c r="AP55" s="1009"/>
      <c r="AQ55" s="1009"/>
      <c r="AR55" s="1009"/>
      <c r="AS55" s="1009"/>
      <c r="AT55" s="1009"/>
      <c r="AU55" s="1009"/>
      <c r="AV55" s="1009"/>
      <c r="AW55" s="1009"/>
      <c r="AX55" s="1009"/>
      <c r="AY55" s="1009"/>
      <c r="AZ55" s="1009"/>
      <c r="BA55" s="1009"/>
      <c r="BB55" s="1009"/>
      <c r="BC55" s="1009"/>
      <c r="BD55" s="1009"/>
      <c r="BE55" s="1009"/>
      <c r="BF55" s="1009"/>
      <c r="BG55" s="1009"/>
      <c r="BH55" s="1009"/>
      <c r="BI55" s="1009"/>
      <c r="BJ55" s="1009"/>
      <c r="BK55" s="1009"/>
      <c r="BL55" s="1009"/>
      <c r="BM55" s="1009"/>
      <c r="BN55" s="1009"/>
      <c r="BO55" s="1009"/>
      <c r="BP55" s="1009"/>
      <c r="BQ55" s="1195"/>
      <c r="BR55" s="641"/>
      <c r="BS55" s="641"/>
      <c r="BT55" s="641"/>
      <c r="BU55" s="641"/>
      <c r="BV55" s="641"/>
      <c r="BW55" s="641"/>
      <c r="BX55" s="641"/>
      <c r="BY55" s="641"/>
      <c r="BZ55" s="641"/>
      <c r="CA55" s="641"/>
      <c r="CB55" s="5"/>
    </row>
    <row r="56" spans="1:80" ht="12" customHeight="1" thickBot="1" x14ac:dyDescent="0.25">
      <c r="A56" s="35"/>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1484" t="s">
        <v>195</v>
      </c>
      <c r="AL56" s="1219"/>
      <c r="AM56" s="1219"/>
      <c r="AN56" s="1219"/>
      <c r="AO56" s="1219"/>
      <c r="AP56" s="1219"/>
      <c r="AQ56" s="1219"/>
      <c r="AR56" s="1219"/>
      <c r="AS56" s="1219"/>
      <c r="AT56" s="1219"/>
      <c r="AU56" s="1219"/>
      <c r="AV56" s="1219"/>
      <c r="AW56" s="1219"/>
      <c r="AX56" s="1219"/>
      <c r="AY56" s="1219"/>
      <c r="AZ56" s="1219"/>
      <c r="BA56" s="1219"/>
      <c r="BB56" s="1219"/>
      <c r="BC56" s="1219"/>
      <c r="BD56" s="1219"/>
      <c r="BE56" s="1219"/>
      <c r="BF56" s="1219"/>
      <c r="BG56" s="1219"/>
      <c r="BH56" s="1219"/>
      <c r="BI56" s="1219"/>
      <c r="BJ56" s="1219"/>
      <c r="BK56" s="1219"/>
      <c r="BL56" s="1219"/>
      <c r="BM56" s="1219"/>
      <c r="BN56" s="1219"/>
      <c r="BO56" s="1219"/>
      <c r="BP56" s="1219"/>
      <c r="BQ56" s="1220"/>
      <c r="BR56" s="641"/>
      <c r="BS56" s="641"/>
      <c r="BT56" s="641"/>
      <c r="BU56" s="641"/>
      <c r="BV56" s="641"/>
      <c r="BW56" s="641"/>
      <c r="BX56" s="641"/>
      <c r="BY56" s="641"/>
      <c r="BZ56" s="641"/>
      <c r="CA56" s="641"/>
      <c r="CB56" s="5"/>
    </row>
    <row r="57" spans="1:80" ht="12" customHeight="1" x14ac:dyDescent="0.2">
      <c r="A57" s="35"/>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83"/>
      <c r="C61" s="1483"/>
      <c r="D61" s="1483"/>
      <c r="E61" s="1483"/>
      <c r="F61" s="1483"/>
      <c r="G61" s="1483"/>
      <c r="H61" s="1483"/>
      <c r="I61" s="1483"/>
      <c r="J61" s="1483"/>
      <c r="K61" s="1483"/>
      <c r="L61" s="1483"/>
      <c r="M61" s="1483"/>
      <c r="N61" s="1483"/>
      <c r="O61" s="1483"/>
      <c r="P61" s="1483"/>
      <c r="Q61" s="1483"/>
      <c r="R61" s="1483"/>
      <c r="S61" s="1483"/>
      <c r="T61" s="1483"/>
      <c r="U61" s="1483"/>
      <c r="V61" s="1483"/>
      <c r="W61" s="1483"/>
      <c r="X61" s="1483"/>
      <c r="Y61" s="1483"/>
      <c r="Z61" s="1483"/>
      <c r="AA61" s="1483"/>
      <c r="AB61" s="1483"/>
      <c r="AC61" s="1483"/>
      <c r="AD61" s="1483"/>
      <c r="AE61" s="1483"/>
      <c r="AF61" s="1483"/>
      <c r="AG61" s="1483"/>
      <c r="AH61" s="1483"/>
      <c r="AI61" s="1483"/>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635" priority="90">
      <formula>LEN(TRIM(E7))=0</formula>
    </cfRule>
  </conditionalFormatting>
  <conditionalFormatting sqref="M38:Q41">
    <cfRule type="containsText" dxfId="1634" priority="89" operator="containsText" text="CALC.">
      <formula>NOT(ISERROR(SEARCH("CALC.",M38)))</formula>
    </cfRule>
  </conditionalFormatting>
  <conditionalFormatting sqref="A45:Q51">
    <cfRule type="expression" dxfId="1633" priority="88">
      <formula>$H$44="Direct Drive"</formula>
    </cfRule>
  </conditionalFormatting>
  <conditionalFormatting sqref="A47:G47 A49:G49 A46:O46 A48:O48 A50:M50 A45:G45">
    <cfRule type="expression" dxfId="1632" priority="87">
      <formula>$H$44="Direct Drive"</formula>
    </cfRule>
  </conditionalFormatting>
  <conditionalFormatting sqref="A51:G51">
    <cfRule type="expression" dxfId="1631" priority="86">
      <formula>$H$44="Direct Drive"</formula>
    </cfRule>
  </conditionalFormatting>
  <conditionalFormatting sqref="H45:Q45 P46:Q46 H47:Q47 P48:Q48 H49:Q49 N50:Q50">
    <cfRule type="expression" dxfId="1630" priority="85">
      <formula>$H$44="Direct Drive"</formula>
    </cfRule>
  </conditionalFormatting>
  <conditionalFormatting sqref="G31">
    <cfRule type="containsBlanks" dxfId="1629" priority="84">
      <formula>LEN(TRIM(G31))=0</formula>
    </cfRule>
  </conditionalFormatting>
  <conditionalFormatting sqref="Z41:AD41 Z38:AD38 Z37:AI37 Z32:AI35 Z51:AD51 AF50:AI50 Z50:AC50 Z49:AI49 Z47:AI47 Z46:AB46 AE46:AG46 AE48:AG48 Z48:AB48 Z44:AI45">
    <cfRule type="containsBlanks" dxfId="1628" priority="83">
      <formula>LEN(TRIM(Z32))=0</formula>
    </cfRule>
  </conditionalFormatting>
  <conditionalFormatting sqref="AE38:AI39">
    <cfRule type="containsText" dxfId="1627" priority="82" operator="containsText" text="CALC.">
      <formula>NOT(ISERROR(SEARCH("CALC.",AE38)))</formula>
    </cfRule>
  </conditionalFormatting>
  <conditionalFormatting sqref="S47:Y47 S49:Y49 S46:AG46 S48:AG48 S50:AE50 S45:Y45">
    <cfRule type="expression" dxfId="1626" priority="80">
      <formula>$Z$44="Direct Drive"</formula>
    </cfRule>
  </conditionalFormatting>
  <conditionalFormatting sqref="Z45:AI45 AH46:AI46 Z47:AI47 AH48:AI48 Z49:AI49 AF50:AI50">
    <cfRule type="expression" dxfId="1625" priority="78">
      <formula>$Z$44="Direct Drive"</formula>
    </cfRule>
  </conditionalFormatting>
  <conditionalFormatting sqref="Y31">
    <cfRule type="containsBlanks" dxfId="1624" priority="77">
      <formula>LEN(TRIM(Y31))=0</formula>
    </cfRule>
  </conditionalFormatting>
  <conditionalFormatting sqref="S51:Y51">
    <cfRule type="expression" dxfId="1623" priority="79">
      <formula>$Z$44="Direct Drive"</formula>
    </cfRule>
  </conditionalFormatting>
  <conditionalFormatting sqref="S45:AI51">
    <cfRule type="expression" dxfId="1622" priority="81">
      <formula>$Z$44="Direct Drive"</formula>
    </cfRule>
  </conditionalFormatting>
  <conditionalFormatting sqref="S29:T29">
    <cfRule type="containsBlanks" dxfId="1621" priority="75">
      <formula>LEN(TRIM(S29))=0</formula>
    </cfRule>
  </conditionalFormatting>
  <conditionalFormatting sqref="S27:T28">
    <cfRule type="containsBlanks" dxfId="1620" priority="76">
      <formula>LEN(TRIM(S27))=0</formula>
    </cfRule>
  </conditionalFormatting>
  <conditionalFormatting sqref="G25:I25">
    <cfRule type="expression" dxfId="1619" priority="73">
      <formula>$P$22&gt;$H$33</formula>
    </cfRule>
    <cfRule type="containsText" dxfId="1618" priority="74" operator="containsText" text="CALC.">
      <formula>NOT(ISERROR(SEARCH("CALC.",G25)))</formula>
    </cfRule>
  </conditionalFormatting>
  <conditionalFormatting sqref="AG25:AI25">
    <cfRule type="expression" dxfId="1617" priority="71">
      <formula>$P$22&gt;$H$33</formula>
    </cfRule>
    <cfRule type="containsText" dxfId="1616" priority="72" operator="containsText" text="CALC.">
      <formula>NOT(ISERROR(SEARCH("CALC.",AG25)))</formula>
    </cfRule>
  </conditionalFormatting>
  <conditionalFormatting sqref="AZ5:BO7">
    <cfRule type="notContainsBlanks" dxfId="1615" priority="70">
      <formula>LEN(TRIM(AZ5))&gt;0</formula>
    </cfRule>
  </conditionalFormatting>
  <conditionalFormatting sqref="AN5:AS7 AT6 AT8 AT10">
    <cfRule type="containsBlanks" dxfId="1614" priority="69">
      <formula>LEN(TRIM(AN5))=0</formula>
    </cfRule>
  </conditionalFormatting>
  <conditionalFormatting sqref="AN8:AS8">
    <cfRule type="containsText" dxfId="1613" priority="68" operator="containsText" text="CALC.">
      <formula>NOT(ISERROR(SEARCH("CALC.",AN8)))</formula>
    </cfRule>
  </conditionalFormatting>
  <conditionalFormatting sqref="AK6:AS8 AZ4:BO10 AT4:AY8">
    <cfRule type="expression" dxfId="1612" priority="67">
      <formula>$AT$10="Single Phase"</formula>
    </cfRule>
  </conditionalFormatting>
  <conditionalFormatting sqref="AT25:AW25">
    <cfRule type="expression" dxfId="1611" priority="66">
      <formula>IF($AT$24&lt;&gt;"CALC.",$M$36&lt;$AT$24)</formula>
    </cfRule>
  </conditionalFormatting>
  <conditionalFormatting sqref="AT24:AW25 AT23:AV23 AT22:AW22">
    <cfRule type="containsText" dxfId="1610" priority="65" operator="containsText" text="CALC.">
      <formula>NOT(ISERROR(SEARCH("CALC.",AT22)))</formula>
    </cfRule>
  </conditionalFormatting>
  <conditionalFormatting sqref="AK22:AW27">
    <cfRule type="expression" dxfId="1609" priority="64">
      <formula>$Z$25="Direct Drive"</formula>
    </cfRule>
  </conditionalFormatting>
  <conditionalFormatting sqref="AK22:AS25">
    <cfRule type="expression" dxfId="1608" priority="63">
      <formula>$Z$25="Direct Drive"</formula>
    </cfRule>
  </conditionalFormatting>
  <conditionalFormatting sqref="AT22:AW25">
    <cfRule type="expression" dxfId="1607" priority="62">
      <formula>$Z$25="Direct Drive"</formula>
    </cfRule>
  </conditionalFormatting>
  <conditionalFormatting sqref="AZ14:BO16">
    <cfRule type="notContainsBlanks" dxfId="1606" priority="61">
      <formula>LEN(TRIM(AZ14))&gt;0</formula>
    </cfRule>
  </conditionalFormatting>
  <conditionalFormatting sqref="AN14:AS16 AT19">
    <cfRule type="containsBlanks" dxfId="1605" priority="60">
      <formula>LEN(TRIM(AN14))=0</formula>
    </cfRule>
  </conditionalFormatting>
  <conditionalFormatting sqref="AN17:AS17">
    <cfRule type="containsText" dxfId="1604" priority="59" operator="containsText" text="CALC.">
      <formula>NOT(ISERROR(SEARCH("CALC.",AN17)))</formula>
    </cfRule>
  </conditionalFormatting>
  <conditionalFormatting sqref="AK15:AS17 AZ13:BO19 AT13:AY14 AT16:AY16">
    <cfRule type="expression" dxfId="1603" priority="58">
      <formula>$AT$19="Single Phase"</formula>
    </cfRule>
  </conditionalFormatting>
  <conditionalFormatting sqref="BH22:BK25">
    <cfRule type="expression" dxfId="1602" priority="53">
      <formula>$Z$25="Direct Drive"</formula>
    </cfRule>
  </conditionalFormatting>
  <conditionalFormatting sqref="BH25:BK25">
    <cfRule type="expression" dxfId="1601" priority="57">
      <formula>IF($AT$24&lt;&gt;"CALC.",$M$36&lt;$AT$24)</formula>
    </cfRule>
  </conditionalFormatting>
  <conditionalFormatting sqref="BH24:BK25 BH23:BJ23 BH22:BK22">
    <cfRule type="containsText" dxfId="1600" priority="56" operator="containsText" text="CALC.">
      <formula>NOT(ISERROR(SEARCH("CALC.",BH22)))</formula>
    </cfRule>
  </conditionalFormatting>
  <conditionalFormatting sqref="AY22:BK27">
    <cfRule type="expression" dxfId="1599" priority="55">
      <formula>$Z$25="Direct Drive"</formula>
    </cfRule>
  </conditionalFormatting>
  <conditionalFormatting sqref="AY22:BG25">
    <cfRule type="expression" dxfId="1598" priority="54">
      <formula>$Z$25="Direct Drive"</formula>
    </cfRule>
  </conditionalFormatting>
  <conditionalFormatting sqref="AK30">
    <cfRule type="notContainsBlanks" dxfId="1597" priority="52">
      <formula>LEN(TRIM(AK30))&gt;0</formula>
    </cfRule>
  </conditionalFormatting>
  <conditionalFormatting sqref="AK36:BQ55">
    <cfRule type="expression" dxfId="1596" priority="51">
      <formula>NOT(ISBLANK($AU36))</formula>
    </cfRule>
  </conditionalFormatting>
  <conditionalFormatting sqref="AE40:AI41">
    <cfRule type="containsText" dxfId="1595" priority="50" operator="containsText" text="CALC.">
      <formula>NOT(ISERROR(SEARCH("CALC.",AE40)))</formula>
    </cfRule>
  </conditionalFormatting>
  <conditionalFormatting sqref="Z17:AI17 AE16:AG16 AE12:AI14 Z16:AB16 Z13:AD14 Z12">
    <cfRule type="containsBlanks" dxfId="1594" priority="49">
      <formula>LEN(TRIM(Z12))=0</formula>
    </cfRule>
  </conditionalFormatting>
  <conditionalFormatting sqref="Z13:AD14 Z16:AD16">
    <cfRule type="expression" dxfId="1593" priority="48">
      <formula>$Z$12="N/A"</formula>
    </cfRule>
  </conditionalFormatting>
  <conditionalFormatting sqref="Z17:AD17">
    <cfRule type="expression" dxfId="1592" priority="47">
      <formula>$Z$12="N/A"</formula>
    </cfRule>
  </conditionalFormatting>
  <conditionalFormatting sqref="AE13:AI14 AE16:AI16">
    <cfRule type="expression" dxfId="1591" priority="46">
      <formula>$AE$12="N/A"</formula>
    </cfRule>
  </conditionalFormatting>
  <conditionalFormatting sqref="AE17:AI17">
    <cfRule type="expression" dxfId="1590" priority="45">
      <formula>$AE$12="N/A"</formula>
    </cfRule>
  </conditionalFormatting>
  <conditionalFormatting sqref="D26">
    <cfRule type="containsBlanks" dxfId="1589" priority="44">
      <formula>LEN(TRIM(D26))=0</formula>
    </cfRule>
  </conditionalFormatting>
  <conditionalFormatting sqref="G26">
    <cfRule type="containsBlanks" dxfId="1588" priority="43">
      <formula>LEN(TRIM(G26))=0</formula>
    </cfRule>
  </conditionalFormatting>
  <conditionalFormatting sqref="AD26">
    <cfRule type="containsBlanks" dxfId="1587" priority="42">
      <formula>LEN(TRIM(AD26))=0</formula>
    </cfRule>
  </conditionalFormatting>
  <conditionalFormatting sqref="AG26">
    <cfRule type="containsBlanks" dxfId="1586" priority="41">
      <formula>LEN(TRIM(AG26))=0</formula>
    </cfRule>
  </conditionalFormatting>
  <conditionalFormatting sqref="D21:F21">
    <cfRule type="containsBlanks" dxfId="1585" priority="40">
      <formula>LEN(TRIM(D21))=0</formula>
    </cfRule>
  </conditionalFormatting>
  <conditionalFormatting sqref="G21:I21">
    <cfRule type="containsBlanks" dxfId="1584" priority="39">
      <formula>LEN(TRIM(G21))=0</formula>
    </cfRule>
  </conditionalFormatting>
  <conditionalFormatting sqref="D22:F22">
    <cfRule type="containsBlanks" dxfId="1583" priority="38">
      <formula>LEN(TRIM(D22))=0</formula>
    </cfRule>
  </conditionalFormatting>
  <conditionalFormatting sqref="G22:I22">
    <cfRule type="containsBlanks" dxfId="1582" priority="37">
      <formula>LEN(TRIM(G22))=0</formula>
    </cfRule>
  </conditionalFormatting>
  <conditionalFormatting sqref="D23:F23">
    <cfRule type="containsBlanks" dxfId="1581" priority="36">
      <formula>LEN(TRIM(D23))=0</formula>
    </cfRule>
  </conditionalFormatting>
  <conditionalFormatting sqref="G23:I23">
    <cfRule type="containsBlanks" dxfId="1580" priority="35">
      <formula>LEN(TRIM(G23))=0</formula>
    </cfRule>
  </conditionalFormatting>
  <conditionalFormatting sqref="D24:F24">
    <cfRule type="containsBlanks" dxfId="1579" priority="34">
      <formula>LEN(TRIM(D24))=0</formula>
    </cfRule>
  </conditionalFormatting>
  <conditionalFormatting sqref="G24:I24">
    <cfRule type="containsBlanks" dxfId="1578" priority="33">
      <formula>LEN(TRIM(G24))=0</formula>
    </cfRule>
  </conditionalFormatting>
  <conditionalFormatting sqref="D25:F25">
    <cfRule type="containsBlanks" dxfId="1577" priority="32">
      <formula>LEN(TRIM(D25))=0</formula>
    </cfRule>
  </conditionalFormatting>
  <conditionalFormatting sqref="AD21:AF21">
    <cfRule type="containsBlanks" dxfId="1576" priority="31">
      <formula>LEN(TRIM(AD21))=0</formula>
    </cfRule>
  </conditionalFormatting>
  <conditionalFormatting sqref="AG21:AI21">
    <cfRule type="containsBlanks" dxfId="1575" priority="30">
      <formula>LEN(TRIM(AG21))=0</formula>
    </cfRule>
  </conditionalFormatting>
  <conditionalFormatting sqref="AD22:AF22">
    <cfRule type="containsBlanks" dxfId="1574" priority="29">
      <formula>LEN(TRIM(AD22))=0</formula>
    </cfRule>
  </conditionalFormatting>
  <conditionalFormatting sqref="AG22:AI22">
    <cfRule type="containsBlanks" dxfId="1573" priority="28">
      <formula>LEN(TRIM(AG22))=0</formula>
    </cfRule>
  </conditionalFormatting>
  <conditionalFormatting sqref="AD23:AF23">
    <cfRule type="containsBlanks" dxfId="1572" priority="27">
      <formula>LEN(TRIM(AD23))=0</formula>
    </cfRule>
  </conditionalFormatting>
  <conditionalFormatting sqref="AG23:AI23">
    <cfRule type="containsBlanks" dxfId="1571" priority="26">
      <formula>LEN(TRIM(AG23))=0</formula>
    </cfRule>
  </conditionalFormatting>
  <conditionalFormatting sqref="AD24:AF24">
    <cfRule type="containsBlanks" dxfId="1570" priority="25">
      <formula>LEN(TRIM(AD24))=0</formula>
    </cfRule>
  </conditionalFormatting>
  <conditionalFormatting sqref="AG24:AI24">
    <cfRule type="containsBlanks" dxfId="1569" priority="24">
      <formula>LEN(TRIM(AG24))=0</formula>
    </cfRule>
  </conditionalFormatting>
  <conditionalFormatting sqref="AD25:AF25">
    <cfRule type="containsBlanks" dxfId="1568" priority="23">
      <formula>LEN(TRIM(AD25))=0</formula>
    </cfRule>
  </conditionalFormatting>
  <conditionalFormatting sqref="Q21:S21">
    <cfRule type="containsBlanks" dxfId="1567" priority="22">
      <formula>LEN(TRIM(Q21))=0</formula>
    </cfRule>
  </conditionalFormatting>
  <conditionalFormatting sqref="T21:V21">
    <cfRule type="containsBlanks" dxfId="1566" priority="21">
      <formula>LEN(TRIM(T21))=0</formula>
    </cfRule>
  </conditionalFormatting>
  <conditionalFormatting sqref="Q22:S22">
    <cfRule type="containsBlanks" dxfId="1565" priority="20">
      <formula>LEN(TRIM(Q22))=0</formula>
    </cfRule>
  </conditionalFormatting>
  <conditionalFormatting sqref="T22:V22">
    <cfRule type="containsBlanks" dxfId="1564" priority="19">
      <formula>LEN(TRIM(T22))=0</formula>
    </cfRule>
  </conditionalFormatting>
  <conditionalFormatting sqref="Q23:S23">
    <cfRule type="containsBlanks" dxfId="1563" priority="18">
      <formula>LEN(TRIM(Q23))=0</formula>
    </cfRule>
  </conditionalFormatting>
  <conditionalFormatting sqref="T23:V23">
    <cfRule type="containsBlanks" dxfId="1562" priority="17">
      <formula>LEN(TRIM(T23))=0</formula>
    </cfRule>
  </conditionalFormatting>
  <conditionalFormatting sqref="Q24:S24">
    <cfRule type="containsBlanks" dxfId="1561" priority="16">
      <formula>LEN(TRIM(Q24))=0</formula>
    </cfRule>
  </conditionalFormatting>
  <conditionalFormatting sqref="T24:V24">
    <cfRule type="containsBlanks" dxfId="1560" priority="15">
      <formula>LEN(TRIM(T24))=0</formula>
    </cfRule>
  </conditionalFormatting>
  <conditionalFormatting sqref="Z15:AI15">
    <cfRule type="containsBlanks" dxfId="1559" priority="14">
      <formula>LEN(TRIM(Z15))=0</formula>
    </cfRule>
  </conditionalFormatting>
  <conditionalFormatting sqref="Z15:AD15">
    <cfRule type="expression" dxfId="1558" priority="13">
      <formula>$Z$12="N/A"</formula>
    </cfRule>
  </conditionalFormatting>
  <conditionalFormatting sqref="AE15:AI15">
    <cfRule type="expression" dxfId="1557" priority="12">
      <formula>$AE$12="N/A"</formula>
    </cfRule>
  </conditionalFormatting>
  <conditionalFormatting sqref="G15:P15">
    <cfRule type="containsBlanks" dxfId="1556" priority="11">
      <formula>LEN(TRIM(G15))=0</formula>
    </cfRule>
  </conditionalFormatting>
  <conditionalFormatting sqref="AF29:AH29">
    <cfRule type="containsBlanks" dxfId="1555" priority="10">
      <formula>LEN(TRIM(AF29))=0</formula>
    </cfRule>
  </conditionalFormatting>
  <conditionalFormatting sqref="AF29:AI29">
    <cfRule type="expression" dxfId="1554" priority="9">
      <formula>$X$29="FIXED SPEED"</formula>
    </cfRule>
  </conditionalFormatting>
  <conditionalFormatting sqref="X29">
    <cfRule type="containsBlanks" dxfId="1553" priority="8">
      <formula>LEN(TRIM(X29))=0</formula>
    </cfRule>
  </conditionalFormatting>
  <conditionalFormatting sqref="I29:K29">
    <cfRule type="containsBlanks" dxfId="1552" priority="7">
      <formula>LEN(TRIM(I29))=0</formula>
    </cfRule>
  </conditionalFormatting>
  <conditionalFormatting sqref="I29:L29">
    <cfRule type="expression" dxfId="1551" priority="6">
      <formula>$A$29="FIXED SPEED"</formula>
    </cfRule>
  </conditionalFormatting>
  <conditionalFormatting sqref="A29">
    <cfRule type="containsBlanks" dxfId="1550" priority="5">
      <formula>LEN(TRIM(A29))=0</formula>
    </cfRule>
  </conditionalFormatting>
  <conditionalFormatting sqref="AT15">
    <cfRule type="containsBlanks" dxfId="1549" priority="4">
      <formula>LEN(TRIM(AT15))=0</formula>
    </cfRule>
  </conditionalFormatting>
  <conditionalFormatting sqref="AT15:AY15">
    <cfRule type="expression" dxfId="1548" priority="3">
      <formula>$AT$10="Single Phase"</formula>
    </cfRule>
  </conditionalFormatting>
  <conditionalFormatting sqref="AT17">
    <cfRule type="containsBlanks" dxfId="1547" priority="2">
      <formula>LEN(TRIM(AT17))=0</formula>
    </cfRule>
  </conditionalFormatting>
  <conditionalFormatting sqref="AT17:AY17">
    <cfRule type="expression" dxfId="1546"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485" t="s">
        <v>789</v>
      </c>
      <c r="AL5" s="1486"/>
      <c r="AM5" s="1486"/>
      <c r="AN5" s="1486"/>
      <c r="AO5" s="1486"/>
      <c r="AP5" s="1486"/>
      <c r="AQ5" s="1486"/>
      <c r="AR5" s="1486"/>
      <c r="AS5" s="1487"/>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488"/>
      <c r="AL6" s="1489"/>
      <c r="AM6" s="1489"/>
      <c r="AN6" s="1489"/>
      <c r="AO6" s="1489"/>
      <c r="AP6" s="1489"/>
      <c r="AQ6" s="1489"/>
      <c r="AR6" s="1489"/>
      <c r="AS6" s="149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1" t="s">
        <v>843</v>
      </c>
      <c r="AL7" s="1474"/>
      <c r="AM7" s="1203"/>
      <c r="AN7" s="1204"/>
      <c r="AO7" s="1204"/>
      <c r="AP7" s="1204"/>
      <c r="AQ7" s="1204"/>
      <c r="AR7" s="1204"/>
      <c r="AS7" s="120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97</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2" t="s">
        <v>844</v>
      </c>
      <c r="AL8" s="1027"/>
      <c r="AM8" s="1210"/>
      <c r="AN8" s="1210"/>
      <c r="AO8" s="1210"/>
      <c r="AP8" s="1210"/>
      <c r="AQ8" s="1210"/>
      <c r="AR8" s="1210"/>
      <c r="AS8" s="121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3" t="s">
        <v>96</v>
      </c>
      <c r="B9" s="1494"/>
      <c r="C9" s="1495"/>
      <c r="D9" s="1496" t="str">
        <f>IF(AM7&lt;&gt;"","A","")</f>
        <v/>
      </c>
      <c r="E9" s="1497"/>
      <c r="F9" s="1498" t="str">
        <f>IF(AM7&lt;&gt;"",AM7,"")</f>
        <v/>
      </c>
      <c r="G9" s="1501" t="str">
        <f>IF(AM7&lt;&gt;"","B","")</f>
        <v/>
      </c>
      <c r="H9" s="1502"/>
      <c r="I9" s="1499" t="str">
        <f>IF(AM8&lt;&gt;"",AM8,"")</f>
        <v/>
      </c>
      <c r="J9" s="1501" t="str">
        <f>IF(AM8&lt;&gt;"","C","")</f>
        <v/>
      </c>
      <c r="K9" s="1502"/>
      <c r="L9" s="1499" t="str">
        <f>IF(AM9&lt;&gt;"",AM9,"")</f>
        <v/>
      </c>
      <c r="M9" s="1501" t="str">
        <f>IF(AM9&lt;&gt;"","D","")</f>
        <v/>
      </c>
      <c r="N9" s="1502"/>
      <c r="O9" s="1499" t="str">
        <f>IF(AM10&lt;&gt;"",AM10,"")</f>
        <v/>
      </c>
      <c r="P9" s="1501" t="str">
        <f>IF(AM10&lt;&gt;"","E","")</f>
        <v/>
      </c>
      <c r="Q9" s="1502"/>
      <c r="R9" s="1499" t="str">
        <f>IF(AM11&lt;&gt;"",AM11,"")</f>
        <v/>
      </c>
      <c r="S9" s="1501" t="str">
        <f>IF(AM11&lt;&gt;"","F","")</f>
        <v/>
      </c>
      <c r="T9" s="1502"/>
      <c r="U9" s="1499" t="str">
        <f>IF(AM12&lt;&gt;"",AM12,"")</f>
        <v/>
      </c>
      <c r="V9" s="1501" t="str">
        <f>IF(AM12&lt;&gt;"","G","")</f>
        <v/>
      </c>
      <c r="W9" s="1502"/>
      <c r="X9" s="1499" t="str">
        <f>IF(AM13&lt;&gt;"",AM13,"")</f>
        <v/>
      </c>
      <c r="Y9" s="1501" t="str">
        <f>IF(AM13&lt;&gt;"","H","")</f>
        <v/>
      </c>
      <c r="Z9" s="1502"/>
      <c r="AA9" s="1499" t="str">
        <f>IF(AM14&lt;&gt;"",AM14,"")</f>
        <v/>
      </c>
      <c r="AB9" s="1501" t="str">
        <f>IF(AM14&lt;&gt;"","I","")</f>
        <v/>
      </c>
      <c r="AC9" s="1502"/>
      <c r="AD9" s="1499" t="str">
        <f>IF(AM15&lt;&gt;"",AM15,"")</f>
        <v/>
      </c>
      <c r="AE9" s="1501" t="str">
        <f>IF(AM15&lt;&gt;"","J","")</f>
        <v/>
      </c>
      <c r="AF9" s="1502"/>
      <c r="AG9" s="1498" t="str">
        <f>IF(AM16&lt;&gt;"",AM16,"")</f>
        <v/>
      </c>
      <c r="AH9" s="1501" t="str">
        <f>IF(AM16&lt;&gt;"","K","")</f>
        <v/>
      </c>
      <c r="AI9" s="1508"/>
      <c r="AJ9" s="5"/>
      <c r="AK9" s="1492" t="s">
        <v>845</v>
      </c>
      <c r="AL9" s="1027"/>
      <c r="AM9" s="1210"/>
      <c r="AN9" s="1210"/>
      <c r="AO9" s="1210"/>
      <c r="AP9" s="1210"/>
      <c r="AQ9" s="1210"/>
      <c r="AR9" s="1210"/>
      <c r="AS9" s="121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0"/>
      <c r="E10" s="1231"/>
      <c r="F10" s="1499"/>
      <c r="G10" s="1230"/>
      <c r="H10" s="1231"/>
      <c r="I10" s="1499"/>
      <c r="J10" s="1230"/>
      <c r="K10" s="1231"/>
      <c r="L10" s="1499"/>
      <c r="M10" s="1230"/>
      <c r="N10" s="1231"/>
      <c r="O10" s="1499"/>
      <c r="P10" s="1230"/>
      <c r="Q10" s="1231"/>
      <c r="R10" s="1499"/>
      <c r="S10" s="1230"/>
      <c r="T10" s="1231"/>
      <c r="U10" s="1499"/>
      <c r="V10" s="1230"/>
      <c r="W10" s="1231"/>
      <c r="X10" s="1499"/>
      <c r="Y10" s="1230"/>
      <c r="Z10" s="1231"/>
      <c r="AA10" s="1499"/>
      <c r="AB10" s="1230"/>
      <c r="AC10" s="1231"/>
      <c r="AD10" s="1499"/>
      <c r="AE10" s="1230"/>
      <c r="AF10" s="1231"/>
      <c r="AG10" s="1499"/>
      <c r="AH10" s="1230"/>
      <c r="AI10" s="1387"/>
      <c r="AJ10" s="5"/>
      <c r="AK10" s="1492" t="s">
        <v>846</v>
      </c>
      <c r="AL10" s="1027"/>
      <c r="AM10" s="1210"/>
      <c r="AN10" s="1210"/>
      <c r="AO10" s="1210"/>
      <c r="AP10" s="1210"/>
      <c r="AQ10" s="1210"/>
      <c r="AR10" s="1210"/>
      <c r="AS10" s="121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0"/>
      <c r="E11" s="1231"/>
      <c r="F11" s="1499"/>
      <c r="G11" s="1230"/>
      <c r="H11" s="1231"/>
      <c r="I11" s="1499"/>
      <c r="J11" s="1230"/>
      <c r="K11" s="1231"/>
      <c r="L11" s="1499"/>
      <c r="M11" s="1230"/>
      <c r="N11" s="1231"/>
      <c r="O11" s="1499"/>
      <c r="P11" s="1230"/>
      <c r="Q11" s="1231"/>
      <c r="R11" s="1499"/>
      <c r="S11" s="1230"/>
      <c r="T11" s="1231"/>
      <c r="U11" s="1499"/>
      <c r="V11" s="1230"/>
      <c r="W11" s="1231"/>
      <c r="X11" s="1499"/>
      <c r="Y11" s="1230"/>
      <c r="Z11" s="1231"/>
      <c r="AA11" s="1499"/>
      <c r="AB11" s="1230"/>
      <c r="AC11" s="1231"/>
      <c r="AD11" s="1499"/>
      <c r="AE11" s="1230"/>
      <c r="AF11" s="1231"/>
      <c r="AG11" s="1499"/>
      <c r="AH11" s="1230"/>
      <c r="AI11" s="1387"/>
      <c r="AJ11" s="5"/>
      <c r="AK11" s="1492" t="s">
        <v>847</v>
      </c>
      <c r="AL11" s="1027"/>
      <c r="AM11" s="1210"/>
      <c r="AN11" s="1210"/>
      <c r="AO11" s="1210"/>
      <c r="AP11" s="1210"/>
      <c r="AQ11" s="1210"/>
      <c r="AR11" s="1210"/>
      <c r="AS11" s="121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0"/>
      <c r="E12" s="1231"/>
      <c r="F12" s="1499"/>
      <c r="G12" s="1230"/>
      <c r="H12" s="1231"/>
      <c r="I12" s="1499"/>
      <c r="J12" s="1230"/>
      <c r="K12" s="1231"/>
      <c r="L12" s="1499"/>
      <c r="M12" s="1230"/>
      <c r="N12" s="1231"/>
      <c r="O12" s="1499"/>
      <c r="P12" s="1230"/>
      <c r="Q12" s="1231"/>
      <c r="R12" s="1499"/>
      <c r="S12" s="1230"/>
      <c r="T12" s="1231"/>
      <c r="U12" s="1499"/>
      <c r="V12" s="1230"/>
      <c r="W12" s="1231"/>
      <c r="X12" s="1499"/>
      <c r="Y12" s="1230"/>
      <c r="Z12" s="1231"/>
      <c r="AA12" s="1499"/>
      <c r="AB12" s="1230"/>
      <c r="AC12" s="1231"/>
      <c r="AD12" s="1499"/>
      <c r="AE12" s="1230"/>
      <c r="AF12" s="1231"/>
      <c r="AG12" s="1499"/>
      <c r="AH12" s="1230"/>
      <c r="AI12" s="1387"/>
      <c r="AJ12" s="5"/>
      <c r="AK12" s="1492" t="s">
        <v>848</v>
      </c>
      <c r="AL12" s="1027"/>
      <c r="AM12" s="1210"/>
      <c r="AN12" s="1210"/>
      <c r="AO12" s="1210"/>
      <c r="AP12" s="1210"/>
      <c r="AQ12" s="1210"/>
      <c r="AR12" s="1210"/>
      <c r="AS12" s="121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5" t="s">
        <v>95</v>
      </c>
      <c r="B13" s="1506"/>
      <c r="C13" s="1507"/>
      <c r="D13" s="1232"/>
      <c r="E13" s="1233"/>
      <c r="F13" s="1500"/>
      <c r="G13" s="1232"/>
      <c r="H13" s="1233"/>
      <c r="I13" s="1500"/>
      <c r="J13" s="1232"/>
      <c r="K13" s="1233"/>
      <c r="L13" s="1500"/>
      <c r="M13" s="1232"/>
      <c r="N13" s="1233"/>
      <c r="O13" s="1500"/>
      <c r="P13" s="1232"/>
      <c r="Q13" s="1233"/>
      <c r="R13" s="1500"/>
      <c r="S13" s="1232"/>
      <c r="T13" s="1233"/>
      <c r="U13" s="1500"/>
      <c r="V13" s="1232"/>
      <c r="W13" s="1233"/>
      <c r="X13" s="1500"/>
      <c r="Y13" s="1232"/>
      <c r="Z13" s="1233"/>
      <c r="AA13" s="1500"/>
      <c r="AB13" s="1232"/>
      <c r="AC13" s="1233"/>
      <c r="AD13" s="1500"/>
      <c r="AE13" s="1232"/>
      <c r="AF13" s="1233"/>
      <c r="AG13" s="1500"/>
      <c r="AH13" s="1232"/>
      <c r="AI13" s="1388"/>
      <c r="AJ13" s="5"/>
      <c r="AK13" s="1492" t="s">
        <v>849</v>
      </c>
      <c r="AL13" s="1027"/>
      <c r="AM13" s="1210"/>
      <c r="AN13" s="1210"/>
      <c r="AO13" s="1210"/>
      <c r="AP13" s="1210"/>
      <c r="AQ13" s="1210"/>
      <c r="AR13" s="1210"/>
      <c r="AS13" s="121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2" t="s">
        <v>850</v>
      </c>
      <c r="AL14" s="1027"/>
      <c r="AM14" s="1210"/>
      <c r="AN14" s="1210"/>
      <c r="AO14" s="1210"/>
      <c r="AP14" s="1210"/>
      <c r="AQ14" s="1210"/>
      <c r="AR14" s="1210"/>
      <c r="AS14" s="121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492" t="s">
        <v>851</v>
      </c>
      <c r="AL15" s="1027"/>
      <c r="AM15" s="1210"/>
      <c r="AN15" s="1210"/>
      <c r="AO15" s="1210"/>
      <c r="AP15" s="1210"/>
      <c r="AQ15" s="1210"/>
      <c r="AR15" s="1210"/>
      <c r="AS15" s="121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96"/>
      <c r="C16" s="896"/>
      <c r="D16" s="896"/>
      <c r="E16" s="896"/>
      <c r="F16" s="896"/>
      <c r="G16" s="896"/>
      <c r="H16" s="896"/>
      <c r="I16" s="896"/>
      <c r="J16" s="896"/>
      <c r="K16" s="896"/>
      <c r="L16" s="896"/>
      <c r="M16" s="896"/>
      <c r="N16" s="896"/>
      <c r="O16" s="896"/>
      <c r="P16" s="896"/>
      <c r="Q16" s="896"/>
      <c r="R16" s="896"/>
      <c r="S16" s="896"/>
      <c r="T16" s="896"/>
      <c r="U16" s="896"/>
      <c r="V16" s="896"/>
      <c r="W16" s="896"/>
      <c r="X16" s="896"/>
      <c r="Y16" s="896"/>
      <c r="Z16" s="896"/>
      <c r="AA16" s="896"/>
      <c r="AB16" s="896"/>
      <c r="AC16" s="896"/>
      <c r="AD16" s="896"/>
      <c r="AE16" s="896"/>
      <c r="AF16" s="896"/>
      <c r="AG16" s="896"/>
      <c r="AH16" s="896"/>
      <c r="AI16" s="896"/>
      <c r="AJ16" s="5"/>
      <c r="AK16" s="1503" t="s">
        <v>852</v>
      </c>
      <c r="AL16" s="1504"/>
      <c r="AM16" s="1223"/>
      <c r="AN16" s="1223"/>
      <c r="AO16" s="1223"/>
      <c r="AP16" s="1223"/>
      <c r="AQ16" s="1223"/>
      <c r="AR16" s="1223"/>
      <c r="AS16" s="122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96"/>
      <c r="C17" s="896"/>
      <c r="D17" s="896"/>
      <c r="E17" s="896"/>
      <c r="F17" s="896"/>
      <c r="G17" s="896"/>
      <c r="H17" s="896"/>
      <c r="I17" s="896"/>
      <c r="J17" s="896"/>
      <c r="K17" s="896"/>
      <c r="L17" s="896"/>
      <c r="M17" s="896"/>
      <c r="N17" s="896"/>
      <c r="O17" s="896"/>
      <c r="P17" s="896"/>
      <c r="Q17" s="896"/>
      <c r="R17" s="896"/>
      <c r="S17" s="896"/>
      <c r="T17" s="896"/>
      <c r="U17" s="896"/>
      <c r="V17" s="896"/>
      <c r="W17" s="896"/>
      <c r="X17" s="896"/>
      <c r="Y17" s="896"/>
      <c r="Z17" s="896"/>
      <c r="AA17" s="896"/>
      <c r="AB17" s="896"/>
      <c r="AC17" s="896"/>
      <c r="AD17" s="896"/>
      <c r="AE17" s="896"/>
      <c r="AF17" s="896"/>
      <c r="AG17" s="896"/>
      <c r="AH17" s="896"/>
      <c r="AI17" s="896"/>
      <c r="AJ17" s="5"/>
      <c r="AK17" s="1509"/>
      <c r="AL17" s="1509"/>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96"/>
      <c r="C18" s="896"/>
      <c r="D18" s="896"/>
      <c r="E18" s="896"/>
      <c r="F18" s="896"/>
      <c r="G18" s="896"/>
      <c r="H18" s="896"/>
      <c r="I18" s="896"/>
      <c r="J18" s="896"/>
      <c r="K18" s="896"/>
      <c r="L18" s="896"/>
      <c r="M18" s="896"/>
      <c r="N18" s="896"/>
      <c r="O18" s="896"/>
      <c r="P18" s="896"/>
      <c r="Q18" s="896"/>
      <c r="R18" s="896"/>
      <c r="S18" s="896"/>
      <c r="T18" s="896"/>
      <c r="U18" s="896"/>
      <c r="V18" s="896"/>
      <c r="W18" s="896"/>
      <c r="X18" s="896"/>
      <c r="Y18" s="896"/>
      <c r="Z18" s="896"/>
      <c r="AA18" s="896"/>
      <c r="AB18" s="896"/>
      <c r="AC18" s="896"/>
      <c r="AD18" s="896"/>
      <c r="AE18" s="896"/>
      <c r="AF18" s="896"/>
      <c r="AG18" s="896"/>
      <c r="AH18" s="896"/>
      <c r="AI18" s="896"/>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96"/>
      <c r="C19" s="896"/>
      <c r="D19" s="896"/>
      <c r="E19" s="896"/>
      <c r="F19" s="896"/>
      <c r="G19" s="896"/>
      <c r="H19" s="896"/>
      <c r="I19" s="896"/>
      <c r="J19" s="896"/>
      <c r="K19" s="896"/>
      <c r="L19" s="896"/>
      <c r="M19" s="896"/>
      <c r="N19" s="896"/>
      <c r="O19" s="896"/>
      <c r="P19" s="896"/>
      <c r="Q19" s="896"/>
      <c r="R19" s="896"/>
      <c r="S19" s="896"/>
      <c r="T19" s="896"/>
      <c r="U19" s="896"/>
      <c r="V19" s="896"/>
      <c r="W19" s="896"/>
      <c r="X19" s="896"/>
      <c r="Y19" s="896"/>
      <c r="Z19" s="896"/>
      <c r="AA19" s="896"/>
      <c r="AB19" s="896"/>
      <c r="AC19" s="896"/>
      <c r="AD19" s="896"/>
      <c r="AE19" s="896"/>
      <c r="AF19" s="896"/>
      <c r="AG19" s="896"/>
      <c r="AH19" s="896"/>
      <c r="AI19" s="896"/>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96"/>
      <c r="C20" s="896"/>
      <c r="D20" s="896"/>
      <c r="E20" s="896"/>
      <c r="F20" s="896"/>
      <c r="G20" s="896"/>
      <c r="H20" s="896"/>
      <c r="I20" s="896"/>
      <c r="J20" s="896"/>
      <c r="K20" s="896"/>
      <c r="L20" s="896"/>
      <c r="M20" s="896"/>
      <c r="N20" s="896"/>
      <c r="O20" s="896"/>
      <c r="P20" s="896"/>
      <c r="Q20" s="896"/>
      <c r="R20" s="896"/>
      <c r="S20" s="896"/>
      <c r="T20" s="896"/>
      <c r="U20" s="896"/>
      <c r="V20" s="896"/>
      <c r="W20" s="896"/>
      <c r="X20" s="896"/>
      <c r="Y20" s="896"/>
      <c r="Z20" s="896"/>
      <c r="AA20" s="896"/>
      <c r="AB20" s="896"/>
      <c r="AC20" s="896"/>
      <c r="AD20" s="896"/>
      <c r="AE20" s="896"/>
      <c r="AF20" s="896"/>
      <c r="AG20" s="896"/>
      <c r="AH20" s="896"/>
      <c r="AI20" s="896"/>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96"/>
      <c r="C22" s="896"/>
      <c r="D22" s="896"/>
      <c r="E22" s="896"/>
      <c r="F22" s="896"/>
      <c r="G22" s="896"/>
      <c r="H22" s="896"/>
      <c r="I22" s="896"/>
      <c r="J22" s="896"/>
      <c r="K22" s="896"/>
      <c r="L22" s="896"/>
      <c r="M22" s="896"/>
      <c r="N22" s="896"/>
      <c r="O22" s="896"/>
      <c r="P22" s="896"/>
      <c r="Q22" s="896"/>
      <c r="R22" s="896"/>
      <c r="S22" s="896"/>
      <c r="T22" s="896"/>
      <c r="U22" s="896"/>
      <c r="V22" s="896"/>
      <c r="W22" s="896"/>
      <c r="X22" s="896"/>
      <c r="Y22" s="896"/>
      <c r="Z22" s="896"/>
      <c r="AA22" s="896"/>
      <c r="AB22" s="896"/>
      <c r="AC22" s="896"/>
      <c r="AD22" s="896"/>
      <c r="AE22" s="896"/>
      <c r="AF22" s="896"/>
      <c r="AG22" s="896"/>
      <c r="AH22" s="896"/>
      <c r="AI22" s="896"/>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96"/>
      <c r="C30" s="896"/>
      <c r="D30" s="896"/>
      <c r="E30" s="896"/>
      <c r="F30" s="896"/>
      <c r="G30" s="896"/>
      <c r="H30" s="896"/>
      <c r="I30" s="896"/>
      <c r="J30" s="896"/>
      <c r="K30" s="896"/>
      <c r="L30" s="896"/>
      <c r="M30" s="896"/>
      <c r="N30" s="896"/>
      <c r="O30" s="896"/>
      <c r="P30" s="896"/>
      <c r="Q30" s="896"/>
      <c r="R30" s="896"/>
      <c r="S30" s="896"/>
      <c r="T30" s="896"/>
      <c r="U30" s="896"/>
      <c r="V30" s="896"/>
      <c r="W30" s="896"/>
      <c r="X30" s="896"/>
      <c r="Y30" s="896"/>
      <c r="Z30" s="896"/>
      <c r="AA30" s="896"/>
      <c r="AB30" s="896"/>
      <c r="AC30" s="896"/>
      <c r="AD30" s="896"/>
      <c r="AE30" s="896"/>
      <c r="AF30" s="896"/>
      <c r="AG30" s="896"/>
      <c r="AH30" s="896"/>
      <c r="AI30" s="896"/>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545" priority="10">
      <formula>LEN(TRIM(E62))=0</formula>
    </cfRule>
  </conditionalFormatting>
  <conditionalFormatting sqref="F9:AG13">
    <cfRule type="containsBlanks" dxfId="1544" priority="9">
      <formula>LEN(TRIM(F9))=0</formula>
    </cfRule>
  </conditionalFormatting>
  <conditionalFormatting sqref="D10:E13">
    <cfRule type="containsBlanks" dxfId="1543" priority="8">
      <formula>LEN(TRIM(D10))=0</formula>
    </cfRule>
  </conditionalFormatting>
  <conditionalFormatting sqref="AH10:AI13 AE10:AF13 AB10:AC13 Y10:Z13 V10:W13 S10:T13 P10:Q13 M10:N13 J10:K13 G10:H13 D10:E13">
    <cfRule type="expression" dxfId="1542" priority="7">
      <formula>D$43&lt;&gt;""</formula>
    </cfRule>
  </conditionalFormatting>
  <conditionalFormatting sqref="D10:E13 G10:H13 J10:K13 M10:N13 P10:Q13 S10:T13 V10:W13 Y10:Z13 AB10:AC13 AE10:AF13 AH10:AI13">
    <cfRule type="notContainsBlanks" dxfId="1541" priority="6">
      <formula>LEN(TRIM(D10))&gt;0</formula>
    </cfRule>
  </conditionalFormatting>
  <conditionalFormatting sqref="F9:F13 I9:I13 L9:L13 O9:O13 R9:R13 U9:U13 X9:X13 AA9:AA13 AD9:AD13 AG9:AG13">
    <cfRule type="notContainsBlanks" dxfId="1540" priority="5">
      <formula>LEN(TRIM(F9))&gt;0</formula>
    </cfRule>
  </conditionalFormatting>
  <conditionalFormatting sqref="D9:E9">
    <cfRule type="containsBlanks" dxfId="1539" priority="4">
      <formula>LEN(TRIM(D9))=0</formula>
    </cfRule>
  </conditionalFormatting>
  <conditionalFormatting sqref="D9:E9">
    <cfRule type="containsBlanks" dxfId="1538" priority="3">
      <formula>LEN(TRIM(D9))=0</formula>
    </cfRule>
  </conditionalFormatting>
  <conditionalFormatting sqref="AH9:AI13">
    <cfRule type="containsBlanks" dxfId="1537" priority="2">
      <formula>LEN(TRIM(AH9))=0</formula>
    </cfRule>
  </conditionalFormatting>
  <conditionalFormatting sqref="AM7:AS16">
    <cfRule type="notContainsBlanks" dxfId="1536"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1034" t="s">
        <v>49</v>
      </c>
      <c r="AK2" s="1034"/>
      <c r="AL2" s="1034"/>
      <c r="AM2" s="1034"/>
      <c r="AN2" s="1034"/>
      <c r="AO2" s="1034"/>
      <c r="AP2" s="1034"/>
      <c r="AQ2" s="1034"/>
      <c r="AR2" s="1034"/>
      <c r="AS2" s="1034"/>
      <c r="AT2" s="1034"/>
      <c r="AU2" s="1034"/>
      <c r="AV2" s="1034"/>
      <c r="AW2" s="1034"/>
      <c r="AX2" s="1034"/>
      <c r="AY2" s="1034"/>
      <c r="AZ2" s="1034"/>
      <c r="BA2" s="1034"/>
      <c r="BB2" s="1034"/>
      <c r="BC2" s="1034"/>
      <c r="BD2" s="1034"/>
      <c r="BE2" s="1034"/>
      <c r="BF2" s="1034"/>
      <c r="BG2" s="1034"/>
      <c r="BH2" s="1034"/>
      <c r="BI2" s="1034"/>
      <c r="BJ2" s="1034"/>
      <c r="BK2" s="1034"/>
      <c r="BL2" s="1034"/>
      <c r="BM2" s="1034"/>
      <c r="BN2" s="1034"/>
      <c r="BO2" s="1034"/>
      <c r="BP2" s="1034"/>
      <c r="BQ2" s="1034"/>
      <c r="BR2" s="1034"/>
      <c r="BS2" s="1034"/>
      <c r="BT2" s="1034"/>
      <c r="BU2" s="1034"/>
      <c r="BV2" s="1034"/>
      <c r="BW2" s="1034"/>
      <c r="BX2" s="1034"/>
      <c r="BY2" s="1034"/>
      <c r="BZ2" s="1034"/>
      <c r="CA2" s="1034"/>
      <c r="CB2" s="1034"/>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1035"/>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1510" t="s">
        <v>931</v>
      </c>
      <c r="AL5" s="1511"/>
      <c r="AM5" s="1511"/>
      <c r="AN5" s="1511"/>
      <c r="AO5" s="1511"/>
      <c r="AP5" s="1511"/>
      <c r="AQ5" s="1511"/>
      <c r="AR5" s="1511"/>
      <c r="AS5" s="1512"/>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13"/>
      <c r="AL6" s="1514"/>
      <c r="AM6" s="1514"/>
      <c r="AN6" s="1514"/>
      <c r="AO6" s="1514"/>
      <c r="AP6" s="1514"/>
      <c r="AQ6" s="1514"/>
      <c r="AR6" s="1514"/>
      <c r="AS6" s="151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491" t="s">
        <v>843</v>
      </c>
      <c r="AL7" s="1474"/>
      <c r="AM7" s="1203"/>
      <c r="AN7" s="1204"/>
      <c r="AO7" s="1204"/>
      <c r="AP7" s="1204"/>
      <c r="AQ7" s="1204"/>
      <c r="AR7" s="1204"/>
      <c r="AS7" s="120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71" t="s">
        <v>905</v>
      </c>
      <c r="B8" s="972"/>
      <c r="C8" s="972"/>
      <c r="D8" s="972"/>
      <c r="E8" s="972"/>
      <c r="F8" s="972"/>
      <c r="G8" s="972"/>
      <c r="H8" s="972"/>
      <c r="I8" s="972"/>
      <c r="J8" s="972"/>
      <c r="K8" s="972"/>
      <c r="L8" s="972"/>
      <c r="M8" s="972"/>
      <c r="N8" s="972"/>
      <c r="O8" s="972"/>
      <c r="P8" s="972"/>
      <c r="Q8" s="972"/>
      <c r="R8" s="972"/>
      <c r="S8" s="972"/>
      <c r="T8" s="972"/>
      <c r="U8" s="972"/>
      <c r="V8" s="972"/>
      <c r="W8" s="972"/>
      <c r="X8" s="972"/>
      <c r="Y8" s="972"/>
      <c r="Z8" s="972"/>
      <c r="AA8" s="972"/>
      <c r="AB8" s="972"/>
      <c r="AC8" s="972"/>
      <c r="AD8" s="972"/>
      <c r="AE8" s="972"/>
      <c r="AF8" s="972"/>
      <c r="AG8" s="972"/>
      <c r="AH8" s="972"/>
      <c r="AI8" s="973"/>
      <c r="AJ8" s="5"/>
      <c r="AK8" s="1492" t="s">
        <v>844</v>
      </c>
      <c r="AL8" s="1027"/>
      <c r="AM8" s="1210"/>
      <c r="AN8" s="1210"/>
      <c r="AO8" s="1210"/>
      <c r="AP8" s="1210"/>
      <c r="AQ8" s="1210"/>
      <c r="AR8" s="1210"/>
      <c r="AS8" s="121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493" t="s">
        <v>96</v>
      </c>
      <c r="B9" s="1494"/>
      <c r="C9" s="1495"/>
      <c r="D9" s="1496" t="str">
        <f>IF(AM7&lt;&gt;"","A","")</f>
        <v/>
      </c>
      <c r="E9" s="1497"/>
      <c r="F9" s="1498" t="str">
        <f>IF(AM7&lt;&gt;"",AM7,"")</f>
        <v/>
      </c>
      <c r="G9" s="1501" t="str">
        <f>IF(AM7&lt;&gt;"","B","")</f>
        <v/>
      </c>
      <c r="H9" s="1502"/>
      <c r="I9" s="1499" t="str">
        <f>IF(AM8&lt;&gt;"",AM8,"")</f>
        <v/>
      </c>
      <c r="J9" s="1501" t="str">
        <f>IF(AM8&lt;&gt;"","C","")</f>
        <v/>
      </c>
      <c r="K9" s="1502"/>
      <c r="L9" s="1499" t="str">
        <f>IF(AM9&lt;&gt;"",AM9,"")</f>
        <v/>
      </c>
      <c r="M9" s="1501" t="str">
        <f>IF(AM9&lt;&gt;"","D","")</f>
        <v/>
      </c>
      <c r="N9" s="1502"/>
      <c r="O9" s="1499" t="str">
        <f>IF(AM10&lt;&gt;"",AM10,"")</f>
        <v/>
      </c>
      <c r="P9" s="1501" t="str">
        <f>IF(AM10&lt;&gt;"","E","")</f>
        <v/>
      </c>
      <c r="Q9" s="1502"/>
      <c r="R9" s="1499" t="str">
        <f>IF(AM11&lt;&gt;"",AM11,"")</f>
        <v/>
      </c>
      <c r="S9" s="1501" t="str">
        <f>IF(AM11&lt;&gt;"","F","")</f>
        <v/>
      </c>
      <c r="T9" s="1502"/>
      <c r="U9" s="1499" t="str">
        <f>IF(AM12&lt;&gt;"",AM12,"")</f>
        <v/>
      </c>
      <c r="V9" s="1501" t="str">
        <f>IF(AM12&lt;&gt;"","G","")</f>
        <v/>
      </c>
      <c r="W9" s="1502"/>
      <c r="X9" s="1499" t="str">
        <f>IF(AM13&lt;&gt;"",AM13,"")</f>
        <v/>
      </c>
      <c r="Y9" s="1501" t="str">
        <f>IF(AM13&lt;&gt;"","H","")</f>
        <v/>
      </c>
      <c r="Z9" s="1502"/>
      <c r="AA9" s="1499" t="str">
        <f>IF(AM14&lt;&gt;"",AM14,"")</f>
        <v/>
      </c>
      <c r="AB9" s="1501" t="str">
        <f>IF(AM14&lt;&gt;"","I","")</f>
        <v/>
      </c>
      <c r="AC9" s="1502"/>
      <c r="AD9" s="1499" t="str">
        <f>IF(AM15&lt;&gt;"",AM15,"")</f>
        <v/>
      </c>
      <c r="AE9" s="1501" t="str">
        <f>IF(AM15&lt;&gt;"","J","")</f>
        <v/>
      </c>
      <c r="AF9" s="1502"/>
      <c r="AG9" s="1498" t="str">
        <f>IF(AM16&lt;&gt;"",AM16,"")</f>
        <v/>
      </c>
      <c r="AH9" s="1501" t="str">
        <f>IF(AM16&lt;&gt;"","K","")</f>
        <v/>
      </c>
      <c r="AI9" s="1508"/>
      <c r="AJ9" s="5"/>
      <c r="AK9" s="1492" t="s">
        <v>845</v>
      </c>
      <c r="AL9" s="1027"/>
      <c r="AM9" s="1210"/>
      <c r="AN9" s="1210"/>
      <c r="AO9" s="1210"/>
      <c r="AP9" s="1210"/>
      <c r="AQ9" s="1210"/>
      <c r="AR9" s="1210"/>
      <c r="AS9" s="121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30"/>
      <c r="E10" s="1231"/>
      <c r="F10" s="1499"/>
      <c r="G10" s="1230"/>
      <c r="H10" s="1231"/>
      <c r="I10" s="1499"/>
      <c r="J10" s="1230"/>
      <c r="K10" s="1231"/>
      <c r="L10" s="1499"/>
      <c r="M10" s="1230"/>
      <c r="N10" s="1231"/>
      <c r="O10" s="1499"/>
      <c r="P10" s="1230"/>
      <c r="Q10" s="1231"/>
      <c r="R10" s="1499"/>
      <c r="S10" s="1230"/>
      <c r="T10" s="1231"/>
      <c r="U10" s="1499"/>
      <c r="V10" s="1230"/>
      <c r="W10" s="1231"/>
      <c r="X10" s="1499"/>
      <c r="Y10" s="1230"/>
      <c r="Z10" s="1231"/>
      <c r="AA10" s="1499"/>
      <c r="AB10" s="1230"/>
      <c r="AC10" s="1231"/>
      <c r="AD10" s="1499"/>
      <c r="AE10" s="1230"/>
      <c r="AF10" s="1231"/>
      <c r="AG10" s="1499"/>
      <c r="AH10" s="1230"/>
      <c r="AI10" s="1387"/>
      <c r="AJ10" s="5"/>
      <c r="AK10" s="1492" t="s">
        <v>846</v>
      </c>
      <c r="AL10" s="1027"/>
      <c r="AM10" s="1210"/>
      <c r="AN10" s="1210"/>
      <c r="AO10" s="1210"/>
      <c r="AP10" s="1210"/>
      <c r="AQ10" s="1210"/>
      <c r="AR10" s="1210"/>
      <c r="AS10" s="121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30"/>
      <c r="E11" s="1231"/>
      <c r="F11" s="1499"/>
      <c r="G11" s="1230"/>
      <c r="H11" s="1231"/>
      <c r="I11" s="1499"/>
      <c r="J11" s="1230"/>
      <c r="K11" s="1231"/>
      <c r="L11" s="1499"/>
      <c r="M11" s="1230"/>
      <c r="N11" s="1231"/>
      <c r="O11" s="1499"/>
      <c r="P11" s="1230"/>
      <c r="Q11" s="1231"/>
      <c r="R11" s="1499"/>
      <c r="S11" s="1230"/>
      <c r="T11" s="1231"/>
      <c r="U11" s="1499"/>
      <c r="V11" s="1230"/>
      <c r="W11" s="1231"/>
      <c r="X11" s="1499"/>
      <c r="Y11" s="1230"/>
      <c r="Z11" s="1231"/>
      <c r="AA11" s="1499"/>
      <c r="AB11" s="1230"/>
      <c r="AC11" s="1231"/>
      <c r="AD11" s="1499"/>
      <c r="AE11" s="1230"/>
      <c r="AF11" s="1231"/>
      <c r="AG11" s="1499"/>
      <c r="AH11" s="1230"/>
      <c r="AI11" s="1387"/>
      <c r="AJ11" s="5"/>
      <c r="AK11" s="1492" t="s">
        <v>847</v>
      </c>
      <c r="AL11" s="1027"/>
      <c r="AM11" s="1210"/>
      <c r="AN11" s="1210"/>
      <c r="AO11" s="1210"/>
      <c r="AP11" s="1210"/>
      <c r="AQ11" s="1210"/>
      <c r="AR11" s="1210"/>
      <c r="AS11" s="121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30"/>
      <c r="E12" s="1231"/>
      <c r="F12" s="1499"/>
      <c r="G12" s="1230"/>
      <c r="H12" s="1231"/>
      <c r="I12" s="1499"/>
      <c r="J12" s="1230"/>
      <c r="K12" s="1231"/>
      <c r="L12" s="1499"/>
      <c r="M12" s="1230"/>
      <c r="N12" s="1231"/>
      <c r="O12" s="1499"/>
      <c r="P12" s="1230"/>
      <c r="Q12" s="1231"/>
      <c r="R12" s="1499"/>
      <c r="S12" s="1230"/>
      <c r="T12" s="1231"/>
      <c r="U12" s="1499"/>
      <c r="V12" s="1230"/>
      <c r="W12" s="1231"/>
      <c r="X12" s="1499"/>
      <c r="Y12" s="1230"/>
      <c r="Z12" s="1231"/>
      <c r="AA12" s="1499"/>
      <c r="AB12" s="1230"/>
      <c r="AC12" s="1231"/>
      <c r="AD12" s="1499"/>
      <c r="AE12" s="1230"/>
      <c r="AF12" s="1231"/>
      <c r="AG12" s="1499"/>
      <c r="AH12" s="1230"/>
      <c r="AI12" s="1387"/>
      <c r="AJ12" s="5"/>
      <c r="AK12" s="1492" t="s">
        <v>848</v>
      </c>
      <c r="AL12" s="1027"/>
      <c r="AM12" s="1210"/>
      <c r="AN12" s="1210"/>
      <c r="AO12" s="1210"/>
      <c r="AP12" s="1210"/>
      <c r="AQ12" s="1210"/>
      <c r="AR12" s="1210"/>
      <c r="AS12" s="121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05" t="s">
        <v>95</v>
      </c>
      <c r="B13" s="1506"/>
      <c r="C13" s="1507"/>
      <c r="D13" s="1232"/>
      <c r="E13" s="1233"/>
      <c r="F13" s="1500"/>
      <c r="G13" s="1232"/>
      <c r="H13" s="1233"/>
      <c r="I13" s="1500"/>
      <c r="J13" s="1232"/>
      <c r="K13" s="1233"/>
      <c r="L13" s="1500"/>
      <c r="M13" s="1232"/>
      <c r="N13" s="1233"/>
      <c r="O13" s="1500"/>
      <c r="P13" s="1232"/>
      <c r="Q13" s="1233"/>
      <c r="R13" s="1500"/>
      <c r="S13" s="1232"/>
      <c r="T13" s="1233"/>
      <c r="U13" s="1500"/>
      <c r="V13" s="1232"/>
      <c r="W13" s="1233"/>
      <c r="X13" s="1500"/>
      <c r="Y13" s="1232"/>
      <c r="Z13" s="1233"/>
      <c r="AA13" s="1500"/>
      <c r="AB13" s="1232"/>
      <c r="AC13" s="1233"/>
      <c r="AD13" s="1500"/>
      <c r="AE13" s="1232"/>
      <c r="AF13" s="1233"/>
      <c r="AG13" s="1500"/>
      <c r="AH13" s="1232"/>
      <c r="AI13" s="1388"/>
      <c r="AJ13" s="5"/>
      <c r="AK13" s="1492" t="s">
        <v>849</v>
      </c>
      <c r="AL13" s="1027"/>
      <c r="AM13" s="1210"/>
      <c r="AN13" s="1210"/>
      <c r="AO13" s="1210"/>
      <c r="AP13" s="1210"/>
      <c r="AQ13" s="1210"/>
      <c r="AR13" s="1210"/>
      <c r="AS13" s="1211"/>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492" t="s">
        <v>850</v>
      </c>
      <c r="AL14" s="1027"/>
      <c r="AM14" s="1210"/>
      <c r="AN14" s="1210"/>
      <c r="AO14" s="1210"/>
      <c r="AP14" s="1210"/>
      <c r="AQ14" s="1210"/>
      <c r="AR14" s="1210"/>
      <c r="AS14" s="1211"/>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71" t="s">
        <v>906</v>
      </c>
      <c r="B15" s="972"/>
      <c r="C15" s="972"/>
      <c r="D15" s="972"/>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972"/>
      <c r="AF15" s="972"/>
      <c r="AG15" s="972"/>
      <c r="AH15" s="972"/>
      <c r="AI15" s="973"/>
      <c r="AJ15" s="5"/>
      <c r="AK15" s="1492" t="s">
        <v>851</v>
      </c>
      <c r="AL15" s="1027"/>
      <c r="AM15" s="1210"/>
      <c r="AN15" s="1210"/>
      <c r="AO15" s="1210"/>
      <c r="AP15" s="1210"/>
      <c r="AQ15" s="1210"/>
      <c r="AR15" s="1210"/>
      <c r="AS15" s="1211"/>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493" t="s">
        <v>96</v>
      </c>
      <c r="B16" s="1494"/>
      <c r="C16" s="1495"/>
      <c r="D16" s="1496" t="str">
        <f>IF(AM19&lt;&gt;"","A","")</f>
        <v/>
      </c>
      <c r="E16" s="1497"/>
      <c r="F16" s="1498" t="str">
        <f>IF(AM19&lt;&gt;"",AM19,"")</f>
        <v/>
      </c>
      <c r="G16" s="1501" t="str">
        <f>IF(AM19&lt;&gt;"","B","")</f>
        <v/>
      </c>
      <c r="H16" s="1502"/>
      <c r="I16" s="1499" t="str">
        <f>IF(AM20&lt;&gt;"",AM20,"")</f>
        <v/>
      </c>
      <c r="J16" s="1501" t="str">
        <f>IF(AM20&lt;&gt;"","C","")</f>
        <v/>
      </c>
      <c r="K16" s="1502"/>
      <c r="L16" s="1499" t="str">
        <f>IF(AM21&lt;&gt;"",AM21,"")</f>
        <v/>
      </c>
      <c r="M16" s="1501" t="str">
        <f>IF(AM21&lt;&gt;"","D","")</f>
        <v/>
      </c>
      <c r="N16" s="1502"/>
      <c r="O16" s="1499" t="str">
        <f>IF(AM22&lt;&gt;"",AM22,"")</f>
        <v/>
      </c>
      <c r="P16" s="1501" t="str">
        <f>IF(AM22&lt;&gt;"","E","")</f>
        <v/>
      </c>
      <c r="Q16" s="1502"/>
      <c r="R16" s="1499" t="str">
        <f>IF(AM23&lt;&gt;"",AM23,"")</f>
        <v/>
      </c>
      <c r="S16" s="1501" t="str">
        <f>IF(AM23&lt;&gt;"","F","")</f>
        <v/>
      </c>
      <c r="T16" s="1502"/>
      <c r="U16" s="1499" t="str">
        <f>IF(AM24&lt;&gt;"",AM24,"")</f>
        <v/>
      </c>
      <c r="V16" s="1501" t="str">
        <f>IF(AM24&lt;&gt;"","G","")</f>
        <v/>
      </c>
      <c r="W16" s="1502"/>
      <c r="X16" s="1499" t="str">
        <f>IF(AM25&lt;&gt;"",AM25,"")</f>
        <v/>
      </c>
      <c r="Y16" s="1501" t="str">
        <f>IF(AM25&lt;&gt;"","H","")</f>
        <v/>
      </c>
      <c r="Z16" s="1502"/>
      <c r="AA16" s="1499" t="str">
        <f>IF(AM26&lt;&gt;"",AM26,"")</f>
        <v/>
      </c>
      <c r="AB16" s="1501" t="str">
        <f>IF(AM26&lt;&gt;"","I","")</f>
        <v/>
      </c>
      <c r="AC16" s="1502"/>
      <c r="AD16" s="1499" t="str">
        <f>IF(AM27&lt;&gt;"",AM27,"")</f>
        <v/>
      </c>
      <c r="AE16" s="1501" t="str">
        <f>IF(AM27&lt;&gt;"","J","")</f>
        <v/>
      </c>
      <c r="AF16" s="1502"/>
      <c r="AG16" s="1498" t="str">
        <f>IF(AM28&lt;&gt;"",AM28,"")</f>
        <v/>
      </c>
      <c r="AH16" s="1501" t="str">
        <f>IF(AM28&lt;&gt;"","K","")</f>
        <v/>
      </c>
      <c r="AI16" s="1508"/>
      <c r="AJ16" s="5"/>
      <c r="AK16" s="1503" t="s">
        <v>852</v>
      </c>
      <c r="AL16" s="1504"/>
      <c r="AM16" s="1223"/>
      <c r="AN16" s="1223"/>
      <c r="AO16" s="1223"/>
      <c r="AP16" s="1223"/>
      <c r="AQ16" s="1223"/>
      <c r="AR16" s="1223"/>
      <c r="AS16" s="1224"/>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30"/>
      <c r="E17" s="1231"/>
      <c r="F17" s="1499"/>
      <c r="G17" s="1230"/>
      <c r="H17" s="1231"/>
      <c r="I17" s="1499"/>
      <c r="J17" s="1230"/>
      <c r="K17" s="1231"/>
      <c r="L17" s="1499"/>
      <c r="M17" s="1230"/>
      <c r="N17" s="1231"/>
      <c r="O17" s="1499"/>
      <c r="P17" s="1230"/>
      <c r="Q17" s="1231"/>
      <c r="R17" s="1499"/>
      <c r="S17" s="1230"/>
      <c r="T17" s="1231"/>
      <c r="U17" s="1499"/>
      <c r="V17" s="1230"/>
      <c r="W17" s="1231"/>
      <c r="X17" s="1499"/>
      <c r="Y17" s="1230"/>
      <c r="Z17" s="1231"/>
      <c r="AA17" s="1499"/>
      <c r="AB17" s="1230"/>
      <c r="AC17" s="1231"/>
      <c r="AD17" s="1499"/>
      <c r="AE17" s="1230"/>
      <c r="AF17" s="1231"/>
      <c r="AG17" s="1499"/>
      <c r="AH17" s="1230"/>
      <c r="AI17" s="1387"/>
      <c r="AJ17" s="5"/>
      <c r="AK17" s="1510" t="s">
        <v>932</v>
      </c>
      <c r="AL17" s="1511"/>
      <c r="AM17" s="1511"/>
      <c r="AN17" s="1511"/>
      <c r="AO17" s="1511"/>
      <c r="AP17" s="1511"/>
      <c r="AQ17" s="1511"/>
      <c r="AR17" s="1511"/>
      <c r="AS17" s="1512"/>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30"/>
      <c r="E18" s="1231"/>
      <c r="F18" s="1499"/>
      <c r="G18" s="1230"/>
      <c r="H18" s="1231"/>
      <c r="I18" s="1499"/>
      <c r="J18" s="1230"/>
      <c r="K18" s="1231"/>
      <c r="L18" s="1499"/>
      <c r="M18" s="1230"/>
      <c r="N18" s="1231"/>
      <c r="O18" s="1499"/>
      <c r="P18" s="1230"/>
      <c r="Q18" s="1231"/>
      <c r="R18" s="1499"/>
      <c r="S18" s="1230"/>
      <c r="T18" s="1231"/>
      <c r="U18" s="1499"/>
      <c r="V18" s="1230"/>
      <c r="W18" s="1231"/>
      <c r="X18" s="1499"/>
      <c r="Y18" s="1230"/>
      <c r="Z18" s="1231"/>
      <c r="AA18" s="1499"/>
      <c r="AB18" s="1230"/>
      <c r="AC18" s="1231"/>
      <c r="AD18" s="1499"/>
      <c r="AE18" s="1230"/>
      <c r="AF18" s="1231"/>
      <c r="AG18" s="1499"/>
      <c r="AH18" s="1230"/>
      <c r="AI18" s="1387"/>
      <c r="AJ18" s="5"/>
      <c r="AK18" s="1513"/>
      <c r="AL18" s="1514"/>
      <c r="AM18" s="1514"/>
      <c r="AN18" s="1514"/>
      <c r="AO18" s="1514"/>
      <c r="AP18" s="1514"/>
      <c r="AQ18" s="1514"/>
      <c r="AR18" s="1514"/>
      <c r="AS18" s="1515"/>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30"/>
      <c r="E19" s="1231"/>
      <c r="F19" s="1499"/>
      <c r="G19" s="1230"/>
      <c r="H19" s="1231"/>
      <c r="I19" s="1499"/>
      <c r="J19" s="1230"/>
      <c r="K19" s="1231"/>
      <c r="L19" s="1499"/>
      <c r="M19" s="1230"/>
      <c r="N19" s="1231"/>
      <c r="O19" s="1499"/>
      <c r="P19" s="1230"/>
      <c r="Q19" s="1231"/>
      <c r="R19" s="1499"/>
      <c r="S19" s="1230"/>
      <c r="T19" s="1231"/>
      <c r="U19" s="1499"/>
      <c r="V19" s="1230"/>
      <c r="W19" s="1231"/>
      <c r="X19" s="1499"/>
      <c r="Y19" s="1230"/>
      <c r="Z19" s="1231"/>
      <c r="AA19" s="1499"/>
      <c r="AB19" s="1230"/>
      <c r="AC19" s="1231"/>
      <c r="AD19" s="1499"/>
      <c r="AE19" s="1230"/>
      <c r="AF19" s="1231"/>
      <c r="AG19" s="1499"/>
      <c r="AH19" s="1230"/>
      <c r="AI19" s="1387"/>
      <c r="AJ19" s="5"/>
      <c r="AK19" s="1491" t="s">
        <v>843</v>
      </c>
      <c r="AL19" s="1474"/>
      <c r="AM19" s="1203"/>
      <c r="AN19" s="1204"/>
      <c r="AO19" s="1204"/>
      <c r="AP19" s="1204"/>
      <c r="AQ19" s="1204"/>
      <c r="AR19" s="1204"/>
      <c r="AS19" s="1205"/>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05" t="s">
        <v>95</v>
      </c>
      <c r="B20" s="1506"/>
      <c r="C20" s="1507"/>
      <c r="D20" s="1232"/>
      <c r="E20" s="1233"/>
      <c r="F20" s="1500"/>
      <c r="G20" s="1232"/>
      <c r="H20" s="1233"/>
      <c r="I20" s="1500"/>
      <c r="J20" s="1232"/>
      <c r="K20" s="1233"/>
      <c r="L20" s="1500"/>
      <c r="M20" s="1232"/>
      <c r="N20" s="1233"/>
      <c r="O20" s="1500"/>
      <c r="P20" s="1232"/>
      <c r="Q20" s="1233"/>
      <c r="R20" s="1500"/>
      <c r="S20" s="1232"/>
      <c r="T20" s="1233"/>
      <c r="U20" s="1500"/>
      <c r="V20" s="1232"/>
      <c r="W20" s="1233"/>
      <c r="X20" s="1500"/>
      <c r="Y20" s="1232"/>
      <c r="Z20" s="1233"/>
      <c r="AA20" s="1500"/>
      <c r="AB20" s="1232"/>
      <c r="AC20" s="1233"/>
      <c r="AD20" s="1500"/>
      <c r="AE20" s="1232"/>
      <c r="AF20" s="1233"/>
      <c r="AG20" s="1500"/>
      <c r="AH20" s="1232"/>
      <c r="AI20" s="1388"/>
      <c r="AJ20" s="5"/>
      <c r="AK20" s="1492" t="s">
        <v>844</v>
      </c>
      <c r="AL20" s="1027"/>
      <c r="AM20" s="1210"/>
      <c r="AN20" s="1210"/>
      <c r="AO20" s="1210"/>
      <c r="AP20" s="1210"/>
      <c r="AQ20" s="1210"/>
      <c r="AR20" s="1210"/>
      <c r="AS20" s="1211"/>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96"/>
      <c r="C21" s="896"/>
      <c r="D21" s="896"/>
      <c r="E21" s="896"/>
      <c r="F21" s="896"/>
      <c r="G21" s="896"/>
      <c r="H21" s="896"/>
      <c r="I21" s="896"/>
      <c r="J21" s="896"/>
      <c r="K21" s="896"/>
      <c r="L21" s="896"/>
      <c r="M21" s="896"/>
      <c r="N21" s="896"/>
      <c r="O21" s="896"/>
      <c r="P21" s="896"/>
      <c r="Q21" s="896"/>
      <c r="R21" s="896"/>
      <c r="S21" s="896"/>
      <c r="T21" s="896"/>
      <c r="U21" s="896"/>
      <c r="V21" s="896"/>
      <c r="W21" s="896"/>
      <c r="X21" s="896"/>
      <c r="Y21" s="896"/>
      <c r="Z21" s="896"/>
      <c r="AA21" s="896"/>
      <c r="AB21" s="896"/>
      <c r="AC21" s="896"/>
      <c r="AD21" s="896"/>
      <c r="AE21" s="896"/>
      <c r="AF21" s="896"/>
      <c r="AG21" s="896"/>
      <c r="AH21" s="896"/>
      <c r="AI21" s="896"/>
      <c r="AJ21" s="5"/>
      <c r="AK21" s="1492" t="s">
        <v>845</v>
      </c>
      <c r="AL21" s="1027"/>
      <c r="AM21" s="1210"/>
      <c r="AN21" s="1210"/>
      <c r="AO21" s="1210"/>
      <c r="AP21" s="1210"/>
      <c r="AQ21" s="1210"/>
      <c r="AR21" s="1210"/>
      <c r="AS21" s="1211"/>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492" t="s">
        <v>846</v>
      </c>
      <c r="AL22" s="1027"/>
      <c r="AM22" s="1210"/>
      <c r="AN22" s="1210"/>
      <c r="AO22" s="1210"/>
      <c r="AP22" s="1210"/>
      <c r="AQ22" s="1210"/>
      <c r="AR22" s="1210"/>
      <c r="AS22" s="1211"/>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96"/>
      <c r="C23" s="896"/>
      <c r="D23" s="896"/>
      <c r="E23" s="896"/>
      <c r="F23" s="896"/>
      <c r="G23" s="896"/>
      <c r="H23" s="896"/>
      <c r="I23" s="896"/>
      <c r="J23" s="896"/>
      <c r="K23" s="896"/>
      <c r="L23" s="896"/>
      <c r="M23" s="896"/>
      <c r="N23" s="896"/>
      <c r="O23" s="896"/>
      <c r="P23" s="896"/>
      <c r="Q23" s="896"/>
      <c r="R23" s="896"/>
      <c r="S23" s="896"/>
      <c r="T23" s="896"/>
      <c r="U23" s="896"/>
      <c r="V23" s="896"/>
      <c r="W23" s="896"/>
      <c r="X23" s="896"/>
      <c r="Y23" s="896"/>
      <c r="Z23" s="896"/>
      <c r="AA23" s="896"/>
      <c r="AB23" s="896"/>
      <c r="AC23" s="896"/>
      <c r="AD23" s="896"/>
      <c r="AE23" s="896"/>
      <c r="AF23" s="896"/>
      <c r="AG23" s="896"/>
      <c r="AH23" s="896"/>
      <c r="AI23" s="896"/>
      <c r="AJ23" s="5"/>
      <c r="AK23" s="1492" t="s">
        <v>847</v>
      </c>
      <c r="AL23" s="1027"/>
      <c r="AM23" s="1210"/>
      <c r="AN23" s="1210"/>
      <c r="AO23" s="1210"/>
      <c r="AP23" s="1210"/>
      <c r="AQ23" s="1210"/>
      <c r="AR23" s="1210"/>
      <c r="AS23" s="1211"/>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96"/>
      <c r="C24" s="896"/>
      <c r="D24" s="896"/>
      <c r="E24" s="896"/>
      <c r="F24" s="896"/>
      <c r="G24" s="896"/>
      <c r="H24" s="896"/>
      <c r="I24" s="896"/>
      <c r="J24" s="896"/>
      <c r="K24" s="896"/>
      <c r="L24" s="896"/>
      <c r="M24" s="896"/>
      <c r="N24" s="896"/>
      <c r="O24" s="896"/>
      <c r="P24" s="896"/>
      <c r="Q24" s="896"/>
      <c r="R24" s="896"/>
      <c r="S24" s="896"/>
      <c r="T24" s="896"/>
      <c r="U24" s="896"/>
      <c r="V24" s="896"/>
      <c r="W24" s="896"/>
      <c r="X24" s="896"/>
      <c r="Y24" s="896"/>
      <c r="Z24" s="896"/>
      <c r="AA24" s="896"/>
      <c r="AB24" s="896"/>
      <c r="AC24" s="896"/>
      <c r="AD24" s="896"/>
      <c r="AE24" s="896"/>
      <c r="AF24" s="896"/>
      <c r="AG24" s="896"/>
      <c r="AH24" s="896"/>
      <c r="AI24" s="896"/>
      <c r="AJ24" s="5"/>
      <c r="AK24" s="1492" t="s">
        <v>848</v>
      </c>
      <c r="AL24" s="1027"/>
      <c r="AM24" s="1210"/>
      <c r="AN24" s="1210"/>
      <c r="AO24" s="1210"/>
      <c r="AP24" s="1210"/>
      <c r="AQ24" s="1210"/>
      <c r="AR24" s="1210"/>
      <c r="AS24" s="1211"/>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96"/>
      <c r="C25" s="896"/>
      <c r="D25" s="896"/>
      <c r="E25" s="896"/>
      <c r="F25" s="896"/>
      <c r="G25" s="896"/>
      <c r="H25" s="896"/>
      <c r="I25" s="896"/>
      <c r="J25" s="896"/>
      <c r="K25" s="896"/>
      <c r="L25" s="896"/>
      <c r="M25" s="896"/>
      <c r="N25" s="896"/>
      <c r="O25" s="896"/>
      <c r="P25" s="896"/>
      <c r="Q25" s="896"/>
      <c r="R25" s="896"/>
      <c r="S25" s="896"/>
      <c r="T25" s="896"/>
      <c r="U25" s="896"/>
      <c r="V25" s="896"/>
      <c r="W25" s="896"/>
      <c r="X25" s="896"/>
      <c r="Y25" s="896"/>
      <c r="Z25" s="896"/>
      <c r="AA25" s="896"/>
      <c r="AB25" s="896"/>
      <c r="AC25" s="896"/>
      <c r="AD25" s="896"/>
      <c r="AE25" s="896"/>
      <c r="AF25" s="896"/>
      <c r="AG25" s="896"/>
      <c r="AH25" s="896"/>
      <c r="AI25" s="896"/>
      <c r="AJ25" s="5"/>
      <c r="AK25" s="1492" t="s">
        <v>849</v>
      </c>
      <c r="AL25" s="1027"/>
      <c r="AM25" s="1210"/>
      <c r="AN25" s="1210"/>
      <c r="AO25" s="1210"/>
      <c r="AP25" s="1210"/>
      <c r="AQ25" s="1210"/>
      <c r="AR25" s="1210"/>
      <c r="AS25" s="1211"/>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96"/>
      <c r="C26" s="896"/>
      <c r="D26" s="896"/>
      <c r="E26" s="896"/>
      <c r="F26" s="896"/>
      <c r="G26" s="896"/>
      <c r="H26" s="896"/>
      <c r="I26" s="896"/>
      <c r="J26" s="896"/>
      <c r="K26" s="896"/>
      <c r="L26" s="896"/>
      <c r="M26" s="896"/>
      <c r="N26" s="896"/>
      <c r="O26" s="896"/>
      <c r="P26" s="896"/>
      <c r="Q26" s="896"/>
      <c r="R26" s="896"/>
      <c r="S26" s="896"/>
      <c r="T26" s="896"/>
      <c r="U26" s="896"/>
      <c r="V26" s="896"/>
      <c r="W26" s="896"/>
      <c r="X26" s="896"/>
      <c r="Y26" s="896"/>
      <c r="Z26" s="896"/>
      <c r="AA26" s="896"/>
      <c r="AB26" s="896"/>
      <c r="AC26" s="896"/>
      <c r="AD26" s="896"/>
      <c r="AE26" s="896"/>
      <c r="AF26" s="896"/>
      <c r="AG26" s="896"/>
      <c r="AH26" s="896"/>
      <c r="AI26" s="896"/>
      <c r="AJ26" s="5"/>
      <c r="AK26" s="1492" t="s">
        <v>850</v>
      </c>
      <c r="AL26" s="1027"/>
      <c r="AM26" s="1210"/>
      <c r="AN26" s="1210"/>
      <c r="AO26" s="1210"/>
      <c r="AP26" s="1210"/>
      <c r="AQ26" s="1210"/>
      <c r="AR26" s="1210"/>
      <c r="AS26" s="1211"/>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96"/>
      <c r="C27" s="896"/>
      <c r="D27" s="896"/>
      <c r="E27" s="896"/>
      <c r="F27" s="896"/>
      <c r="G27" s="896"/>
      <c r="H27" s="896"/>
      <c r="I27" s="896"/>
      <c r="J27" s="896"/>
      <c r="K27" s="896"/>
      <c r="L27" s="896"/>
      <c r="M27" s="896"/>
      <c r="N27" s="896"/>
      <c r="O27" s="896"/>
      <c r="P27" s="896"/>
      <c r="Q27" s="896"/>
      <c r="R27" s="896"/>
      <c r="S27" s="896"/>
      <c r="T27" s="896"/>
      <c r="U27" s="896"/>
      <c r="V27" s="896"/>
      <c r="W27" s="896"/>
      <c r="X27" s="896"/>
      <c r="Y27" s="896"/>
      <c r="Z27" s="896"/>
      <c r="AA27" s="896"/>
      <c r="AB27" s="896"/>
      <c r="AC27" s="896"/>
      <c r="AD27" s="896"/>
      <c r="AE27" s="896"/>
      <c r="AF27" s="896"/>
      <c r="AG27" s="896"/>
      <c r="AH27" s="896"/>
      <c r="AI27" s="896"/>
      <c r="AJ27" s="5"/>
      <c r="AK27" s="1492" t="s">
        <v>851</v>
      </c>
      <c r="AL27" s="1027"/>
      <c r="AM27" s="1210"/>
      <c r="AN27" s="1210"/>
      <c r="AO27" s="1210"/>
      <c r="AP27" s="1210"/>
      <c r="AQ27" s="1210"/>
      <c r="AR27" s="1210"/>
      <c r="AS27" s="1211"/>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96"/>
      <c r="C28" s="896"/>
      <c r="D28" s="896"/>
      <c r="E28" s="896"/>
      <c r="F28" s="896"/>
      <c r="G28" s="896"/>
      <c r="H28" s="896"/>
      <c r="I28" s="896"/>
      <c r="J28" s="896"/>
      <c r="K28" s="896"/>
      <c r="L28" s="896"/>
      <c r="M28" s="896"/>
      <c r="N28" s="896"/>
      <c r="O28" s="896"/>
      <c r="P28" s="896"/>
      <c r="Q28" s="896"/>
      <c r="R28" s="896"/>
      <c r="S28" s="896"/>
      <c r="T28" s="896"/>
      <c r="U28" s="896"/>
      <c r="V28" s="896"/>
      <c r="W28" s="896"/>
      <c r="X28" s="896"/>
      <c r="Y28" s="896"/>
      <c r="Z28" s="896"/>
      <c r="AA28" s="896"/>
      <c r="AB28" s="896"/>
      <c r="AC28" s="896"/>
      <c r="AD28" s="896"/>
      <c r="AE28" s="896"/>
      <c r="AF28" s="896"/>
      <c r="AG28" s="896"/>
      <c r="AH28" s="896"/>
      <c r="AI28" s="896"/>
      <c r="AJ28" s="5"/>
      <c r="AK28" s="1503" t="s">
        <v>852</v>
      </c>
      <c r="AL28" s="1504"/>
      <c r="AM28" s="1223"/>
      <c r="AN28" s="1223"/>
      <c r="AO28" s="1223"/>
      <c r="AP28" s="1223"/>
      <c r="AQ28" s="1223"/>
      <c r="AR28" s="1223"/>
      <c r="AS28" s="1224"/>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96"/>
      <c r="C29" s="896"/>
      <c r="D29" s="896"/>
      <c r="E29" s="896"/>
      <c r="F29" s="896"/>
      <c r="G29" s="896"/>
      <c r="H29" s="896"/>
      <c r="I29" s="896"/>
      <c r="J29" s="896"/>
      <c r="K29" s="896"/>
      <c r="L29" s="896"/>
      <c r="M29" s="896"/>
      <c r="N29" s="896"/>
      <c r="O29" s="896"/>
      <c r="P29" s="896"/>
      <c r="Q29" s="896"/>
      <c r="R29" s="896"/>
      <c r="S29" s="896"/>
      <c r="T29" s="896"/>
      <c r="U29" s="896"/>
      <c r="V29" s="896"/>
      <c r="W29" s="896"/>
      <c r="X29" s="896"/>
      <c r="Y29" s="896"/>
      <c r="Z29" s="896"/>
      <c r="AA29" s="896"/>
      <c r="AB29" s="896"/>
      <c r="AC29" s="896"/>
      <c r="AD29" s="896"/>
      <c r="AE29" s="896"/>
      <c r="AF29" s="896"/>
      <c r="AG29" s="896"/>
      <c r="AH29" s="896"/>
      <c r="AI29" s="89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96"/>
      <c r="C31" s="896"/>
      <c r="D31" s="896"/>
      <c r="E31" s="896"/>
      <c r="F31" s="896"/>
      <c r="G31" s="896"/>
      <c r="H31" s="896"/>
      <c r="I31" s="896"/>
      <c r="J31" s="896"/>
      <c r="K31" s="896"/>
      <c r="L31" s="896"/>
      <c r="M31" s="896"/>
      <c r="N31" s="896"/>
      <c r="O31" s="896"/>
      <c r="P31" s="896"/>
      <c r="Q31" s="896"/>
      <c r="R31" s="896"/>
      <c r="S31" s="896"/>
      <c r="T31" s="896"/>
      <c r="U31" s="896"/>
      <c r="V31" s="896"/>
      <c r="W31" s="896"/>
      <c r="X31" s="896"/>
      <c r="Y31" s="896"/>
      <c r="Z31" s="896"/>
      <c r="AA31" s="896"/>
      <c r="AB31" s="896"/>
      <c r="AC31" s="896"/>
      <c r="AD31" s="896"/>
      <c r="AE31" s="896"/>
      <c r="AF31" s="896"/>
      <c r="AG31" s="896"/>
      <c r="AH31" s="896"/>
      <c r="AI31" s="89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96"/>
      <c r="C32" s="896"/>
      <c r="D32" s="896"/>
      <c r="E32" s="896"/>
      <c r="F32" s="896"/>
      <c r="G32" s="896"/>
      <c r="H32" s="896"/>
      <c r="I32" s="896"/>
      <c r="J32" s="896"/>
      <c r="K32" s="896"/>
      <c r="L32" s="896"/>
      <c r="M32" s="896"/>
      <c r="N32" s="896"/>
      <c r="O32" s="896"/>
      <c r="P32" s="896"/>
      <c r="Q32" s="896"/>
      <c r="R32" s="896"/>
      <c r="S32" s="896"/>
      <c r="T32" s="896"/>
      <c r="U32" s="896"/>
      <c r="V32" s="896"/>
      <c r="W32" s="896"/>
      <c r="X32" s="896"/>
      <c r="Y32" s="896"/>
      <c r="Z32" s="896"/>
      <c r="AA32" s="896"/>
      <c r="AB32" s="896"/>
      <c r="AC32" s="896"/>
      <c r="AD32" s="896"/>
      <c r="AE32" s="896"/>
      <c r="AF32" s="896"/>
      <c r="AG32" s="896"/>
      <c r="AH32" s="896"/>
      <c r="AI32" s="89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896"/>
      <c r="AF33" s="896"/>
      <c r="AG33" s="896"/>
      <c r="AH33" s="896"/>
      <c r="AI33" s="89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896"/>
      <c r="AF34" s="896"/>
      <c r="AG34" s="896"/>
      <c r="AH34" s="896"/>
      <c r="AI34" s="89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896"/>
      <c r="AF41" s="896"/>
      <c r="AG41" s="896"/>
      <c r="AH41" s="896"/>
      <c r="AI41" s="896"/>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96"/>
      <c r="C42" s="896"/>
      <c r="D42" s="896"/>
      <c r="E42" s="896"/>
      <c r="F42" s="896"/>
      <c r="G42" s="896"/>
      <c r="H42" s="896"/>
      <c r="I42" s="896"/>
      <c r="J42" s="896"/>
      <c r="K42" s="896"/>
      <c r="L42" s="896"/>
      <c r="M42" s="896"/>
      <c r="N42" s="896"/>
      <c r="O42" s="896"/>
      <c r="P42" s="896"/>
      <c r="Q42" s="896"/>
      <c r="R42" s="896"/>
      <c r="S42" s="896"/>
      <c r="T42" s="896"/>
      <c r="U42" s="896"/>
      <c r="V42" s="896"/>
      <c r="W42" s="896"/>
      <c r="X42" s="896"/>
      <c r="Y42" s="896"/>
      <c r="Z42" s="896"/>
      <c r="AA42" s="896"/>
      <c r="AB42" s="896"/>
      <c r="AC42" s="896"/>
      <c r="AD42" s="896"/>
      <c r="AE42" s="896"/>
      <c r="AF42" s="896"/>
      <c r="AG42" s="896"/>
      <c r="AH42" s="896"/>
      <c r="AI42" s="896"/>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96"/>
      <c r="C43" s="896"/>
      <c r="D43" s="896"/>
      <c r="E43" s="896"/>
      <c r="F43" s="896"/>
      <c r="G43" s="896"/>
      <c r="H43" s="896"/>
      <c r="I43" s="896"/>
      <c r="J43" s="896"/>
      <c r="K43" s="896"/>
      <c r="L43" s="896"/>
      <c r="M43" s="896"/>
      <c r="N43" s="896"/>
      <c r="O43" s="896"/>
      <c r="P43" s="896"/>
      <c r="Q43" s="896"/>
      <c r="R43" s="896"/>
      <c r="S43" s="896"/>
      <c r="T43" s="896"/>
      <c r="U43" s="896"/>
      <c r="V43" s="896"/>
      <c r="W43" s="896"/>
      <c r="X43" s="896"/>
      <c r="Y43" s="896"/>
      <c r="Z43" s="896"/>
      <c r="AA43" s="896"/>
      <c r="AB43" s="896"/>
      <c r="AC43" s="896"/>
      <c r="AD43" s="896"/>
      <c r="AE43" s="896"/>
      <c r="AF43" s="896"/>
      <c r="AG43" s="896"/>
      <c r="AH43" s="896"/>
      <c r="AI43" s="896"/>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96"/>
      <c r="C44" s="896"/>
      <c r="D44" s="896"/>
      <c r="E44" s="896"/>
      <c r="F44" s="896"/>
      <c r="G44" s="896"/>
      <c r="H44" s="896"/>
      <c r="I44" s="896"/>
      <c r="J44" s="896"/>
      <c r="K44" s="896"/>
      <c r="L44" s="896"/>
      <c r="M44" s="896"/>
      <c r="N44" s="896"/>
      <c r="O44" s="896"/>
      <c r="P44" s="896"/>
      <c r="Q44" s="896"/>
      <c r="R44" s="896"/>
      <c r="S44" s="896"/>
      <c r="T44" s="896"/>
      <c r="U44" s="896"/>
      <c r="V44" s="896"/>
      <c r="W44" s="896"/>
      <c r="X44" s="896"/>
      <c r="Y44" s="896"/>
      <c r="Z44" s="896"/>
      <c r="AA44" s="896"/>
      <c r="AB44" s="896"/>
      <c r="AC44" s="896"/>
      <c r="AD44" s="896"/>
      <c r="AE44" s="896"/>
      <c r="AF44" s="896"/>
      <c r="AG44" s="896"/>
      <c r="AH44" s="896"/>
      <c r="AI44" s="896"/>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96"/>
      <c r="C45" s="896"/>
      <c r="D45" s="896"/>
      <c r="E45" s="896"/>
      <c r="F45" s="896"/>
      <c r="G45" s="896"/>
      <c r="H45" s="896"/>
      <c r="I45" s="896"/>
      <c r="J45" s="896"/>
      <c r="K45" s="896"/>
      <c r="L45" s="896"/>
      <c r="M45" s="896"/>
      <c r="N45" s="896"/>
      <c r="O45" s="896"/>
      <c r="P45" s="896"/>
      <c r="Q45" s="896"/>
      <c r="R45" s="896"/>
      <c r="S45" s="896"/>
      <c r="T45" s="896"/>
      <c r="U45" s="896"/>
      <c r="V45" s="896"/>
      <c r="W45" s="896"/>
      <c r="X45" s="896"/>
      <c r="Y45" s="896"/>
      <c r="Z45" s="896"/>
      <c r="AA45" s="896"/>
      <c r="AB45" s="896"/>
      <c r="AC45" s="896"/>
      <c r="AD45" s="896"/>
      <c r="AE45" s="896"/>
      <c r="AF45" s="896"/>
      <c r="AG45" s="896"/>
      <c r="AH45" s="896"/>
      <c r="AI45" s="896"/>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96"/>
      <c r="C46" s="896"/>
      <c r="D46" s="896"/>
      <c r="E46" s="896"/>
      <c r="F46" s="896"/>
      <c r="G46" s="896"/>
      <c r="H46" s="896"/>
      <c r="I46" s="896"/>
      <c r="J46" s="896"/>
      <c r="K46" s="896"/>
      <c r="L46" s="896"/>
      <c r="M46" s="896"/>
      <c r="N46" s="896"/>
      <c r="O46" s="896"/>
      <c r="P46" s="896"/>
      <c r="Q46" s="896"/>
      <c r="R46" s="896"/>
      <c r="S46" s="896"/>
      <c r="T46" s="896"/>
      <c r="U46" s="896"/>
      <c r="V46" s="896"/>
      <c r="W46" s="896"/>
      <c r="X46" s="896"/>
      <c r="Y46" s="896"/>
      <c r="Z46" s="896"/>
      <c r="AA46" s="896"/>
      <c r="AB46" s="896"/>
      <c r="AC46" s="896"/>
      <c r="AD46" s="896"/>
      <c r="AE46" s="896"/>
      <c r="AF46" s="896"/>
      <c r="AG46" s="896"/>
      <c r="AH46" s="896"/>
      <c r="AI46" s="896"/>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96"/>
      <c r="C47" s="896"/>
      <c r="D47" s="896"/>
      <c r="E47" s="896"/>
      <c r="F47" s="896"/>
      <c r="G47" s="896"/>
      <c r="H47" s="896"/>
      <c r="I47" s="896"/>
      <c r="J47" s="896"/>
      <c r="K47" s="896"/>
      <c r="L47" s="896"/>
      <c r="M47" s="896"/>
      <c r="N47" s="896"/>
      <c r="O47" s="896"/>
      <c r="P47" s="896"/>
      <c r="Q47" s="896"/>
      <c r="R47" s="896"/>
      <c r="S47" s="896"/>
      <c r="T47" s="896"/>
      <c r="U47" s="896"/>
      <c r="V47" s="896"/>
      <c r="W47" s="896"/>
      <c r="X47" s="896"/>
      <c r="Y47" s="896"/>
      <c r="Z47" s="896"/>
      <c r="AA47" s="896"/>
      <c r="AB47" s="896"/>
      <c r="AC47" s="896"/>
      <c r="AD47" s="896"/>
      <c r="AE47" s="896"/>
      <c r="AF47" s="896"/>
      <c r="AG47" s="896"/>
      <c r="AH47" s="896"/>
      <c r="AI47" s="896"/>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535" priority="20">
      <formula>LEN(TRIM(V62))=0</formula>
    </cfRule>
  </conditionalFormatting>
  <conditionalFormatting sqref="F9:AG13">
    <cfRule type="containsBlanks" dxfId="1534" priority="19">
      <formula>LEN(TRIM(F9))=0</formula>
    </cfRule>
  </conditionalFormatting>
  <conditionalFormatting sqref="D10:E13">
    <cfRule type="containsBlanks" dxfId="1533" priority="18">
      <formula>LEN(TRIM(D10))=0</formula>
    </cfRule>
  </conditionalFormatting>
  <conditionalFormatting sqref="AH10:AI13 AE10:AF13 AB10:AC13 Y10:Z13 V10:W13 S10:T13 P10:Q13 M10:N13 J10:K13 G10:H13 D10:E13 AE17:AF20 AB17:AC20 Y17:Z20 V17:W20 S17:T20 P17:Q20 M17:N20 J17:K20 G17:H20 D17:E20">
    <cfRule type="expression" dxfId="1532" priority="17">
      <formula>D$43&lt;&gt;""</formula>
    </cfRule>
  </conditionalFormatting>
  <conditionalFormatting sqref="D10:E13 G10:H13 J10:K13 M10:N13 P10:Q13 S10:T13 V10:W13 Y10:Z13 AB10:AC13 AE10:AF13 AH10:AI13">
    <cfRule type="notContainsBlanks" dxfId="1531" priority="16">
      <formula>LEN(TRIM(D10))&gt;0</formula>
    </cfRule>
  </conditionalFormatting>
  <conditionalFormatting sqref="F9:F13 I9:I13 L9:L13 O9:O13 R9:R13 U9:U13 X9:X13 AA9:AA13 AD9:AD13 AG9:AG13">
    <cfRule type="notContainsBlanks" dxfId="1530" priority="15">
      <formula>LEN(TRIM(F9))&gt;0</formula>
    </cfRule>
  </conditionalFormatting>
  <conditionalFormatting sqref="D9:E9">
    <cfRule type="containsBlanks" dxfId="1529" priority="14">
      <formula>LEN(TRIM(D9))=0</formula>
    </cfRule>
  </conditionalFormatting>
  <conditionalFormatting sqref="D9:E9">
    <cfRule type="containsBlanks" dxfId="1528" priority="13">
      <formula>LEN(TRIM(D9))=0</formula>
    </cfRule>
  </conditionalFormatting>
  <conditionalFormatting sqref="AH9:AI13">
    <cfRule type="containsBlanks" dxfId="1527" priority="12">
      <formula>LEN(TRIM(AH9))=0</formula>
    </cfRule>
  </conditionalFormatting>
  <conditionalFormatting sqref="F16:AG20">
    <cfRule type="containsBlanks" dxfId="1526" priority="11">
      <formula>LEN(TRIM(F16))=0</formula>
    </cfRule>
  </conditionalFormatting>
  <conditionalFormatting sqref="D17:E20">
    <cfRule type="containsBlanks" dxfId="1525" priority="10">
      <formula>LEN(TRIM(D17))=0</formula>
    </cfRule>
  </conditionalFormatting>
  <conditionalFormatting sqref="AH17:AI20">
    <cfRule type="expression" dxfId="1524" priority="9">
      <formula>AH$43&lt;&gt;""</formula>
    </cfRule>
  </conditionalFormatting>
  <conditionalFormatting sqref="D17:E20 G17:H20 J17:K20 M17:N20 P17:Q20 S17:T20 V17:W20 Y17:Z20 AB17:AC20 AE17:AF20 AH17:AI20">
    <cfRule type="notContainsBlanks" dxfId="1523" priority="8">
      <formula>LEN(TRIM(D17))&gt;0</formula>
    </cfRule>
  </conditionalFormatting>
  <conditionalFormatting sqref="F16:F20 I16:I20 L16:L20 O16:O20 R16:R20 U16:U20 X16:X20 AA16:AA20 AD16:AD20 AG16:AG20">
    <cfRule type="notContainsBlanks" dxfId="1522" priority="7">
      <formula>LEN(TRIM(F16))&gt;0</formula>
    </cfRule>
  </conditionalFormatting>
  <conditionalFormatting sqref="D16:E16">
    <cfRule type="containsBlanks" dxfId="1521" priority="6">
      <formula>LEN(TRIM(D16))=0</formula>
    </cfRule>
  </conditionalFormatting>
  <conditionalFormatting sqref="D16:E16">
    <cfRule type="containsBlanks" dxfId="1520" priority="5">
      <formula>LEN(TRIM(D16))=0</formula>
    </cfRule>
  </conditionalFormatting>
  <conditionalFormatting sqref="AH16:AI20">
    <cfRule type="containsBlanks" dxfId="1519" priority="4">
      <formula>LEN(TRIM(AH16))=0</formula>
    </cfRule>
  </conditionalFormatting>
  <conditionalFormatting sqref="AM7:AS16">
    <cfRule type="notContainsBlanks" dxfId="1518" priority="3">
      <formula>LEN(TRIM(AM7))&gt;0</formula>
    </cfRule>
  </conditionalFormatting>
  <conditionalFormatting sqref="AM19:AS28">
    <cfRule type="notContainsBlanks" dxfId="1517" priority="2">
      <formula>LEN(TRIM(AM19))&gt;0</formula>
    </cfRule>
  </conditionalFormatting>
  <conditionalFormatting sqref="E62:K62">
    <cfRule type="containsBlanks" dxfId="1516"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16"/>
      <c r="B6" s="1517"/>
      <c r="C6" s="1517"/>
      <c r="D6" s="1517"/>
      <c r="E6" s="1517"/>
      <c r="F6" s="1517"/>
      <c r="G6" s="1517"/>
      <c r="H6" s="1517"/>
      <c r="I6" s="1517"/>
      <c r="J6" s="1517"/>
      <c r="K6" s="1517"/>
      <c r="L6" s="1517"/>
      <c r="M6" s="1517"/>
      <c r="N6" s="1517"/>
      <c r="O6" s="1517"/>
      <c r="P6" s="1517"/>
      <c r="Q6" s="1517"/>
      <c r="R6" s="1517"/>
      <c r="S6" s="1517"/>
      <c r="T6" s="1517"/>
      <c r="U6" s="1517"/>
      <c r="V6" s="1517"/>
      <c r="W6" s="1517"/>
      <c r="X6" s="1517"/>
      <c r="Y6" s="1517"/>
      <c r="Z6" s="1517"/>
      <c r="AA6" s="1517"/>
      <c r="AB6" s="1517"/>
      <c r="AC6" s="1517"/>
      <c r="AD6" s="1517"/>
      <c r="AE6" s="1517"/>
      <c r="AF6" s="1517"/>
      <c r="AG6" s="1517"/>
      <c r="AH6" s="1517"/>
      <c r="AI6" s="151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17"/>
      <c r="B7" s="1517"/>
      <c r="C7" s="1517"/>
      <c r="D7" s="1517"/>
      <c r="E7" s="1517"/>
      <c r="F7" s="1517"/>
      <c r="G7" s="1517"/>
      <c r="H7" s="1517"/>
      <c r="I7" s="1517"/>
      <c r="J7" s="1517"/>
      <c r="K7" s="1517"/>
      <c r="L7" s="1517"/>
      <c r="M7" s="1517"/>
      <c r="N7" s="1517"/>
      <c r="O7" s="1517"/>
      <c r="P7" s="1517"/>
      <c r="Q7" s="1517"/>
      <c r="R7" s="1517"/>
      <c r="S7" s="1517"/>
      <c r="T7" s="1517"/>
      <c r="U7" s="1517"/>
      <c r="V7" s="1517"/>
      <c r="W7" s="1517"/>
      <c r="X7" s="1517"/>
      <c r="Y7" s="1517"/>
      <c r="Z7" s="1517"/>
      <c r="AA7" s="1517"/>
      <c r="AB7" s="1517"/>
      <c r="AC7" s="1517"/>
      <c r="AD7" s="1517"/>
      <c r="AE7" s="1517"/>
      <c r="AF7" s="1517"/>
      <c r="AG7" s="1517"/>
      <c r="AH7" s="1517"/>
      <c r="AI7" s="151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17"/>
      <c r="B8" s="1517"/>
      <c r="C8" s="1517"/>
      <c r="D8" s="1517"/>
      <c r="E8" s="1517"/>
      <c r="F8" s="1517"/>
      <c r="G8" s="1517"/>
      <c r="H8" s="1517"/>
      <c r="I8" s="1517"/>
      <c r="J8" s="1517"/>
      <c r="K8" s="1517"/>
      <c r="L8" s="1517"/>
      <c r="M8" s="1517"/>
      <c r="N8" s="1517"/>
      <c r="O8" s="1517"/>
      <c r="P8" s="1517"/>
      <c r="Q8" s="1517"/>
      <c r="R8" s="1517"/>
      <c r="S8" s="1517"/>
      <c r="T8" s="1517"/>
      <c r="U8" s="1517"/>
      <c r="V8" s="1517"/>
      <c r="W8" s="1517"/>
      <c r="X8" s="1517"/>
      <c r="Y8" s="1517"/>
      <c r="Z8" s="1517"/>
      <c r="AA8" s="1517"/>
      <c r="AB8" s="1517"/>
      <c r="AC8" s="1517"/>
      <c r="AD8" s="1517"/>
      <c r="AE8" s="1517"/>
      <c r="AF8" s="1517"/>
      <c r="AG8" s="1517"/>
      <c r="AH8" s="1517"/>
      <c r="AI8" s="151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17"/>
      <c r="B9" s="1517"/>
      <c r="C9" s="1517"/>
      <c r="D9" s="1517"/>
      <c r="E9" s="1517"/>
      <c r="F9" s="1517"/>
      <c r="G9" s="1517"/>
      <c r="H9" s="1517"/>
      <c r="I9" s="1517"/>
      <c r="J9" s="1517"/>
      <c r="K9" s="1517"/>
      <c r="L9" s="1517"/>
      <c r="M9" s="1517"/>
      <c r="N9" s="1517"/>
      <c r="O9" s="1517"/>
      <c r="P9" s="1517"/>
      <c r="Q9" s="1517"/>
      <c r="R9" s="1517"/>
      <c r="S9" s="1517"/>
      <c r="T9" s="1517"/>
      <c r="U9" s="1517"/>
      <c r="V9" s="1517"/>
      <c r="W9" s="1517"/>
      <c r="X9" s="1517"/>
      <c r="Y9" s="1517"/>
      <c r="Z9" s="1517"/>
      <c r="AA9" s="1517"/>
      <c r="AB9" s="1517"/>
      <c r="AC9" s="1517"/>
      <c r="AD9" s="1517"/>
      <c r="AE9" s="1517"/>
      <c r="AF9" s="1517"/>
      <c r="AG9" s="1517"/>
      <c r="AH9" s="1517"/>
      <c r="AI9" s="151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17"/>
      <c r="B10" s="1517"/>
      <c r="C10" s="1517"/>
      <c r="D10" s="1517"/>
      <c r="E10" s="1517"/>
      <c r="F10" s="1517"/>
      <c r="G10" s="1517"/>
      <c r="H10" s="1517"/>
      <c r="I10" s="1517"/>
      <c r="J10" s="1517"/>
      <c r="K10" s="1517"/>
      <c r="L10" s="1517"/>
      <c r="M10" s="1517"/>
      <c r="N10" s="1517"/>
      <c r="O10" s="1517"/>
      <c r="P10" s="1517"/>
      <c r="Q10" s="1517"/>
      <c r="R10" s="1517"/>
      <c r="S10" s="1517"/>
      <c r="T10" s="1517"/>
      <c r="U10" s="1517"/>
      <c r="V10" s="1517"/>
      <c r="W10" s="1517"/>
      <c r="X10" s="1517"/>
      <c r="Y10" s="1517"/>
      <c r="Z10" s="1517"/>
      <c r="AA10" s="1517"/>
      <c r="AB10" s="1517"/>
      <c r="AC10" s="1517"/>
      <c r="AD10" s="1517"/>
      <c r="AE10" s="1517"/>
      <c r="AF10" s="1517"/>
      <c r="AG10" s="1517"/>
      <c r="AH10" s="1517"/>
      <c r="AI10" s="151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17"/>
      <c r="B11" s="1517"/>
      <c r="C11" s="1517"/>
      <c r="D11" s="1517"/>
      <c r="E11" s="1517"/>
      <c r="F11" s="1517"/>
      <c r="G11" s="1517"/>
      <c r="H11" s="1517"/>
      <c r="I11" s="1517"/>
      <c r="J11" s="1517"/>
      <c r="K11" s="1517"/>
      <c r="L11" s="1517"/>
      <c r="M11" s="1517"/>
      <c r="N11" s="1517"/>
      <c r="O11" s="1517"/>
      <c r="P11" s="1517"/>
      <c r="Q11" s="1517"/>
      <c r="R11" s="1517"/>
      <c r="S11" s="1517"/>
      <c r="T11" s="1517"/>
      <c r="U11" s="1517"/>
      <c r="V11" s="1517"/>
      <c r="W11" s="1517"/>
      <c r="X11" s="1517"/>
      <c r="Y11" s="1517"/>
      <c r="Z11" s="1517"/>
      <c r="AA11" s="1517"/>
      <c r="AB11" s="1517"/>
      <c r="AC11" s="1517"/>
      <c r="AD11" s="1517"/>
      <c r="AE11" s="1517"/>
      <c r="AF11" s="1517"/>
      <c r="AG11" s="1517"/>
      <c r="AH11" s="1517"/>
      <c r="AI11" s="151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17"/>
      <c r="B12" s="1517"/>
      <c r="C12" s="1517"/>
      <c r="D12" s="1517"/>
      <c r="E12" s="1517"/>
      <c r="F12" s="1517"/>
      <c r="G12" s="1517"/>
      <c r="H12" s="1517"/>
      <c r="I12" s="1517"/>
      <c r="J12" s="1517"/>
      <c r="K12" s="1517"/>
      <c r="L12" s="1517"/>
      <c r="M12" s="1517"/>
      <c r="N12" s="1517"/>
      <c r="O12" s="1517"/>
      <c r="P12" s="1517"/>
      <c r="Q12" s="1517"/>
      <c r="R12" s="1517"/>
      <c r="S12" s="1517"/>
      <c r="T12" s="1517"/>
      <c r="U12" s="1517"/>
      <c r="V12" s="1517"/>
      <c r="W12" s="1517"/>
      <c r="X12" s="1517"/>
      <c r="Y12" s="1517"/>
      <c r="Z12" s="1517"/>
      <c r="AA12" s="1517"/>
      <c r="AB12" s="1517"/>
      <c r="AC12" s="1517"/>
      <c r="AD12" s="1517"/>
      <c r="AE12" s="1517"/>
      <c r="AF12" s="1517"/>
      <c r="AG12" s="1517"/>
      <c r="AH12" s="1517"/>
      <c r="AI12" s="151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17"/>
      <c r="B13" s="1517"/>
      <c r="C13" s="1517"/>
      <c r="D13" s="1517"/>
      <c r="E13" s="1517"/>
      <c r="F13" s="1517"/>
      <c r="G13" s="1517"/>
      <c r="H13" s="1517"/>
      <c r="I13" s="1517"/>
      <c r="J13" s="1517"/>
      <c r="K13" s="1517"/>
      <c r="L13" s="1517"/>
      <c r="M13" s="1517"/>
      <c r="N13" s="1517"/>
      <c r="O13" s="1517"/>
      <c r="P13" s="1517"/>
      <c r="Q13" s="1517"/>
      <c r="R13" s="1517"/>
      <c r="S13" s="1517"/>
      <c r="T13" s="1517"/>
      <c r="U13" s="1517"/>
      <c r="V13" s="1517"/>
      <c r="W13" s="1517"/>
      <c r="X13" s="1517"/>
      <c r="Y13" s="1517"/>
      <c r="Z13" s="1517"/>
      <c r="AA13" s="1517"/>
      <c r="AB13" s="1517"/>
      <c r="AC13" s="1517"/>
      <c r="AD13" s="1517"/>
      <c r="AE13" s="1517"/>
      <c r="AF13" s="1517"/>
      <c r="AG13" s="1517"/>
      <c r="AH13" s="1517"/>
      <c r="AI13" s="151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17"/>
      <c r="B14" s="1517"/>
      <c r="C14" s="1517"/>
      <c r="D14" s="1517"/>
      <c r="E14" s="1517"/>
      <c r="F14" s="1517"/>
      <c r="G14" s="1517"/>
      <c r="H14" s="1517"/>
      <c r="I14" s="1517"/>
      <c r="J14" s="1517"/>
      <c r="K14" s="1517"/>
      <c r="L14" s="1517"/>
      <c r="M14" s="1517"/>
      <c r="N14" s="1517"/>
      <c r="O14" s="1517"/>
      <c r="P14" s="1517"/>
      <c r="Q14" s="1517"/>
      <c r="R14" s="1517"/>
      <c r="S14" s="1517"/>
      <c r="T14" s="1517"/>
      <c r="U14" s="1517"/>
      <c r="V14" s="1517"/>
      <c r="W14" s="1517"/>
      <c r="X14" s="1517"/>
      <c r="Y14" s="1517"/>
      <c r="Z14" s="1517"/>
      <c r="AA14" s="1517"/>
      <c r="AB14" s="1517"/>
      <c r="AC14" s="1517"/>
      <c r="AD14" s="1517"/>
      <c r="AE14" s="1517"/>
      <c r="AF14" s="1517"/>
      <c r="AG14" s="1517"/>
      <c r="AH14" s="1517"/>
      <c r="AI14" s="151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17"/>
      <c r="B15" s="1517"/>
      <c r="C15" s="1517"/>
      <c r="D15" s="1517"/>
      <c r="E15" s="1517"/>
      <c r="F15" s="1517"/>
      <c r="G15" s="1517"/>
      <c r="H15" s="1517"/>
      <c r="I15" s="1517"/>
      <c r="J15" s="1517"/>
      <c r="K15" s="1517"/>
      <c r="L15" s="1517"/>
      <c r="M15" s="1517"/>
      <c r="N15" s="1517"/>
      <c r="O15" s="1517"/>
      <c r="P15" s="1517"/>
      <c r="Q15" s="1517"/>
      <c r="R15" s="1517"/>
      <c r="S15" s="1517"/>
      <c r="T15" s="1517"/>
      <c r="U15" s="1517"/>
      <c r="V15" s="1517"/>
      <c r="W15" s="1517"/>
      <c r="X15" s="1517"/>
      <c r="Y15" s="1517"/>
      <c r="Z15" s="1517"/>
      <c r="AA15" s="1517"/>
      <c r="AB15" s="1517"/>
      <c r="AC15" s="1517"/>
      <c r="AD15" s="1517"/>
      <c r="AE15" s="1517"/>
      <c r="AF15" s="1517"/>
      <c r="AG15" s="1517"/>
      <c r="AH15" s="1517"/>
      <c r="AI15" s="151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17"/>
      <c r="B16" s="1517"/>
      <c r="C16" s="1517"/>
      <c r="D16" s="1517"/>
      <c r="E16" s="1517"/>
      <c r="F16" s="1517"/>
      <c r="G16" s="1517"/>
      <c r="H16" s="1517"/>
      <c r="I16" s="1517"/>
      <c r="J16" s="1517"/>
      <c r="K16" s="1517"/>
      <c r="L16" s="1517"/>
      <c r="M16" s="1517"/>
      <c r="N16" s="1517"/>
      <c r="O16" s="1517"/>
      <c r="P16" s="1517"/>
      <c r="Q16" s="1517"/>
      <c r="R16" s="1517"/>
      <c r="S16" s="1517"/>
      <c r="T16" s="1517"/>
      <c r="U16" s="1517"/>
      <c r="V16" s="1517"/>
      <c r="W16" s="1517"/>
      <c r="X16" s="1517"/>
      <c r="Y16" s="1517"/>
      <c r="Z16" s="1517"/>
      <c r="AA16" s="1517"/>
      <c r="AB16" s="1517"/>
      <c r="AC16" s="1517"/>
      <c r="AD16" s="1517"/>
      <c r="AE16" s="1517"/>
      <c r="AF16" s="1517"/>
      <c r="AG16" s="1517"/>
      <c r="AH16" s="1517"/>
      <c r="AI16" s="151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17"/>
      <c r="B17" s="1517"/>
      <c r="C17" s="1517"/>
      <c r="D17" s="1517"/>
      <c r="E17" s="1517"/>
      <c r="F17" s="1517"/>
      <c r="G17" s="1517"/>
      <c r="H17" s="1517"/>
      <c r="I17" s="1517"/>
      <c r="J17" s="1517"/>
      <c r="K17" s="1517"/>
      <c r="L17" s="1517"/>
      <c r="M17" s="1517"/>
      <c r="N17" s="1517"/>
      <c r="O17" s="1517"/>
      <c r="P17" s="1517"/>
      <c r="Q17" s="1517"/>
      <c r="R17" s="1517"/>
      <c r="S17" s="1517"/>
      <c r="T17" s="1517"/>
      <c r="U17" s="1517"/>
      <c r="V17" s="1517"/>
      <c r="W17" s="1517"/>
      <c r="X17" s="1517"/>
      <c r="Y17" s="1517"/>
      <c r="Z17" s="1517"/>
      <c r="AA17" s="1517"/>
      <c r="AB17" s="1517"/>
      <c r="AC17" s="1517"/>
      <c r="AD17" s="1517"/>
      <c r="AE17" s="1517"/>
      <c r="AF17" s="1517"/>
      <c r="AG17" s="1517"/>
      <c r="AH17" s="1517"/>
      <c r="AI17" s="151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17"/>
      <c r="B18" s="1517"/>
      <c r="C18" s="1517"/>
      <c r="D18" s="1517"/>
      <c r="E18" s="1517"/>
      <c r="F18" s="1517"/>
      <c r="G18" s="1517"/>
      <c r="H18" s="1517"/>
      <c r="I18" s="1517"/>
      <c r="J18" s="1517"/>
      <c r="K18" s="1517"/>
      <c r="L18" s="1517"/>
      <c r="M18" s="1517"/>
      <c r="N18" s="1517"/>
      <c r="O18" s="1517"/>
      <c r="P18" s="1517"/>
      <c r="Q18" s="1517"/>
      <c r="R18" s="1517"/>
      <c r="S18" s="1517"/>
      <c r="T18" s="1517"/>
      <c r="U18" s="1517"/>
      <c r="V18" s="1517"/>
      <c r="W18" s="1517"/>
      <c r="X18" s="1517"/>
      <c r="Y18" s="1517"/>
      <c r="Z18" s="1517"/>
      <c r="AA18" s="1517"/>
      <c r="AB18" s="1517"/>
      <c r="AC18" s="1517"/>
      <c r="AD18" s="1517"/>
      <c r="AE18" s="1517"/>
      <c r="AF18" s="1517"/>
      <c r="AG18" s="1517"/>
      <c r="AH18" s="1517"/>
      <c r="AI18" s="151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17"/>
      <c r="B19" s="1517"/>
      <c r="C19" s="1517"/>
      <c r="D19" s="1517"/>
      <c r="E19" s="1517"/>
      <c r="F19" s="1517"/>
      <c r="G19" s="1517"/>
      <c r="H19" s="1517"/>
      <c r="I19" s="1517"/>
      <c r="J19" s="1517"/>
      <c r="K19" s="1517"/>
      <c r="L19" s="1517"/>
      <c r="M19" s="1517"/>
      <c r="N19" s="1517"/>
      <c r="O19" s="1517"/>
      <c r="P19" s="1517"/>
      <c r="Q19" s="1517"/>
      <c r="R19" s="1517"/>
      <c r="S19" s="1517"/>
      <c r="T19" s="1517"/>
      <c r="U19" s="1517"/>
      <c r="V19" s="1517"/>
      <c r="W19" s="1517"/>
      <c r="X19" s="1517"/>
      <c r="Y19" s="1517"/>
      <c r="Z19" s="1517"/>
      <c r="AA19" s="1517"/>
      <c r="AB19" s="1517"/>
      <c r="AC19" s="1517"/>
      <c r="AD19" s="1517"/>
      <c r="AE19" s="1517"/>
      <c r="AF19" s="1517"/>
      <c r="AG19" s="1517"/>
      <c r="AH19" s="1517"/>
      <c r="AI19" s="151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17"/>
      <c r="B20" s="1517"/>
      <c r="C20" s="1517"/>
      <c r="D20" s="1517"/>
      <c r="E20" s="1517"/>
      <c r="F20" s="1517"/>
      <c r="G20" s="1517"/>
      <c r="H20" s="1517"/>
      <c r="I20" s="1517"/>
      <c r="J20" s="1517"/>
      <c r="K20" s="1517"/>
      <c r="L20" s="1517"/>
      <c r="M20" s="1517"/>
      <c r="N20" s="1517"/>
      <c r="O20" s="1517"/>
      <c r="P20" s="1517"/>
      <c r="Q20" s="1517"/>
      <c r="R20" s="1517"/>
      <c r="S20" s="1517"/>
      <c r="T20" s="1517"/>
      <c r="U20" s="1517"/>
      <c r="V20" s="1517"/>
      <c r="W20" s="1517"/>
      <c r="X20" s="1517"/>
      <c r="Y20" s="1517"/>
      <c r="Z20" s="1517"/>
      <c r="AA20" s="1517"/>
      <c r="AB20" s="1517"/>
      <c r="AC20" s="1517"/>
      <c r="AD20" s="1517"/>
      <c r="AE20" s="1517"/>
      <c r="AF20" s="1517"/>
      <c r="AG20" s="1517"/>
      <c r="AH20" s="1517"/>
      <c r="AI20" s="151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17"/>
      <c r="B21" s="1517"/>
      <c r="C21" s="1517"/>
      <c r="D21" s="1517"/>
      <c r="E21" s="1517"/>
      <c r="F21" s="1517"/>
      <c r="G21" s="1517"/>
      <c r="H21" s="1517"/>
      <c r="I21" s="1517"/>
      <c r="J21" s="1517"/>
      <c r="K21" s="1517"/>
      <c r="L21" s="1517"/>
      <c r="M21" s="1517"/>
      <c r="N21" s="1517"/>
      <c r="O21" s="1517"/>
      <c r="P21" s="1517"/>
      <c r="Q21" s="1517"/>
      <c r="R21" s="1517"/>
      <c r="S21" s="1517"/>
      <c r="T21" s="1517"/>
      <c r="U21" s="1517"/>
      <c r="V21" s="1517"/>
      <c r="W21" s="1517"/>
      <c r="X21" s="1517"/>
      <c r="Y21" s="1517"/>
      <c r="Z21" s="1517"/>
      <c r="AA21" s="1517"/>
      <c r="AB21" s="1517"/>
      <c r="AC21" s="1517"/>
      <c r="AD21" s="1517"/>
      <c r="AE21" s="1517"/>
      <c r="AF21" s="1517"/>
      <c r="AG21" s="1517"/>
      <c r="AH21" s="1517"/>
      <c r="AI21" s="151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17"/>
      <c r="B22" s="1517"/>
      <c r="C22" s="1517"/>
      <c r="D22" s="1517"/>
      <c r="E22" s="1517"/>
      <c r="F22" s="1517"/>
      <c r="G22" s="1517"/>
      <c r="H22" s="1517"/>
      <c r="I22" s="1517"/>
      <c r="J22" s="1517"/>
      <c r="K22" s="1517"/>
      <c r="L22" s="1517"/>
      <c r="M22" s="1517"/>
      <c r="N22" s="1517"/>
      <c r="O22" s="1517"/>
      <c r="P22" s="1517"/>
      <c r="Q22" s="1517"/>
      <c r="R22" s="1517"/>
      <c r="S22" s="1517"/>
      <c r="T22" s="1517"/>
      <c r="U22" s="1517"/>
      <c r="V22" s="1517"/>
      <c r="W22" s="1517"/>
      <c r="X22" s="1517"/>
      <c r="Y22" s="1517"/>
      <c r="Z22" s="1517"/>
      <c r="AA22" s="1517"/>
      <c r="AB22" s="1517"/>
      <c r="AC22" s="1517"/>
      <c r="AD22" s="1517"/>
      <c r="AE22" s="1517"/>
      <c r="AF22" s="1517"/>
      <c r="AG22" s="1517"/>
      <c r="AH22" s="1517"/>
      <c r="AI22" s="151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17"/>
      <c r="B23" s="1517"/>
      <c r="C23" s="1517"/>
      <c r="D23" s="1517"/>
      <c r="E23" s="1517"/>
      <c r="F23" s="1517"/>
      <c r="G23" s="1517"/>
      <c r="H23" s="1517"/>
      <c r="I23" s="1517"/>
      <c r="J23" s="1517"/>
      <c r="K23" s="1517"/>
      <c r="L23" s="1517"/>
      <c r="M23" s="1517"/>
      <c r="N23" s="1517"/>
      <c r="O23" s="1517"/>
      <c r="P23" s="1517"/>
      <c r="Q23" s="1517"/>
      <c r="R23" s="1517"/>
      <c r="S23" s="1517"/>
      <c r="T23" s="1517"/>
      <c r="U23" s="1517"/>
      <c r="V23" s="1517"/>
      <c r="W23" s="1517"/>
      <c r="X23" s="1517"/>
      <c r="Y23" s="1517"/>
      <c r="Z23" s="1517"/>
      <c r="AA23" s="1517"/>
      <c r="AB23" s="1517"/>
      <c r="AC23" s="1517"/>
      <c r="AD23" s="1517"/>
      <c r="AE23" s="1517"/>
      <c r="AF23" s="1517"/>
      <c r="AG23" s="1517"/>
      <c r="AH23" s="1517"/>
      <c r="AI23" s="151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17"/>
      <c r="B24" s="1517"/>
      <c r="C24" s="1517"/>
      <c r="D24" s="1517"/>
      <c r="E24" s="1517"/>
      <c r="F24" s="1517"/>
      <c r="G24" s="1517"/>
      <c r="H24" s="1517"/>
      <c r="I24" s="1517"/>
      <c r="J24" s="1517"/>
      <c r="K24" s="1517"/>
      <c r="L24" s="1517"/>
      <c r="M24" s="1517"/>
      <c r="N24" s="1517"/>
      <c r="O24" s="1517"/>
      <c r="P24" s="1517"/>
      <c r="Q24" s="1517"/>
      <c r="R24" s="1517"/>
      <c r="S24" s="1517"/>
      <c r="T24" s="1517"/>
      <c r="U24" s="1517"/>
      <c r="V24" s="1517"/>
      <c r="W24" s="1517"/>
      <c r="X24" s="1517"/>
      <c r="Y24" s="1517"/>
      <c r="Z24" s="1517"/>
      <c r="AA24" s="1517"/>
      <c r="AB24" s="1517"/>
      <c r="AC24" s="1517"/>
      <c r="AD24" s="1517"/>
      <c r="AE24" s="1517"/>
      <c r="AF24" s="1517"/>
      <c r="AG24" s="1517"/>
      <c r="AH24" s="1517"/>
      <c r="AI24" s="151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17"/>
      <c r="B25" s="1517"/>
      <c r="C25" s="1517"/>
      <c r="D25" s="1517"/>
      <c r="E25" s="1517"/>
      <c r="F25" s="1517"/>
      <c r="G25" s="1517"/>
      <c r="H25" s="1517"/>
      <c r="I25" s="1517"/>
      <c r="J25" s="1517"/>
      <c r="K25" s="1517"/>
      <c r="L25" s="1517"/>
      <c r="M25" s="1517"/>
      <c r="N25" s="1517"/>
      <c r="O25" s="1517"/>
      <c r="P25" s="1517"/>
      <c r="Q25" s="1517"/>
      <c r="R25" s="1517"/>
      <c r="S25" s="1517"/>
      <c r="T25" s="1517"/>
      <c r="U25" s="1517"/>
      <c r="V25" s="1517"/>
      <c r="W25" s="1517"/>
      <c r="X25" s="1517"/>
      <c r="Y25" s="1517"/>
      <c r="Z25" s="1517"/>
      <c r="AA25" s="1517"/>
      <c r="AB25" s="1517"/>
      <c r="AC25" s="1517"/>
      <c r="AD25" s="1517"/>
      <c r="AE25" s="1517"/>
      <c r="AF25" s="1517"/>
      <c r="AG25" s="1517"/>
      <c r="AH25" s="1517"/>
      <c r="AI25" s="151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17"/>
      <c r="B26" s="1517"/>
      <c r="C26" s="1517"/>
      <c r="D26" s="1517"/>
      <c r="E26" s="1517"/>
      <c r="F26" s="1517"/>
      <c r="G26" s="1517"/>
      <c r="H26" s="1517"/>
      <c r="I26" s="1517"/>
      <c r="J26" s="1517"/>
      <c r="K26" s="1517"/>
      <c r="L26" s="1517"/>
      <c r="M26" s="1517"/>
      <c r="N26" s="1517"/>
      <c r="O26" s="1517"/>
      <c r="P26" s="1517"/>
      <c r="Q26" s="1517"/>
      <c r="R26" s="1517"/>
      <c r="S26" s="1517"/>
      <c r="T26" s="1517"/>
      <c r="U26" s="1517"/>
      <c r="V26" s="1517"/>
      <c r="W26" s="1517"/>
      <c r="X26" s="1517"/>
      <c r="Y26" s="1517"/>
      <c r="Z26" s="1517"/>
      <c r="AA26" s="1517"/>
      <c r="AB26" s="1517"/>
      <c r="AC26" s="1517"/>
      <c r="AD26" s="1517"/>
      <c r="AE26" s="1517"/>
      <c r="AF26" s="1517"/>
      <c r="AG26" s="1517"/>
      <c r="AH26" s="1517"/>
      <c r="AI26" s="151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17"/>
      <c r="B27" s="1517"/>
      <c r="C27" s="1517"/>
      <c r="D27" s="1517"/>
      <c r="E27" s="1517"/>
      <c r="F27" s="1517"/>
      <c r="G27" s="1517"/>
      <c r="H27" s="1517"/>
      <c r="I27" s="1517"/>
      <c r="J27" s="1517"/>
      <c r="K27" s="1517"/>
      <c r="L27" s="1517"/>
      <c r="M27" s="1517"/>
      <c r="N27" s="1517"/>
      <c r="O27" s="1517"/>
      <c r="P27" s="1517"/>
      <c r="Q27" s="1517"/>
      <c r="R27" s="1517"/>
      <c r="S27" s="1517"/>
      <c r="T27" s="1517"/>
      <c r="U27" s="1517"/>
      <c r="V27" s="1517"/>
      <c r="W27" s="1517"/>
      <c r="X27" s="1517"/>
      <c r="Y27" s="1517"/>
      <c r="Z27" s="1517"/>
      <c r="AA27" s="1517"/>
      <c r="AB27" s="1517"/>
      <c r="AC27" s="1517"/>
      <c r="AD27" s="1517"/>
      <c r="AE27" s="1517"/>
      <c r="AF27" s="1517"/>
      <c r="AG27" s="1517"/>
      <c r="AH27" s="1517"/>
      <c r="AI27" s="151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17"/>
      <c r="B28" s="1517"/>
      <c r="C28" s="1517"/>
      <c r="D28" s="1517"/>
      <c r="E28" s="1517"/>
      <c r="F28" s="1517"/>
      <c r="G28" s="1517"/>
      <c r="H28" s="1517"/>
      <c r="I28" s="1517"/>
      <c r="J28" s="1517"/>
      <c r="K28" s="1517"/>
      <c r="L28" s="1517"/>
      <c r="M28" s="1517"/>
      <c r="N28" s="1517"/>
      <c r="O28" s="1517"/>
      <c r="P28" s="1517"/>
      <c r="Q28" s="1517"/>
      <c r="R28" s="1517"/>
      <c r="S28" s="1517"/>
      <c r="T28" s="1517"/>
      <c r="U28" s="1517"/>
      <c r="V28" s="1517"/>
      <c r="W28" s="1517"/>
      <c r="X28" s="1517"/>
      <c r="Y28" s="1517"/>
      <c r="Z28" s="1517"/>
      <c r="AA28" s="1517"/>
      <c r="AB28" s="1517"/>
      <c r="AC28" s="1517"/>
      <c r="AD28" s="1517"/>
      <c r="AE28" s="1517"/>
      <c r="AF28" s="1517"/>
      <c r="AG28" s="1517"/>
      <c r="AH28" s="1517"/>
      <c r="AI28" s="151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17"/>
      <c r="B29" s="1517"/>
      <c r="C29" s="1517"/>
      <c r="D29" s="1517"/>
      <c r="E29" s="1517"/>
      <c r="F29" s="1517"/>
      <c r="G29" s="1517"/>
      <c r="H29" s="1517"/>
      <c r="I29" s="1517"/>
      <c r="J29" s="1517"/>
      <c r="K29" s="1517"/>
      <c r="L29" s="1517"/>
      <c r="M29" s="1517"/>
      <c r="N29" s="1517"/>
      <c r="O29" s="1517"/>
      <c r="P29" s="1517"/>
      <c r="Q29" s="1517"/>
      <c r="R29" s="1517"/>
      <c r="S29" s="1517"/>
      <c r="T29" s="1517"/>
      <c r="U29" s="1517"/>
      <c r="V29" s="1517"/>
      <c r="W29" s="1517"/>
      <c r="X29" s="1517"/>
      <c r="Y29" s="1517"/>
      <c r="Z29" s="1517"/>
      <c r="AA29" s="1517"/>
      <c r="AB29" s="1517"/>
      <c r="AC29" s="1517"/>
      <c r="AD29" s="1517"/>
      <c r="AE29" s="1517"/>
      <c r="AF29" s="1517"/>
      <c r="AG29" s="1517"/>
      <c r="AH29" s="1517"/>
      <c r="AI29" s="151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17"/>
      <c r="B30" s="1517"/>
      <c r="C30" s="1517"/>
      <c r="D30" s="1517"/>
      <c r="E30" s="1517"/>
      <c r="F30" s="1517"/>
      <c r="G30" s="1517"/>
      <c r="H30" s="1517"/>
      <c r="I30" s="1517"/>
      <c r="J30" s="1517"/>
      <c r="K30" s="1517"/>
      <c r="L30" s="1517"/>
      <c r="M30" s="1517"/>
      <c r="N30" s="1517"/>
      <c r="O30" s="1517"/>
      <c r="P30" s="1517"/>
      <c r="Q30" s="1517"/>
      <c r="R30" s="1517"/>
      <c r="S30" s="1517"/>
      <c r="T30" s="1517"/>
      <c r="U30" s="1517"/>
      <c r="V30" s="1517"/>
      <c r="W30" s="1517"/>
      <c r="X30" s="1517"/>
      <c r="Y30" s="1517"/>
      <c r="Z30" s="1517"/>
      <c r="AA30" s="1517"/>
      <c r="AB30" s="1517"/>
      <c r="AC30" s="1517"/>
      <c r="AD30" s="1517"/>
      <c r="AE30" s="1517"/>
      <c r="AF30" s="1517"/>
      <c r="AG30" s="1517"/>
      <c r="AH30" s="1517"/>
      <c r="AI30" s="151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17"/>
      <c r="B31" s="1517"/>
      <c r="C31" s="1517"/>
      <c r="D31" s="1517"/>
      <c r="E31" s="1517"/>
      <c r="F31" s="1517"/>
      <c r="G31" s="1517"/>
      <c r="H31" s="1517"/>
      <c r="I31" s="1517"/>
      <c r="J31" s="1517"/>
      <c r="K31" s="1517"/>
      <c r="L31" s="1517"/>
      <c r="M31" s="1517"/>
      <c r="N31" s="1517"/>
      <c r="O31" s="1517"/>
      <c r="P31" s="1517"/>
      <c r="Q31" s="1517"/>
      <c r="R31" s="1517"/>
      <c r="S31" s="1517"/>
      <c r="T31" s="1517"/>
      <c r="U31" s="1517"/>
      <c r="V31" s="1517"/>
      <c r="W31" s="1517"/>
      <c r="X31" s="1517"/>
      <c r="Y31" s="1517"/>
      <c r="Z31" s="1517"/>
      <c r="AA31" s="1517"/>
      <c r="AB31" s="1517"/>
      <c r="AC31" s="1517"/>
      <c r="AD31" s="1517"/>
      <c r="AE31" s="1517"/>
      <c r="AF31" s="1517"/>
      <c r="AG31" s="1517"/>
      <c r="AH31" s="1517"/>
      <c r="AI31" s="151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17"/>
      <c r="B32" s="1517"/>
      <c r="C32" s="1517"/>
      <c r="D32" s="1517"/>
      <c r="E32" s="1517"/>
      <c r="F32" s="1517"/>
      <c r="G32" s="1517"/>
      <c r="H32" s="1517"/>
      <c r="I32" s="1517"/>
      <c r="J32" s="1517"/>
      <c r="K32" s="1517"/>
      <c r="L32" s="1517"/>
      <c r="M32" s="1517"/>
      <c r="N32" s="1517"/>
      <c r="O32" s="1517"/>
      <c r="P32" s="1517"/>
      <c r="Q32" s="1517"/>
      <c r="R32" s="1517"/>
      <c r="S32" s="1517"/>
      <c r="T32" s="1517"/>
      <c r="U32" s="1517"/>
      <c r="V32" s="1517"/>
      <c r="W32" s="1517"/>
      <c r="X32" s="1517"/>
      <c r="Y32" s="1517"/>
      <c r="Z32" s="1517"/>
      <c r="AA32" s="1517"/>
      <c r="AB32" s="1517"/>
      <c r="AC32" s="1517"/>
      <c r="AD32" s="1517"/>
      <c r="AE32" s="1517"/>
      <c r="AF32" s="1517"/>
      <c r="AG32" s="1517"/>
      <c r="AH32" s="1517"/>
      <c r="AI32" s="151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17"/>
      <c r="B33" s="1517"/>
      <c r="C33" s="1517"/>
      <c r="D33" s="1517"/>
      <c r="E33" s="1517"/>
      <c r="F33" s="1517"/>
      <c r="G33" s="1517"/>
      <c r="H33" s="1517"/>
      <c r="I33" s="1517"/>
      <c r="J33" s="1517"/>
      <c r="K33" s="1517"/>
      <c r="L33" s="1517"/>
      <c r="M33" s="1517"/>
      <c r="N33" s="1517"/>
      <c r="O33" s="1517"/>
      <c r="P33" s="1517"/>
      <c r="Q33" s="1517"/>
      <c r="R33" s="1517"/>
      <c r="S33" s="1517"/>
      <c r="T33" s="1517"/>
      <c r="U33" s="1517"/>
      <c r="V33" s="1517"/>
      <c r="W33" s="1517"/>
      <c r="X33" s="1517"/>
      <c r="Y33" s="1517"/>
      <c r="Z33" s="1517"/>
      <c r="AA33" s="1517"/>
      <c r="AB33" s="1517"/>
      <c r="AC33" s="1517"/>
      <c r="AD33" s="1517"/>
      <c r="AE33" s="1517"/>
      <c r="AF33" s="1517"/>
      <c r="AG33" s="1517"/>
      <c r="AH33" s="1517"/>
      <c r="AI33" s="151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189"/>
      <c r="B34" s="1189"/>
      <c r="C34" s="1189"/>
      <c r="D34" s="1189"/>
      <c r="E34" s="1189"/>
      <c r="F34" s="1189"/>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89"/>
      <c r="AC34" s="1189"/>
      <c r="AD34" s="1189"/>
      <c r="AE34" s="1189"/>
      <c r="AF34" s="1189"/>
      <c r="AG34" s="1189"/>
      <c r="AH34" s="1189"/>
      <c r="AI34" s="118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189"/>
      <c r="B35" s="1189"/>
      <c r="C35" s="1189"/>
      <c r="D35" s="1189"/>
      <c r="E35" s="1189"/>
      <c r="F35" s="1189"/>
      <c r="G35" s="1189"/>
      <c r="H35" s="1189"/>
      <c r="I35" s="1189"/>
      <c r="J35" s="1189"/>
      <c r="K35" s="1189"/>
      <c r="L35" s="1189"/>
      <c r="M35" s="1189"/>
      <c r="N35" s="1189"/>
      <c r="O35" s="1189"/>
      <c r="P35" s="1189"/>
      <c r="Q35" s="1189"/>
      <c r="R35" s="1189"/>
      <c r="S35" s="1189"/>
      <c r="T35" s="1189"/>
      <c r="U35" s="1189"/>
      <c r="V35" s="1189"/>
      <c r="W35" s="1189"/>
      <c r="X35" s="1189"/>
      <c r="Y35" s="1189"/>
      <c r="Z35" s="1189"/>
      <c r="AA35" s="1189"/>
      <c r="AB35" s="1189"/>
      <c r="AC35" s="1189"/>
      <c r="AD35" s="1189"/>
      <c r="AE35" s="1189"/>
      <c r="AF35" s="1189"/>
      <c r="AG35" s="1189"/>
      <c r="AH35" s="1189"/>
      <c r="AI35" s="118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189"/>
      <c r="B36" s="1189"/>
      <c r="C36" s="1189"/>
      <c r="D36" s="1189"/>
      <c r="E36" s="1189"/>
      <c r="F36" s="1189"/>
      <c r="G36" s="1189"/>
      <c r="H36" s="1189"/>
      <c r="I36" s="1189"/>
      <c r="J36" s="1189"/>
      <c r="K36" s="1189"/>
      <c r="L36" s="1189"/>
      <c r="M36" s="1189"/>
      <c r="N36" s="1189"/>
      <c r="O36" s="1189"/>
      <c r="P36" s="1189"/>
      <c r="Q36" s="1189"/>
      <c r="R36" s="1189"/>
      <c r="S36" s="1189"/>
      <c r="T36" s="1189"/>
      <c r="U36" s="1189"/>
      <c r="V36" s="1189"/>
      <c r="W36" s="1189"/>
      <c r="X36" s="1189"/>
      <c r="Y36" s="1189"/>
      <c r="Z36" s="1189"/>
      <c r="AA36" s="1189"/>
      <c r="AB36" s="1189"/>
      <c r="AC36" s="1189"/>
      <c r="AD36" s="1189"/>
      <c r="AE36" s="1189"/>
      <c r="AF36" s="1189"/>
      <c r="AG36" s="1189"/>
      <c r="AH36" s="1189"/>
      <c r="AI36" s="118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189"/>
      <c r="B37" s="1189"/>
      <c r="C37" s="1189"/>
      <c r="D37" s="1189"/>
      <c r="E37" s="1189"/>
      <c r="F37" s="1189"/>
      <c r="G37" s="1189"/>
      <c r="H37" s="1189"/>
      <c r="I37" s="1189"/>
      <c r="J37" s="1189"/>
      <c r="K37" s="1189"/>
      <c r="L37" s="1189"/>
      <c r="M37" s="1189"/>
      <c r="N37" s="1189"/>
      <c r="O37" s="1189"/>
      <c r="P37" s="1189"/>
      <c r="Q37" s="1189"/>
      <c r="R37" s="1189"/>
      <c r="S37" s="1189"/>
      <c r="T37" s="1189"/>
      <c r="U37" s="1189"/>
      <c r="V37" s="1189"/>
      <c r="W37" s="1189"/>
      <c r="X37" s="1189"/>
      <c r="Y37" s="1189"/>
      <c r="Z37" s="1189"/>
      <c r="AA37" s="1189"/>
      <c r="AB37" s="1189"/>
      <c r="AC37" s="1189"/>
      <c r="AD37" s="1189"/>
      <c r="AE37" s="1189"/>
      <c r="AF37" s="1189"/>
      <c r="AG37" s="1189"/>
      <c r="AH37" s="1189"/>
      <c r="AI37" s="118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189"/>
      <c r="B38" s="1189"/>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189"/>
      <c r="B39" s="1189"/>
      <c r="C39" s="1189"/>
      <c r="D39" s="1189"/>
      <c r="E39" s="1189"/>
      <c r="F39" s="1189"/>
      <c r="G39" s="1189"/>
      <c r="H39" s="1189"/>
      <c r="I39" s="1189"/>
      <c r="J39" s="1189"/>
      <c r="K39" s="1189"/>
      <c r="L39" s="1189"/>
      <c r="M39" s="1189"/>
      <c r="N39" s="1189"/>
      <c r="O39" s="1189"/>
      <c r="P39" s="1189"/>
      <c r="Q39" s="1189"/>
      <c r="R39" s="1189"/>
      <c r="S39" s="1189"/>
      <c r="T39" s="1189"/>
      <c r="U39" s="1189"/>
      <c r="V39" s="1189"/>
      <c r="W39" s="1189"/>
      <c r="X39" s="1189"/>
      <c r="Y39" s="1189"/>
      <c r="Z39" s="1189"/>
      <c r="AA39" s="1189"/>
      <c r="AB39" s="1189"/>
      <c r="AC39" s="1189"/>
      <c r="AD39" s="1189"/>
      <c r="AE39" s="1189"/>
      <c r="AF39" s="1189"/>
      <c r="AG39" s="1189"/>
      <c r="AH39" s="1189"/>
      <c r="AI39" s="118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189"/>
      <c r="B40" s="1189"/>
      <c r="C40" s="1189"/>
      <c r="D40" s="1189"/>
      <c r="E40" s="1189"/>
      <c r="F40" s="1189"/>
      <c r="G40" s="1189"/>
      <c r="H40" s="1189"/>
      <c r="I40" s="1189"/>
      <c r="J40" s="1189"/>
      <c r="K40" s="1189"/>
      <c r="L40" s="1189"/>
      <c r="M40" s="1189"/>
      <c r="N40" s="1189"/>
      <c r="O40" s="1189"/>
      <c r="P40" s="1189"/>
      <c r="Q40" s="1189"/>
      <c r="R40" s="1189"/>
      <c r="S40" s="1189"/>
      <c r="T40" s="1189"/>
      <c r="U40" s="1189"/>
      <c r="V40" s="1189"/>
      <c r="W40" s="1189"/>
      <c r="X40" s="1189"/>
      <c r="Y40" s="1189"/>
      <c r="Z40" s="1189"/>
      <c r="AA40" s="1189"/>
      <c r="AB40" s="1189"/>
      <c r="AC40" s="1189"/>
      <c r="AD40" s="1189"/>
      <c r="AE40" s="1189"/>
      <c r="AF40" s="1189"/>
      <c r="AG40" s="1189"/>
      <c r="AH40" s="1189"/>
      <c r="AI40" s="118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189"/>
      <c r="B41" s="1189"/>
      <c r="C41" s="1189"/>
      <c r="D41" s="1189"/>
      <c r="E41" s="1189"/>
      <c r="F41" s="1189"/>
      <c r="G41" s="1189"/>
      <c r="H41" s="1189"/>
      <c r="I41" s="1189"/>
      <c r="J41" s="1189"/>
      <c r="K41" s="1189"/>
      <c r="L41" s="1189"/>
      <c r="M41" s="1189"/>
      <c r="N41" s="1189"/>
      <c r="O41" s="1189"/>
      <c r="P41" s="1189"/>
      <c r="Q41" s="1189"/>
      <c r="R41" s="1189"/>
      <c r="S41" s="1189"/>
      <c r="T41" s="1189"/>
      <c r="U41" s="1189"/>
      <c r="V41" s="1189"/>
      <c r="W41" s="1189"/>
      <c r="X41" s="1189"/>
      <c r="Y41" s="1189"/>
      <c r="Z41" s="1189"/>
      <c r="AA41" s="1189"/>
      <c r="AB41" s="1189"/>
      <c r="AC41" s="1189"/>
      <c r="AD41" s="1189"/>
      <c r="AE41" s="1189"/>
      <c r="AF41" s="1189"/>
      <c r="AG41" s="1189"/>
      <c r="AH41" s="1189"/>
      <c r="AI41" s="118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189"/>
      <c r="B42" s="1189"/>
      <c r="C42" s="1189"/>
      <c r="D42" s="1189"/>
      <c r="E42" s="1189"/>
      <c r="F42" s="1189"/>
      <c r="G42" s="1189"/>
      <c r="H42" s="1189"/>
      <c r="I42" s="1189"/>
      <c r="J42" s="1189"/>
      <c r="K42" s="1189"/>
      <c r="L42" s="1189"/>
      <c r="M42" s="1189"/>
      <c r="N42" s="1189"/>
      <c r="O42" s="1189"/>
      <c r="P42" s="1189"/>
      <c r="Q42" s="1189"/>
      <c r="R42" s="1189"/>
      <c r="S42" s="1189"/>
      <c r="T42" s="1189"/>
      <c r="U42" s="1189"/>
      <c r="V42" s="1189"/>
      <c r="W42" s="1189"/>
      <c r="X42" s="1189"/>
      <c r="Y42" s="1189"/>
      <c r="Z42" s="1189"/>
      <c r="AA42" s="1189"/>
      <c r="AB42" s="1189"/>
      <c r="AC42" s="1189"/>
      <c r="AD42" s="1189"/>
      <c r="AE42" s="1189"/>
      <c r="AF42" s="1189"/>
      <c r="AG42" s="1189"/>
      <c r="AH42" s="1189"/>
      <c r="AI42" s="118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189"/>
      <c r="B43" s="1189"/>
      <c r="C43" s="1189"/>
      <c r="D43" s="1189"/>
      <c r="E43" s="1189"/>
      <c r="F43" s="1189"/>
      <c r="G43" s="1189"/>
      <c r="H43" s="1189"/>
      <c r="I43" s="1189"/>
      <c r="J43" s="1189"/>
      <c r="K43" s="1189"/>
      <c r="L43" s="1189"/>
      <c r="M43" s="1189"/>
      <c r="N43" s="1189"/>
      <c r="O43" s="1189"/>
      <c r="P43" s="1189"/>
      <c r="Q43" s="1189"/>
      <c r="R43" s="1189"/>
      <c r="S43" s="1189"/>
      <c r="T43" s="1189"/>
      <c r="U43" s="1189"/>
      <c r="V43" s="1189"/>
      <c r="W43" s="1189"/>
      <c r="X43" s="1189"/>
      <c r="Y43" s="1189"/>
      <c r="Z43" s="1189"/>
      <c r="AA43" s="1189"/>
      <c r="AB43" s="1189"/>
      <c r="AC43" s="1189"/>
      <c r="AD43" s="1189"/>
      <c r="AE43" s="1189"/>
      <c r="AF43" s="1189"/>
      <c r="AG43" s="1189"/>
      <c r="AH43" s="1189"/>
      <c r="AI43" s="118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189"/>
      <c r="B44" s="1189"/>
      <c r="C44" s="1189"/>
      <c r="D44" s="1189"/>
      <c r="E44" s="1189"/>
      <c r="F44" s="1189"/>
      <c r="G44" s="1189"/>
      <c r="H44" s="1189"/>
      <c r="I44" s="1189"/>
      <c r="J44" s="1189"/>
      <c r="K44" s="1189"/>
      <c r="L44" s="1189"/>
      <c r="M44" s="1189"/>
      <c r="N44" s="1189"/>
      <c r="O44" s="1189"/>
      <c r="P44" s="1189"/>
      <c r="Q44" s="1189"/>
      <c r="R44" s="1189"/>
      <c r="S44" s="1189"/>
      <c r="T44" s="1189"/>
      <c r="U44" s="1189"/>
      <c r="V44" s="1189"/>
      <c r="W44" s="1189"/>
      <c r="X44" s="1189"/>
      <c r="Y44" s="1189"/>
      <c r="Z44" s="1189"/>
      <c r="AA44" s="1189"/>
      <c r="AB44" s="1189"/>
      <c r="AC44" s="1189"/>
      <c r="AD44" s="1189"/>
      <c r="AE44" s="1189"/>
      <c r="AF44" s="1189"/>
      <c r="AG44" s="1189"/>
      <c r="AH44" s="1189"/>
      <c r="AI44" s="118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189"/>
      <c r="B45" s="1189"/>
      <c r="C45" s="1189"/>
      <c r="D45" s="1189"/>
      <c r="E45" s="1189"/>
      <c r="F45" s="1189"/>
      <c r="G45" s="1189"/>
      <c r="H45" s="1189"/>
      <c r="I45" s="1189"/>
      <c r="J45" s="1189"/>
      <c r="K45" s="1189"/>
      <c r="L45" s="1189"/>
      <c r="M45" s="1189"/>
      <c r="N45" s="1189"/>
      <c r="O45" s="1189"/>
      <c r="P45" s="1189"/>
      <c r="Q45" s="1189"/>
      <c r="R45" s="1189"/>
      <c r="S45" s="1189"/>
      <c r="T45" s="1189"/>
      <c r="U45" s="1189"/>
      <c r="V45" s="1189"/>
      <c r="W45" s="1189"/>
      <c r="X45" s="1189"/>
      <c r="Y45" s="1189"/>
      <c r="Z45" s="1189"/>
      <c r="AA45" s="1189"/>
      <c r="AB45" s="1189"/>
      <c r="AC45" s="1189"/>
      <c r="AD45" s="1189"/>
      <c r="AE45" s="1189"/>
      <c r="AF45" s="1189"/>
      <c r="AG45" s="1189"/>
      <c r="AH45" s="1189"/>
      <c r="AI45" s="118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189"/>
      <c r="B46" s="1189"/>
      <c r="C46" s="1189"/>
      <c r="D46" s="1189"/>
      <c r="E46" s="1189"/>
      <c r="F46" s="1189"/>
      <c r="G46" s="1189"/>
      <c r="H46" s="1189"/>
      <c r="I46" s="1189"/>
      <c r="J46" s="1189"/>
      <c r="K46" s="1189"/>
      <c r="L46" s="1189"/>
      <c r="M46" s="1189"/>
      <c r="N46" s="1189"/>
      <c r="O46" s="1189"/>
      <c r="P46" s="1189"/>
      <c r="Q46" s="1189"/>
      <c r="R46" s="1189"/>
      <c r="S46" s="1189"/>
      <c r="T46" s="1189"/>
      <c r="U46" s="1189"/>
      <c r="V46" s="1189"/>
      <c r="W46" s="1189"/>
      <c r="X46" s="1189"/>
      <c r="Y46" s="1189"/>
      <c r="Z46" s="1189"/>
      <c r="AA46" s="1189"/>
      <c r="AB46" s="1189"/>
      <c r="AC46" s="1189"/>
      <c r="AD46" s="1189"/>
      <c r="AE46" s="1189"/>
      <c r="AF46" s="1189"/>
      <c r="AG46" s="1189"/>
      <c r="AH46" s="1189"/>
      <c r="AI46" s="118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189"/>
      <c r="B47" s="1189"/>
      <c r="C47" s="1189"/>
      <c r="D47" s="1189"/>
      <c r="E47" s="1189"/>
      <c r="F47" s="1189"/>
      <c r="G47" s="1189"/>
      <c r="H47" s="1189"/>
      <c r="I47" s="1189"/>
      <c r="J47" s="1189"/>
      <c r="K47" s="1189"/>
      <c r="L47" s="1189"/>
      <c r="M47" s="1189"/>
      <c r="N47" s="1189"/>
      <c r="O47" s="1189"/>
      <c r="P47" s="1189"/>
      <c r="Q47" s="1189"/>
      <c r="R47" s="1189"/>
      <c r="S47" s="1189"/>
      <c r="T47" s="1189"/>
      <c r="U47" s="1189"/>
      <c r="V47" s="1189"/>
      <c r="W47" s="1189"/>
      <c r="X47" s="1189"/>
      <c r="Y47" s="1189"/>
      <c r="Z47" s="1189"/>
      <c r="AA47" s="1189"/>
      <c r="AB47" s="1189"/>
      <c r="AC47" s="1189"/>
      <c r="AD47" s="1189"/>
      <c r="AE47" s="1189"/>
      <c r="AF47" s="1189"/>
      <c r="AG47" s="1189"/>
      <c r="AH47" s="1189"/>
      <c r="AI47" s="118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189"/>
      <c r="B48" s="1189"/>
      <c r="C48" s="1189"/>
      <c r="D48" s="1189"/>
      <c r="E48" s="1189"/>
      <c r="F48" s="1189"/>
      <c r="G48" s="1189"/>
      <c r="H48" s="1189"/>
      <c r="I48" s="1189"/>
      <c r="J48" s="1189"/>
      <c r="K48" s="1189"/>
      <c r="L48" s="1189"/>
      <c r="M48" s="1189"/>
      <c r="N48" s="1189"/>
      <c r="O48" s="1189"/>
      <c r="P48" s="1189"/>
      <c r="Q48" s="1189"/>
      <c r="R48" s="1189"/>
      <c r="S48" s="1189"/>
      <c r="T48" s="1189"/>
      <c r="U48" s="1189"/>
      <c r="V48" s="1189"/>
      <c r="W48" s="1189"/>
      <c r="X48" s="1189"/>
      <c r="Y48" s="1189"/>
      <c r="Z48" s="1189"/>
      <c r="AA48" s="1189"/>
      <c r="AB48" s="1189"/>
      <c r="AC48" s="1189"/>
      <c r="AD48" s="1189"/>
      <c r="AE48" s="1189"/>
      <c r="AF48" s="1189"/>
      <c r="AG48" s="1189"/>
      <c r="AH48" s="1189"/>
      <c r="AI48" s="118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189"/>
      <c r="B49" s="1189"/>
      <c r="C49" s="1189"/>
      <c r="D49" s="1189"/>
      <c r="E49" s="1189"/>
      <c r="F49" s="1189"/>
      <c r="G49" s="1189"/>
      <c r="H49" s="1189"/>
      <c r="I49" s="1189"/>
      <c r="J49" s="1189"/>
      <c r="K49" s="1189"/>
      <c r="L49" s="1189"/>
      <c r="M49" s="1189"/>
      <c r="N49" s="1189"/>
      <c r="O49" s="1189"/>
      <c r="P49" s="1189"/>
      <c r="Q49" s="1189"/>
      <c r="R49" s="1189"/>
      <c r="S49" s="1189"/>
      <c r="T49" s="1189"/>
      <c r="U49" s="1189"/>
      <c r="V49" s="1189"/>
      <c r="W49" s="1189"/>
      <c r="X49" s="1189"/>
      <c r="Y49" s="1189"/>
      <c r="Z49" s="1189"/>
      <c r="AA49" s="1189"/>
      <c r="AB49" s="1189"/>
      <c r="AC49" s="1189"/>
      <c r="AD49" s="1189"/>
      <c r="AE49" s="1189"/>
      <c r="AF49" s="1189"/>
      <c r="AG49" s="1189"/>
      <c r="AH49" s="1189"/>
      <c r="AI49" s="118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189"/>
      <c r="B50" s="1189"/>
      <c r="C50" s="1189"/>
      <c r="D50" s="1189"/>
      <c r="E50" s="1189"/>
      <c r="F50" s="1189"/>
      <c r="G50" s="1189"/>
      <c r="H50" s="1189"/>
      <c r="I50" s="1189"/>
      <c r="J50" s="1189"/>
      <c r="K50" s="1189"/>
      <c r="L50" s="1189"/>
      <c r="M50" s="1189"/>
      <c r="N50" s="1189"/>
      <c r="O50" s="1189"/>
      <c r="P50" s="1189"/>
      <c r="Q50" s="1189"/>
      <c r="R50" s="1189"/>
      <c r="S50" s="1189"/>
      <c r="T50" s="1189"/>
      <c r="U50" s="1189"/>
      <c r="V50" s="1189"/>
      <c r="W50" s="1189"/>
      <c r="X50" s="1189"/>
      <c r="Y50" s="1189"/>
      <c r="Z50" s="1189"/>
      <c r="AA50" s="1189"/>
      <c r="AB50" s="1189"/>
      <c r="AC50" s="1189"/>
      <c r="AD50" s="1189"/>
      <c r="AE50" s="1189"/>
      <c r="AF50" s="1189"/>
      <c r="AG50" s="1189"/>
      <c r="AH50" s="1189"/>
      <c r="AI50" s="118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189"/>
      <c r="B51" s="1189"/>
      <c r="C51" s="1189"/>
      <c r="D51" s="1189"/>
      <c r="E51" s="1189"/>
      <c r="F51" s="1189"/>
      <c r="G51" s="1189"/>
      <c r="H51" s="1189"/>
      <c r="I51" s="1189"/>
      <c r="J51" s="1189"/>
      <c r="K51" s="1189"/>
      <c r="L51" s="1189"/>
      <c r="M51" s="1189"/>
      <c r="N51" s="1189"/>
      <c r="O51" s="1189"/>
      <c r="P51" s="1189"/>
      <c r="Q51" s="1189"/>
      <c r="R51" s="1189"/>
      <c r="S51" s="1189"/>
      <c r="T51" s="1189"/>
      <c r="U51" s="1189"/>
      <c r="V51" s="1189"/>
      <c r="W51" s="1189"/>
      <c r="X51" s="1189"/>
      <c r="Y51" s="1189"/>
      <c r="Z51" s="1189"/>
      <c r="AA51" s="1189"/>
      <c r="AB51" s="1189"/>
      <c r="AC51" s="1189"/>
      <c r="AD51" s="1189"/>
      <c r="AE51" s="1189"/>
      <c r="AF51" s="1189"/>
      <c r="AG51" s="1189"/>
      <c r="AH51" s="1189"/>
      <c r="AI51" s="118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189"/>
      <c r="B52" s="1189"/>
      <c r="C52" s="1189"/>
      <c r="D52" s="1189"/>
      <c r="E52" s="1189"/>
      <c r="F52" s="1189"/>
      <c r="G52" s="1189"/>
      <c r="H52" s="1189"/>
      <c r="I52" s="1189"/>
      <c r="J52" s="1189"/>
      <c r="K52" s="1189"/>
      <c r="L52" s="1189"/>
      <c r="M52" s="1189"/>
      <c r="N52" s="1189"/>
      <c r="O52" s="1189"/>
      <c r="P52" s="1189"/>
      <c r="Q52" s="1189"/>
      <c r="R52" s="1189"/>
      <c r="S52" s="1189"/>
      <c r="T52" s="1189"/>
      <c r="U52" s="1189"/>
      <c r="V52" s="1189"/>
      <c r="W52" s="1189"/>
      <c r="X52" s="1189"/>
      <c r="Y52" s="1189"/>
      <c r="Z52" s="1189"/>
      <c r="AA52" s="1189"/>
      <c r="AB52" s="1189"/>
      <c r="AC52" s="1189"/>
      <c r="AD52" s="1189"/>
      <c r="AE52" s="1189"/>
      <c r="AF52" s="1189"/>
      <c r="AG52" s="1189"/>
      <c r="AH52" s="1189"/>
      <c r="AI52" s="118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189"/>
      <c r="B53" s="1189"/>
      <c r="C53" s="1189"/>
      <c r="D53" s="1189"/>
      <c r="E53" s="1189"/>
      <c r="F53" s="1189"/>
      <c r="G53" s="1189"/>
      <c r="H53" s="1189"/>
      <c r="I53" s="1189"/>
      <c r="J53" s="1189"/>
      <c r="K53" s="1189"/>
      <c r="L53" s="1189"/>
      <c r="M53" s="1189"/>
      <c r="N53" s="1189"/>
      <c r="O53" s="1189"/>
      <c r="P53" s="1189"/>
      <c r="Q53" s="1189"/>
      <c r="R53" s="1189"/>
      <c r="S53" s="1189"/>
      <c r="T53" s="1189"/>
      <c r="U53" s="1189"/>
      <c r="V53" s="1189"/>
      <c r="W53" s="1189"/>
      <c r="X53" s="1189"/>
      <c r="Y53" s="1189"/>
      <c r="Z53" s="1189"/>
      <c r="AA53" s="1189"/>
      <c r="AB53" s="1189"/>
      <c r="AC53" s="1189"/>
      <c r="AD53" s="1189"/>
      <c r="AE53" s="1189"/>
      <c r="AF53" s="1189"/>
      <c r="AG53" s="1189"/>
      <c r="AH53" s="1189"/>
      <c r="AI53" s="118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189"/>
      <c r="B54" s="1189"/>
      <c r="C54" s="1189"/>
      <c r="D54" s="1189"/>
      <c r="E54" s="1189"/>
      <c r="F54" s="1189"/>
      <c r="G54" s="1189"/>
      <c r="H54" s="1189"/>
      <c r="I54" s="1189"/>
      <c r="J54" s="1189"/>
      <c r="K54" s="1189"/>
      <c r="L54" s="1189"/>
      <c r="M54" s="1189"/>
      <c r="N54" s="1189"/>
      <c r="O54" s="1189"/>
      <c r="P54" s="1189"/>
      <c r="Q54" s="1189"/>
      <c r="R54" s="1189"/>
      <c r="S54" s="1189"/>
      <c r="T54" s="1189"/>
      <c r="U54" s="1189"/>
      <c r="V54" s="1189"/>
      <c r="W54" s="1189"/>
      <c r="X54" s="1189"/>
      <c r="Y54" s="1189"/>
      <c r="Z54" s="1189"/>
      <c r="AA54" s="1189"/>
      <c r="AB54" s="1189"/>
      <c r="AC54" s="1189"/>
      <c r="AD54" s="1189"/>
      <c r="AE54" s="1189"/>
      <c r="AF54" s="1189"/>
      <c r="AG54" s="1189"/>
      <c r="AH54" s="1189"/>
      <c r="AI54" s="118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189"/>
      <c r="B55" s="1189"/>
      <c r="C55" s="1189"/>
      <c r="D55" s="1189"/>
      <c r="E55" s="1189"/>
      <c r="F55" s="1189"/>
      <c r="G55" s="1189"/>
      <c r="H55" s="1189"/>
      <c r="I55" s="1189"/>
      <c r="J55" s="1189"/>
      <c r="K55" s="1189"/>
      <c r="L55" s="1189"/>
      <c r="M55" s="1189"/>
      <c r="N55" s="1189"/>
      <c r="O55" s="1189"/>
      <c r="P55" s="1189"/>
      <c r="Q55" s="1189"/>
      <c r="R55" s="1189"/>
      <c r="S55" s="1189"/>
      <c r="T55" s="1189"/>
      <c r="U55" s="1189"/>
      <c r="V55" s="1189"/>
      <c r="W55" s="1189"/>
      <c r="X55" s="1189"/>
      <c r="Y55" s="1189"/>
      <c r="Z55" s="1189"/>
      <c r="AA55" s="1189"/>
      <c r="AB55" s="1189"/>
      <c r="AC55" s="1189"/>
      <c r="AD55" s="1189"/>
      <c r="AE55" s="1189"/>
      <c r="AF55" s="1189"/>
      <c r="AG55" s="1189"/>
      <c r="AH55" s="1189"/>
      <c r="AI55" s="118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189"/>
      <c r="B56" s="1189"/>
      <c r="C56" s="1189"/>
      <c r="D56" s="1189"/>
      <c r="E56" s="1189"/>
      <c r="F56" s="1189"/>
      <c r="G56" s="1189"/>
      <c r="H56" s="1189"/>
      <c r="I56" s="1189"/>
      <c r="J56" s="1189"/>
      <c r="K56" s="1189"/>
      <c r="L56" s="1189"/>
      <c r="M56" s="1189"/>
      <c r="N56" s="1189"/>
      <c r="O56" s="1189"/>
      <c r="P56" s="1189"/>
      <c r="Q56" s="1189"/>
      <c r="R56" s="1189"/>
      <c r="S56" s="1189"/>
      <c r="T56" s="1189"/>
      <c r="U56" s="1189"/>
      <c r="V56" s="1189"/>
      <c r="W56" s="1189"/>
      <c r="X56" s="1189"/>
      <c r="Y56" s="1189"/>
      <c r="Z56" s="1189"/>
      <c r="AA56" s="1189"/>
      <c r="AB56" s="1189"/>
      <c r="AC56" s="1189"/>
      <c r="AD56" s="1189"/>
      <c r="AE56" s="1189"/>
      <c r="AF56" s="1189"/>
      <c r="AG56" s="1189"/>
      <c r="AH56" s="1189"/>
      <c r="AI56" s="118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189"/>
      <c r="B57" s="1189"/>
      <c r="C57" s="1189"/>
      <c r="D57" s="1189"/>
      <c r="E57" s="1189"/>
      <c r="F57" s="1189"/>
      <c r="G57" s="1189"/>
      <c r="H57" s="1189"/>
      <c r="I57" s="1189"/>
      <c r="J57" s="1189"/>
      <c r="K57" s="1189"/>
      <c r="L57" s="1189"/>
      <c r="M57" s="1189"/>
      <c r="N57" s="1189"/>
      <c r="O57" s="1189"/>
      <c r="P57" s="1189"/>
      <c r="Q57" s="1189"/>
      <c r="R57" s="1189"/>
      <c r="S57" s="1189"/>
      <c r="T57" s="1189"/>
      <c r="U57" s="1189"/>
      <c r="V57" s="1189"/>
      <c r="W57" s="1189"/>
      <c r="X57" s="1189"/>
      <c r="Y57" s="1189"/>
      <c r="Z57" s="1189"/>
      <c r="AA57" s="1189"/>
      <c r="AB57" s="1189"/>
      <c r="AC57" s="1189"/>
      <c r="AD57" s="1189"/>
      <c r="AE57" s="1189"/>
      <c r="AF57" s="1189"/>
      <c r="AG57" s="1189"/>
      <c r="AH57" s="1189"/>
      <c r="AI57" s="118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189"/>
      <c r="B58" s="1189"/>
      <c r="C58" s="1189"/>
      <c r="D58" s="1189"/>
      <c r="E58" s="1189"/>
      <c r="F58" s="1189"/>
      <c r="G58" s="1189"/>
      <c r="H58" s="1189"/>
      <c r="I58" s="1189"/>
      <c r="J58" s="1189"/>
      <c r="K58" s="1189"/>
      <c r="L58" s="1189"/>
      <c r="M58" s="1189"/>
      <c r="N58" s="1189"/>
      <c r="O58" s="1189"/>
      <c r="P58" s="1189"/>
      <c r="Q58" s="1189"/>
      <c r="R58" s="1189"/>
      <c r="S58" s="1189"/>
      <c r="T58" s="1189"/>
      <c r="U58" s="1189"/>
      <c r="V58" s="1189"/>
      <c r="W58" s="1189"/>
      <c r="X58" s="1189"/>
      <c r="Y58" s="1189"/>
      <c r="Z58" s="1189"/>
      <c r="AA58" s="1189"/>
      <c r="AB58" s="1189"/>
      <c r="AC58" s="1189"/>
      <c r="AD58" s="1189"/>
      <c r="AE58" s="1189"/>
      <c r="AF58" s="1189"/>
      <c r="AG58" s="1189"/>
      <c r="AH58" s="1189"/>
      <c r="AI58" s="118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189"/>
      <c r="B59" s="1189"/>
      <c r="C59" s="1189"/>
      <c r="D59" s="1189"/>
      <c r="E59" s="1189"/>
      <c r="F59" s="1189"/>
      <c r="G59" s="1189"/>
      <c r="H59" s="1189"/>
      <c r="I59" s="1189"/>
      <c r="J59" s="1189"/>
      <c r="K59" s="1189"/>
      <c r="L59" s="1189"/>
      <c r="M59" s="1189"/>
      <c r="N59" s="1189"/>
      <c r="O59" s="1189"/>
      <c r="P59" s="1189"/>
      <c r="Q59" s="1189"/>
      <c r="R59" s="1189"/>
      <c r="S59" s="1189"/>
      <c r="T59" s="1189"/>
      <c r="U59" s="1189"/>
      <c r="V59" s="1189"/>
      <c r="W59" s="1189"/>
      <c r="X59" s="1189"/>
      <c r="Y59" s="1189"/>
      <c r="Z59" s="1189"/>
      <c r="AA59" s="1189"/>
      <c r="AB59" s="1189"/>
      <c r="AC59" s="1189"/>
      <c r="AD59" s="1189"/>
      <c r="AE59" s="1189"/>
      <c r="AF59" s="1189"/>
      <c r="AG59" s="1189"/>
      <c r="AH59" s="1189"/>
      <c r="AI59" s="118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189"/>
      <c r="B60" s="1189"/>
      <c r="C60" s="1189"/>
      <c r="D60" s="1189"/>
      <c r="E60" s="1189"/>
      <c r="F60" s="1189"/>
      <c r="G60" s="1189"/>
      <c r="H60" s="1189"/>
      <c r="I60" s="1189"/>
      <c r="J60" s="1189"/>
      <c r="K60" s="1189"/>
      <c r="L60" s="1189"/>
      <c r="M60" s="1189"/>
      <c r="N60" s="1189"/>
      <c r="O60" s="1189"/>
      <c r="P60" s="1189"/>
      <c r="Q60" s="1189"/>
      <c r="R60" s="1189"/>
      <c r="S60" s="1189"/>
      <c r="T60" s="1189"/>
      <c r="U60" s="1189"/>
      <c r="V60" s="1189"/>
      <c r="W60" s="1189"/>
      <c r="X60" s="1189"/>
      <c r="Y60" s="1189"/>
      <c r="Z60" s="1189"/>
      <c r="AA60" s="1189"/>
      <c r="AB60" s="1189"/>
      <c r="AC60" s="1189"/>
      <c r="AD60" s="1189"/>
      <c r="AE60" s="1189"/>
      <c r="AF60" s="1189"/>
      <c r="AG60" s="1189"/>
      <c r="AH60" s="1189"/>
      <c r="AI60" s="118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189"/>
      <c r="B61" s="1189"/>
      <c r="C61" s="1189"/>
      <c r="D61" s="1189"/>
      <c r="E61" s="1189"/>
      <c r="F61" s="1189"/>
      <c r="G61" s="1189"/>
      <c r="H61" s="1189"/>
      <c r="I61" s="1189"/>
      <c r="J61" s="1189"/>
      <c r="K61" s="1189"/>
      <c r="L61" s="1189"/>
      <c r="M61" s="1189"/>
      <c r="N61" s="1189"/>
      <c r="O61" s="1189"/>
      <c r="P61" s="1189"/>
      <c r="Q61" s="1189"/>
      <c r="R61" s="1189"/>
      <c r="S61" s="1189"/>
      <c r="T61" s="1189"/>
      <c r="U61" s="1189"/>
      <c r="V61" s="1189"/>
      <c r="W61" s="1189"/>
      <c r="X61" s="1189"/>
      <c r="Y61" s="1189"/>
      <c r="Z61" s="1189"/>
      <c r="AA61" s="1189"/>
      <c r="AB61" s="1189"/>
      <c r="AC61" s="1189"/>
      <c r="AD61" s="1189"/>
      <c r="AE61" s="1189"/>
      <c r="AF61" s="1189"/>
      <c r="AG61" s="1189"/>
      <c r="AH61" s="1189"/>
      <c r="AI61" s="118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189"/>
      <c r="B62" s="1189"/>
      <c r="C62" s="1189"/>
      <c r="D62" s="1189"/>
      <c r="E62" s="1189"/>
      <c r="F62" s="1189"/>
      <c r="G62" s="1189"/>
      <c r="H62" s="1189"/>
      <c r="I62" s="1189"/>
      <c r="J62" s="1189"/>
      <c r="K62" s="1189"/>
      <c r="L62" s="1189"/>
      <c r="M62" s="1189"/>
      <c r="N62" s="1189"/>
      <c r="O62" s="1189"/>
      <c r="P62" s="1189"/>
      <c r="Q62" s="1189"/>
      <c r="R62" s="1189"/>
      <c r="S62" s="1189"/>
      <c r="T62" s="1189"/>
      <c r="U62" s="1189"/>
      <c r="V62" s="1189"/>
      <c r="W62" s="1189"/>
      <c r="X62" s="1189"/>
      <c r="Y62" s="1189"/>
      <c r="Z62" s="1189"/>
      <c r="AA62" s="1189"/>
      <c r="AB62" s="1189"/>
      <c r="AC62" s="1189"/>
      <c r="AD62" s="1189"/>
      <c r="AE62" s="1189"/>
      <c r="AF62" s="1189"/>
      <c r="AG62" s="1189"/>
      <c r="AH62" s="1189"/>
      <c r="AI62" s="118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c r="BT1" s="1526"/>
      <c r="BU1" s="1526"/>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299" t="s">
        <v>94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77" t="s">
        <v>92</v>
      </c>
      <c r="AW8" s="1578"/>
      <c r="AX8" s="1578"/>
      <c r="AY8" s="1578"/>
      <c r="AZ8" s="1578"/>
      <c r="BA8" s="1578"/>
      <c r="BB8" s="1578"/>
      <c r="BC8" s="1579"/>
      <c r="BD8" s="19"/>
      <c r="BE8" s="4"/>
      <c r="BF8" s="1565"/>
      <c r="BG8" s="1566"/>
      <c r="BH8" s="1566"/>
      <c r="BI8" s="1566"/>
      <c r="BJ8" s="1566"/>
      <c r="BK8" s="1566"/>
      <c r="BL8" s="1566"/>
      <c r="BM8" s="1566"/>
      <c r="BN8" s="1566"/>
      <c r="BO8" s="1566"/>
      <c r="BP8" s="1566"/>
      <c r="BQ8" s="1566"/>
      <c r="BR8" s="1566"/>
      <c r="BS8" s="1566"/>
      <c r="BT8" s="1567"/>
      <c r="BU8" s="4"/>
    </row>
    <row r="9" spans="1:73" ht="12" customHeight="1" thickTop="1" thickBot="1" x14ac:dyDescent="0.25">
      <c r="A9" s="6"/>
      <c r="B9" s="6"/>
      <c r="C9" s="6"/>
      <c r="D9" s="6"/>
      <c r="E9" s="6"/>
      <c r="F9" s="6"/>
      <c r="G9" s="6"/>
      <c r="H9" s="6"/>
      <c r="I9" s="6"/>
      <c r="J9" s="6"/>
      <c r="K9" s="6"/>
      <c r="L9" s="6"/>
      <c r="M9" s="6"/>
      <c r="N9" s="6"/>
      <c r="O9" s="6"/>
      <c r="P9" s="6"/>
      <c r="Q9" s="6"/>
      <c r="R9" s="6"/>
      <c r="S9" s="6"/>
      <c r="T9" s="1319"/>
      <c r="U9" s="1319"/>
      <c r="V9" s="1319"/>
      <c r="W9" s="1319"/>
      <c r="X9" s="1319"/>
      <c r="Y9" s="6"/>
      <c r="Z9" s="6"/>
      <c r="AA9" s="6"/>
      <c r="AB9" s="6"/>
      <c r="AC9" s="6"/>
      <c r="AD9" s="6"/>
      <c r="AE9" s="6"/>
      <c r="AF9" s="6"/>
      <c r="AG9" s="6"/>
      <c r="AH9" s="6"/>
      <c r="AI9" s="6"/>
      <c r="AJ9" s="4"/>
      <c r="AK9" s="4"/>
      <c r="AL9" s="4"/>
      <c r="AM9" s="4"/>
      <c r="AN9" s="4"/>
      <c r="AO9" s="4"/>
      <c r="AP9" s="4"/>
      <c r="AQ9" s="4"/>
      <c r="AR9" s="4"/>
      <c r="AS9" s="4"/>
      <c r="AT9" s="4"/>
      <c r="AU9" s="17"/>
      <c r="AV9" s="1580" t="s">
        <v>91</v>
      </c>
      <c r="AW9" s="1580"/>
      <c r="AX9" s="1580"/>
      <c r="AY9" s="1580"/>
      <c r="AZ9" s="1580"/>
      <c r="BA9" s="1580"/>
      <c r="BB9" s="1582"/>
      <c r="BC9" s="1583"/>
      <c r="BD9" s="18"/>
      <c r="BE9" s="4"/>
      <c r="BF9" s="1253" t="s">
        <v>696</v>
      </c>
      <c r="BG9" s="1254"/>
      <c r="BH9" s="1254"/>
      <c r="BI9" s="1254"/>
      <c r="BJ9" s="1254"/>
      <c r="BK9" s="1254"/>
      <c r="BL9" s="1254"/>
      <c r="BM9" s="1254"/>
      <c r="BN9" s="1254"/>
      <c r="BO9" s="1254"/>
      <c r="BP9" s="1254"/>
      <c r="BQ9" s="1254"/>
      <c r="BR9" s="1254"/>
      <c r="BS9" s="1254"/>
      <c r="BT9" s="1255"/>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68" t="s">
        <v>749</v>
      </c>
      <c r="AL10" s="1569"/>
      <c r="AM10" s="1569"/>
      <c r="AN10" s="1569"/>
      <c r="AO10" s="1569"/>
      <c r="AP10" s="1569"/>
      <c r="AQ10" s="1569"/>
      <c r="AR10" s="1569"/>
      <c r="AS10" s="1570"/>
      <c r="AT10" s="4"/>
      <c r="AU10" s="17"/>
      <c r="AV10" s="1581" t="s">
        <v>90</v>
      </c>
      <c r="AW10" s="1581"/>
      <c r="AX10" s="1581"/>
      <c r="AY10" s="1581"/>
      <c r="AZ10" s="1581"/>
      <c r="BA10" s="1581"/>
      <c r="BB10" s="1584"/>
      <c r="BC10" s="1585"/>
      <c r="BD10" s="16"/>
      <c r="BE10" s="4"/>
      <c r="BF10" s="1561"/>
      <c r="BG10" s="1562"/>
      <c r="BH10" s="1562"/>
      <c r="BI10" s="1562"/>
      <c r="BJ10" s="1563"/>
      <c r="BK10" s="1564"/>
      <c r="BL10" s="1562"/>
      <c r="BM10" s="1562"/>
      <c r="BN10" s="1562"/>
      <c r="BO10" s="1563"/>
      <c r="BP10" s="1556"/>
      <c r="BQ10" s="1556"/>
      <c r="BR10" s="1556"/>
      <c r="BS10" s="1556"/>
      <c r="BT10" s="1557"/>
      <c r="BU10" s="4"/>
    </row>
    <row r="11" spans="1:73" ht="12" customHeight="1" thickBot="1" x14ac:dyDescent="0.25">
      <c r="A11" s="1532" t="s">
        <v>60</v>
      </c>
      <c r="B11" s="1529"/>
      <c r="C11" s="1529"/>
      <c r="D11" s="1529"/>
      <c r="E11" s="1529"/>
      <c r="F11" s="1529"/>
      <c r="G11" s="1529"/>
      <c r="H11" s="1528" t="s">
        <v>93</v>
      </c>
      <c r="I11" s="1528"/>
      <c r="J11" s="1528"/>
      <c r="K11" s="1528"/>
      <c r="L11" s="1528"/>
      <c r="M11" s="1528"/>
      <c r="N11" s="1528"/>
      <c r="O11" s="1528"/>
      <c r="P11" s="1528"/>
      <c r="Q11" s="1529" t="s">
        <v>59</v>
      </c>
      <c r="R11" s="1529"/>
      <c r="S11" s="1529"/>
      <c r="T11" s="1528" t="s">
        <v>58</v>
      </c>
      <c r="U11" s="1528"/>
      <c r="V11" s="1528"/>
      <c r="W11" s="1528"/>
      <c r="X11" s="1528"/>
      <c r="Y11" s="1528"/>
      <c r="Z11" s="1528"/>
      <c r="AA11" s="1528"/>
      <c r="AB11" s="1528"/>
      <c r="AC11" s="1529" t="s">
        <v>57</v>
      </c>
      <c r="AD11" s="1529"/>
      <c r="AE11" s="1529"/>
      <c r="AF11" s="1541" t="s">
        <v>39</v>
      </c>
      <c r="AG11" s="1542"/>
      <c r="AH11" s="1542"/>
      <c r="AI11" s="1543"/>
      <c r="AJ11" s="4"/>
      <c r="AK11" s="1571"/>
      <c r="AL11" s="1572"/>
      <c r="AM11" s="1572"/>
      <c r="AN11" s="1572"/>
      <c r="AO11" s="1572"/>
      <c r="AP11" s="1572"/>
      <c r="AQ11" s="1572"/>
      <c r="AR11" s="1572"/>
      <c r="AS11" s="1573"/>
      <c r="AT11" s="4"/>
      <c r="AU11" s="15"/>
      <c r="AV11" s="13"/>
      <c r="AW11" s="13"/>
      <c r="AX11" s="13"/>
      <c r="AY11" s="13"/>
      <c r="AZ11" s="14"/>
      <c r="BA11" s="14"/>
      <c r="BB11" s="13"/>
      <c r="BC11" s="13"/>
      <c r="BD11" s="12"/>
      <c r="BE11" s="4"/>
      <c r="BF11" s="925"/>
      <c r="BG11" s="926"/>
      <c r="BH11" s="926"/>
      <c r="BI11" s="926"/>
      <c r="BJ11" s="927"/>
      <c r="BK11" s="928"/>
      <c r="BL11" s="926"/>
      <c r="BM11" s="926"/>
      <c r="BN11" s="926"/>
      <c r="BO11" s="927"/>
      <c r="BP11" s="1194"/>
      <c r="BQ11" s="1194"/>
      <c r="BR11" s="1194"/>
      <c r="BS11" s="1194"/>
      <c r="BT11" s="1558"/>
      <c r="BU11" s="4"/>
    </row>
    <row r="12" spans="1:73" ht="12" customHeight="1" thickBot="1" x14ac:dyDescent="0.25">
      <c r="A12" s="1533"/>
      <c r="B12" s="1530"/>
      <c r="C12" s="1530"/>
      <c r="D12" s="1530"/>
      <c r="E12" s="1530"/>
      <c r="F12" s="1530"/>
      <c r="G12" s="1530"/>
      <c r="H12" s="1308" t="s">
        <v>55</v>
      </c>
      <c r="I12" s="1308"/>
      <c r="J12" s="1308"/>
      <c r="K12" s="1308" t="s">
        <v>54</v>
      </c>
      <c r="L12" s="1308"/>
      <c r="M12" s="1308"/>
      <c r="N12" s="1308" t="s">
        <v>653</v>
      </c>
      <c r="O12" s="1308"/>
      <c r="P12" s="1308"/>
      <c r="Q12" s="1530"/>
      <c r="R12" s="1530"/>
      <c r="S12" s="1530"/>
      <c r="T12" s="1308" t="s">
        <v>52</v>
      </c>
      <c r="U12" s="1308"/>
      <c r="V12" s="1308"/>
      <c r="W12" s="1308" t="s">
        <v>51</v>
      </c>
      <c r="X12" s="1308"/>
      <c r="Y12" s="1308"/>
      <c r="Z12" s="1308" t="s">
        <v>50</v>
      </c>
      <c r="AA12" s="1308"/>
      <c r="AB12" s="1308"/>
      <c r="AC12" s="1530"/>
      <c r="AD12" s="1530"/>
      <c r="AE12" s="1530"/>
      <c r="AF12" s="1544"/>
      <c r="AG12" s="1545"/>
      <c r="AH12" s="1545"/>
      <c r="AI12" s="1546"/>
      <c r="AJ12" s="4"/>
      <c r="AK12" s="1574"/>
      <c r="AL12" s="1575"/>
      <c r="AM12" s="1575"/>
      <c r="AN12" s="1575"/>
      <c r="AO12" s="1575"/>
      <c r="AP12" s="1575"/>
      <c r="AQ12" s="1575"/>
      <c r="AR12" s="1575"/>
      <c r="AS12" s="1576"/>
      <c r="AT12" s="4"/>
      <c r="AU12" s="1538" t="s">
        <v>56</v>
      </c>
      <c r="AV12" s="1539"/>
      <c r="AW12" s="1539"/>
      <c r="AX12" s="1539"/>
      <c r="AY12" s="1539"/>
      <c r="AZ12" s="1539"/>
      <c r="BA12" s="1539"/>
      <c r="BB12" s="1539"/>
      <c r="BC12" s="1539"/>
      <c r="BD12" s="1540"/>
      <c r="BE12" s="4"/>
      <c r="BF12" s="925"/>
      <c r="BG12" s="926"/>
      <c r="BH12" s="926"/>
      <c r="BI12" s="926"/>
      <c r="BJ12" s="927"/>
      <c r="BK12" s="928"/>
      <c r="BL12" s="926"/>
      <c r="BM12" s="926"/>
      <c r="BN12" s="926"/>
      <c r="BO12" s="927"/>
      <c r="BP12" s="1194"/>
      <c r="BQ12" s="1194"/>
      <c r="BR12" s="1194"/>
      <c r="BS12" s="1194"/>
      <c r="BT12" s="1558"/>
      <c r="BU12" s="4"/>
    </row>
    <row r="13" spans="1:73" ht="12.6" customHeight="1" thickTop="1" x14ac:dyDescent="0.2">
      <c r="A13" s="1534"/>
      <c r="B13" s="1535"/>
      <c r="C13" s="1535"/>
      <c r="D13" s="1535"/>
      <c r="E13" s="1535"/>
      <c r="F13" s="1535"/>
      <c r="G13" s="1535"/>
      <c r="H13" s="1527"/>
      <c r="I13" s="1527"/>
      <c r="J13" s="1527"/>
      <c r="K13" s="1531"/>
      <c r="L13" s="1531"/>
      <c r="M13" s="1531"/>
      <c r="N13" s="1531"/>
      <c r="O13" s="1531"/>
      <c r="P13" s="1531"/>
      <c r="Q13" s="1527"/>
      <c r="R13" s="1527"/>
      <c r="S13" s="1527"/>
      <c r="T13" s="1527"/>
      <c r="U13" s="1527"/>
      <c r="V13" s="1527"/>
      <c r="W13" s="1527"/>
      <c r="X13" s="1527"/>
      <c r="Y13" s="1527"/>
      <c r="Z13" s="1527"/>
      <c r="AA13" s="1527"/>
      <c r="AB13" s="1527"/>
      <c r="AC13" s="1527"/>
      <c r="AD13" s="1527"/>
      <c r="AE13" s="1527"/>
      <c r="AF13" s="1547"/>
      <c r="AG13" s="1548"/>
      <c r="AH13" s="1548"/>
      <c r="AI13" s="1549"/>
      <c r="AJ13" s="4"/>
      <c r="AK13" s="1550" t="str">
        <f>IFERROR(AN13*(1-$BB$10),"")</f>
        <v/>
      </c>
      <c r="AL13" s="1551"/>
      <c r="AM13" s="1551"/>
      <c r="AN13" s="1551" t="str">
        <f>IFERROR($AK$52*(Q13),"")</f>
        <v/>
      </c>
      <c r="AO13" s="1551"/>
      <c r="AP13" s="1551"/>
      <c r="AQ13" s="1551" t="str">
        <f>IFERROR(AN13*(1+$BB$9),"")</f>
        <v/>
      </c>
      <c r="AR13" s="1551"/>
      <c r="AS13" s="1552"/>
      <c r="AT13" s="4"/>
      <c r="AU13" s="1518" t="str">
        <f t="shared" ref="AU13:AU52" si="0">IF(AC13="","",IF(AC13&lt;Q13-(Q13*$BB$10),"Below "&amp;$BB$10*100&amp;"% by "&amp;Q13-(Q13*$BB$10)-AC13&amp;" CFM",IF(AC13&gt;Q13+(Q13*$BB$9),"Above "&amp;$BB$9*100&amp;"% by "&amp;AC13-Q13-(Q13*$BB$9)&amp;" CFM","")))</f>
        <v/>
      </c>
      <c r="AV13" s="1519"/>
      <c r="AW13" s="1519"/>
      <c r="AX13" s="1519"/>
      <c r="AY13" s="1519"/>
      <c r="AZ13" s="1519"/>
      <c r="BA13" s="1519"/>
      <c r="BB13" s="1519"/>
      <c r="BC13" s="1519"/>
      <c r="BD13" s="1520"/>
      <c r="BE13" s="4"/>
      <c r="BF13" s="925"/>
      <c r="BG13" s="926"/>
      <c r="BH13" s="926"/>
      <c r="BI13" s="926"/>
      <c r="BJ13" s="927"/>
      <c r="BK13" s="928"/>
      <c r="BL13" s="926"/>
      <c r="BM13" s="926"/>
      <c r="BN13" s="926"/>
      <c r="BO13" s="927"/>
      <c r="BP13" s="1194"/>
      <c r="BQ13" s="1194"/>
      <c r="BR13" s="1194"/>
      <c r="BS13" s="1194"/>
      <c r="BT13" s="1558"/>
      <c r="BU13" s="4"/>
    </row>
    <row r="14" spans="1:73" ht="12" customHeight="1" x14ac:dyDescent="0.2">
      <c r="A14" s="1521"/>
      <c r="B14" s="1522"/>
      <c r="C14" s="1522"/>
      <c r="D14" s="1522"/>
      <c r="E14" s="1522"/>
      <c r="F14" s="1522"/>
      <c r="G14" s="1522"/>
      <c r="H14" s="953"/>
      <c r="I14" s="953"/>
      <c r="J14" s="953"/>
      <c r="K14" s="969"/>
      <c r="L14" s="969"/>
      <c r="M14" s="969"/>
      <c r="N14" s="969"/>
      <c r="O14" s="969"/>
      <c r="P14" s="969"/>
      <c r="Q14" s="953"/>
      <c r="R14" s="953"/>
      <c r="S14" s="953"/>
      <c r="T14" s="953"/>
      <c r="U14" s="953"/>
      <c r="V14" s="953"/>
      <c r="W14" s="1523"/>
      <c r="X14" s="1523"/>
      <c r="Y14" s="1523"/>
      <c r="Z14" s="953"/>
      <c r="AA14" s="953"/>
      <c r="AB14" s="953"/>
      <c r="AC14" s="953"/>
      <c r="AD14" s="953"/>
      <c r="AE14" s="953"/>
      <c r="AF14" s="1067"/>
      <c r="AG14" s="1068"/>
      <c r="AH14" s="1068"/>
      <c r="AI14" s="1225"/>
      <c r="AJ14" s="4"/>
      <c r="AK14" s="1550" t="str">
        <f t="shared" ref="AK14:AK51" si="1">IFERROR(AN14*(1-$BB$10),"")</f>
        <v/>
      </c>
      <c r="AL14" s="1551"/>
      <c r="AM14" s="1551"/>
      <c r="AN14" s="1551" t="str">
        <f t="shared" ref="AN14:AN51" si="2">IFERROR($AK$52*(Q14),"")</f>
        <v/>
      </c>
      <c r="AO14" s="1551"/>
      <c r="AP14" s="1551"/>
      <c r="AQ14" s="1551" t="str">
        <f t="shared" ref="AQ14:AQ51" si="3">IFERROR(AN14*(1+$BB$9),"")</f>
        <v/>
      </c>
      <c r="AR14" s="1551"/>
      <c r="AS14" s="1552"/>
      <c r="AT14" s="4"/>
      <c r="AU14" s="1518" t="str">
        <f t="shared" si="0"/>
        <v/>
      </c>
      <c r="AV14" s="1519"/>
      <c r="AW14" s="1519"/>
      <c r="AX14" s="1519"/>
      <c r="AY14" s="1519"/>
      <c r="AZ14" s="1519"/>
      <c r="BA14" s="1519"/>
      <c r="BB14" s="1519"/>
      <c r="BC14" s="1519"/>
      <c r="BD14" s="1520"/>
      <c r="BE14" s="4"/>
      <c r="BF14" s="925"/>
      <c r="BG14" s="926"/>
      <c r="BH14" s="926"/>
      <c r="BI14" s="926"/>
      <c r="BJ14" s="927"/>
      <c r="BK14" s="928"/>
      <c r="BL14" s="926"/>
      <c r="BM14" s="926"/>
      <c r="BN14" s="926"/>
      <c r="BO14" s="927"/>
      <c r="BP14" s="1194"/>
      <c r="BQ14" s="1194"/>
      <c r="BR14" s="1194"/>
      <c r="BS14" s="1194"/>
      <c r="BT14" s="1558"/>
      <c r="BU14" s="4"/>
    </row>
    <row r="15" spans="1:73" ht="12" customHeight="1" thickBot="1" x14ac:dyDescent="0.25">
      <c r="A15" s="1521"/>
      <c r="B15" s="1522"/>
      <c r="C15" s="1522"/>
      <c r="D15" s="1522"/>
      <c r="E15" s="1522"/>
      <c r="F15" s="1522"/>
      <c r="G15" s="1522"/>
      <c r="H15" s="1523"/>
      <c r="I15" s="1523"/>
      <c r="J15" s="1523"/>
      <c r="K15" s="988"/>
      <c r="L15" s="988"/>
      <c r="M15" s="988"/>
      <c r="N15" s="969"/>
      <c r="O15" s="969"/>
      <c r="P15" s="969"/>
      <c r="Q15" s="953"/>
      <c r="R15" s="953"/>
      <c r="S15" s="953"/>
      <c r="T15" s="953"/>
      <c r="U15" s="953"/>
      <c r="V15" s="953"/>
      <c r="W15" s="1523"/>
      <c r="X15" s="1523"/>
      <c r="Y15" s="1523"/>
      <c r="Z15" s="953"/>
      <c r="AA15" s="953"/>
      <c r="AB15" s="953"/>
      <c r="AC15" s="953"/>
      <c r="AD15" s="953"/>
      <c r="AE15" s="953"/>
      <c r="AF15" s="1067"/>
      <c r="AG15" s="1068"/>
      <c r="AH15" s="1068"/>
      <c r="AI15" s="1225"/>
      <c r="AJ15" s="4"/>
      <c r="AK15" s="1550" t="str">
        <f t="shared" si="1"/>
        <v/>
      </c>
      <c r="AL15" s="1551"/>
      <c r="AM15" s="1551"/>
      <c r="AN15" s="1551" t="str">
        <f t="shared" si="2"/>
        <v/>
      </c>
      <c r="AO15" s="1551"/>
      <c r="AP15" s="1551"/>
      <c r="AQ15" s="1551" t="str">
        <f t="shared" si="3"/>
        <v/>
      </c>
      <c r="AR15" s="1551"/>
      <c r="AS15" s="1552"/>
      <c r="AT15" s="4"/>
      <c r="AU15" s="1518" t="str">
        <f t="shared" si="0"/>
        <v/>
      </c>
      <c r="AV15" s="1519"/>
      <c r="AW15" s="1519"/>
      <c r="AX15" s="1519"/>
      <c r="AY15" s="1519"/>
      <c r="AZ15" s="1519"/>
      <c r="BA15" s="1519"/>
      <c r="BB15" s="1519"/>
      <c r="BC15" s="1519"/>
      <c r="BD15" s="1520"/>
      <c r="BE15" s="4"/>
      <c r="BF15" s="936"/>
      <c r="BG15" s="937"/>
      <c r="BH15" s="937"/>
      <c r="BI15" s="937"/>
      <c r="BJ15" s="938"/>
      <c r="BK15" s="939"/>
      <c r="BL15" s="937"/>
      <c r="BM15" s="937"/>
      <c r="BN15" s="937"/>
      <c r="BO15" s="938"/>
      <c r="BP15" s="1559"/>
      <c r="BQ15" s="1559"/>
      <c r="BR15" s="1559"/>
      <c r="BS15" s="1559"/>
      <c r="BT15" s="1560"/>
      <c r="BU15" s="4"/>
    </row>
    <row r="16" spans="1:73" ht="12" customHeight="1" x14ac:dyDescent="0.2">
      <c r="A16" s="1521"/>
      <c r="B16" s="1522"/>
      <c r="C16" s="1522"/>
      <c r="D16" s="1522"/>
      <c r="E16" s="1522"/>
      <c r="F16" s="1522"/>
      <c r="G16" s="1522"/>
      <c r="H16" s="953"/>
      <c r="I16" s="953"/>
      <c r="J16" s="953"/>
      <c r="K16" s="969"/>
      <c r="L16" s="969"/>
      <c r="M16" s="969"/>
      <c r="N16" s="969"/>
      <c r="O16" s="969"/>
      <c r="P16" s="969"/>
      <c r="Q16" s="953"/>
      <c r="R16" s="953"/>
      <c r="S16" s="953"/>
      <c r="T16" s="1523"/>
      <c r="U16" s="1523"/>
      <c r="V16" s="1523"/>
      <c r="W16" s="1523"/>
      <c r="X16" s="1523"/>
      <c r="Y16" s="1523"/>
      <c r="Z16" s="1523"/>
      <c r="AA16" s="1523"/>
      <c r="AB16" s="1523"/>
      <c r="AC16" s="953"/>
      <c r="AD16" s="953"/>
      <c r="AE16" s="953"/>
      <c r="AF16" s="1067"/>
      <c r="AG16" s="1068"/>
      <c r="AH16" s="1068"/>
      <c r="AI16" s="1225"/>
      <c r="AJ16" s="4"/>
      <c r="AK16" s="1550" t="str">
        <f t="shared" si="1"/>
        <v/>
      </c>
      <c r="AL16" s="1551"/>
      <c r="AM16" s="1551"/>
      <c r="AN16" s="1551" t="str">
        <f t="shared" si="2"/>
        <v/>
      </c>
      <c r="AO16" s="1551"/>
      <c r="AP16" s="1551"/>
      <c r="AQ16" s="1551" t="str">
        <f t="shared" si="3"/>
        <v/>
      </c>
      <c r="AR16" s="1551"/>
      <c r="AS16" s="1552"/>
      <c r="AT16" s="4"/>
      <c r="AU16" s="1518" t="str">
        <f t="shared" si="0"/>
        <v/>
      </c>
      <c r="AV16" s="1519"/>
      <c r="AW16" s="1519"/>
      <c r="AX16" s="1519"/>
      <c r="AY16" s="1519"/>
      <c r="AZ16" s="1519"/>
      <c r="BA16" s="1519"/>
      <c r="BB16" s="1519"/>
      <c r="BC16" s="1519"/>
      <c r="BD16" s="1520"/>
      <c r="BE16" s="4"/>
      <c r="BF16" s="4"/>
      <c r="BG16" s="4"/>
      <c r="BH16" s="4"/>
      <c r="BI16" s="4"/>
      <c r="BJ16" s="4"/>
      <c r="BK16" s="4"/>
      <c r="BL16" s="4"/>
      <c r="BM16" s="4"/>
      <c r="BN16" s="4"/>
      <c r="BO16" s="4"/>
      <c r="BP16" s="4"/>
      <c r="BQ16" s="4"/>
      <c r="BR16" s="4"/>
      <c r="BS16" s="4"/>
      <c r="BT16" s="4"/>
      <c r="BU16" s="4"/>
    </row>
    <row r="17" spans="1:73" ht="12" customHeight="1" x14ac:dyDescent="0.2">
      <c r="A17" s="1521"/>
      <c r="B17" s="1522"/>
      <c r="C17" s="1522"/>
      <c r="D17" s="1522"/>
      <c r="E17" s="1522"/>
      <c r="F17" s="1522"/>
      <c r="G17" s="1522"/>
      <c r="H17" s="1523"/>
      <c r="I17" s="1523"/>
      <c r="J17" s="1523"/>
      <c r="K17" s="969"/>
      <c r="L17" s="969"/>
      <c r="M17" s="969"/>
      <c r="N17" s="969"/>
      <c r="O17" s="969"/>
      <c r="P17" s="969"/>
      <c r="Q17" s="953"/>
      <c r="R17" s="953"/>
      <c r="S17" s="953"/>
      <c r="T17" s="953"/>
      <c r="U17" s="953"/>
      <c r="V17" s="953"/>
      <c r="W17" s="1523"/>
      <c r="X17" s="1523"/>
      <c r="Y17" s="1523"/>
      <c r="Z17" s="953"/>
      <c r="AA17" s="953"/>
      <c r="AB17" s="953"/>
      <c r="AC17" s="953"/>
      <c r="AD17" s="953"/>
      <c r="AE17" s="953"/>
      <c r="AF17" s="969"/>
      <c r="AG17" s="969"/>
      <c r="AH17" s="969"/>
      <c r="AI17" s="970"/>
      <c r="AJ17" s="4"/>
      <c r="AK17" s="1550" t="str">
        <f t="shared" si="1"/>
        <v/>
      </c>
      <c r="AL17" s="1551"/>
      <c r="AM17" s="1551"/>
      <c r="AN17" s="1551" t="str">
        <f t="shared" si="2"/>
        <v/>
      </c>
      <c r="AO17" s="1551"/>
      <c r="AP17" s="1551"/>
      <c r="AQ17" s="1551" t="str">
        <f t="shared" si="3"/>
        <v/>
      </c>
      <c r="AR17" s="1551"/>
      <c r="AS17" s="1552"/>
      <c r="AT17" s="4"/>
      <c r="AU17" s="1518" t="str">
        <f t="shared" si="0"/>
        <v/>
      </c>
      <c r="AV17" s="1519"/>
      <c r="AW17" s="1519"/>
      <c r="AX17" s="1519"/>
      <c r="AY17" s="1519"/>
      <c r="AZ17" s="1519"/>
      <c r="BA17" s="1519"/>
      <c r="BB17" s="1519"/>
      <c r="BC17" s="1519"/>
      <c r="BD17" s="1520"/>
      <c r="BE17" s="4"/>
      <c r="BF17" s="4"/>
      <c r="BG17" s="4"/>
      <c r="BH17" s="4"/>
      <c r="BI17" s="4"/>
      <c r="BJ17" s="4"/>
      <c r="BK17" s="4"/>
      <c r="BL17" s="4"/>
      <c r="BM17" s="4"/>
      <c r="BN17" s="4"/>
      <c r="BO17" s="4"/>
      <c r="BP17" s="4"/>
      <c r="BQ17" s="4"/>
      <c r="BR17" s="4"/>
      <c r="BS17" s="4"/>
      <c r="BT17" s="4"/>
      <c r="BU17" s="4"/>
    </row>
    <row r="18" spans="1:73" ht="12" customHeight="1" x14ac:dyDescent="0.2">
      <c r="A18" s="1521"/>
      <c r="B18" s="1522"/>
      <c r="C18" s="1522"/>
      <c r="D18" s="1522"/>
      <c r="E18" s="1522"/>
      <c r="F18" s="1522"/>
      <c r="G18" s="1522"/>
      <c r="H18" s="953"/>
      <c r="I18" s="953"/>
      <c r="J18" s="953"/>
      <c r="K18" s="969"/>
      <c r="L18" s="969"/>
      <c r="M18" s="969"/>
      <c r="N18" s="969"/>
      <c r="O18" s="969"/>
      <c r="P18" s="969"/>
      <c r="Q18" s="953"/>
      <c r="R18" s="953"/>
      <c r="S18" s="953"/>
      <c r="T18" s="953"/>
      <c r="U18" s="953"/>
      <c r="V18" s="953"/>
      <c r="W18" s="1523"/>
      <c r="X18" s="1523"/>
      <c r="Y18" s="1523"/>
      <c r="Z18" s="953"/>
      <c r="AA18" s="953"/>
      <c r="AB18" s="953"/>
      <c r="AC18" s="953"/>
      <c r="AD18" s="953"/>
      <c r="AE18" s="953"/>
      <c r="AF18" s="969"/>
      <c r="AG18" s="969"/>
      <c r="AH18" s="969"/>
      <c r="AI18" s="970"/>
      <c r="AJ18" s="4"/>
      <c r="AK18" s="1550" t="str">
        <f t="shared" si="1"/>
        <v/>
      </c>
      <c r="AL18" s="1551"/>
      <c r="AM18" s="1551"/>
      <c r="AN18" s="1551" t="str">
        <f t="shared" si="2"/>
        <v/>
      </c>
      <c r="AO18" s="1551"/>
      <c r="AP18" s="1551"/>
      <c r="AQ18" s="1551" t="str">
        <f t="shared" si="3"/>
        <v/>
      </c>
      <c r="AR18" s="1551"/>
      <c r="AS18" s="1552"/>
      <c r="AT18" s="4"/>
      <c r="AU18" s="1518" t="str">
        <f t="shared" si="0"/>
        <v/>
      </c>
      <c r="AV18" s="1519"/>
      <c r="AW18" s="1519"/>
      <c r="AX18" s="1519"/>
      <c r="AY18" s="1519"/>
      <c r="AZ18" s="1519"/>
      <c r="BA18" s="1519"/>
      <c r="BB18" s="1519"/>
      <c r="BC18" s="1519"/>
      <c r="BD18" s="1520"/>
      <c r="BE18" s="4"/>
      <c r="BF18" s="4"/>
      <c r="BG18" s="4"/>
      <c r="BH18" s="4"/>
      <c r="BI18" s="4"/>
      <c r="BJ18" s="4"/>
      <c r="BK18" s="4"/>
      <c r="BL18" s="4"/>
      <c r="BM18" s="4"/>
      <c r="BN18" s="4"/>
      <c r="BO18" s="4"/>
      <c r="BP18" s="4"/>
      <c r="BQ18" s="4"/>
      <c r="BR18" s="4"/>
      <c r="BS18" s="4"/>
      <c r="BT18" s="4"/>
      <c r="BU18" s="4"/>
    </row>
    <row r="19" spans="1:73" ht="12" customHeight="1" x14ac:dyDescent="0.2">
      <c r="A19" s="1521"/>
      <c r="B19" s="1522"/>
      <c r="C19" s="1522"/>
      <c r="D19" s="1522"/>
      <c r="E19" s="1522"/>
      <c r="F19" s="1522"/>
      <c r="G19" s="1522"/>
      <c r="H19" s="1523"/>
      <c r="I19" s="1523"/>
      <c r="J19" s="1523"/>
      <c r="K19" s="969"/>
      <c r="L19" s="969"/>
      <c r="M19" s="969"/>
      <c r="N19" s="969"/>
      <c r="O19" s="969"/>
      <c r="P19" s="969"/>
      <c r="Q19" s="953"/>
      <c r="R19" s="953"/>
      <c r="S19" s="953"/>
      <c r="T19" s="953"/>
      <c r="U19" s="953"/>
      <c r="V19" s="953"/>
      <c r="W19" s="1523"/>
      <c r="X19" s="1523"/>
      <c r="Y19" s="1523"/>
      <c r="Z19" s="953"/>
      <c r="AA19" s="953"/>
      <c r="AB19" s="953"/>
      <c r="AC19" s="953"/>
      <c r="AD19" s="953"/>
      <c r="AE19" s="953"/>
      <c r="AF19" s="969"/>
      <c r="AG19" s="969"/>
      <c r="AH19" s="969"/>
      <c r="AI19" s="970"/>
      <c r="AJ19" s="4"/>
      <c r="AK19" s="1550" t="str">
        <f t="shared" si="1"/>
        <v/>
      </c>
      <c r="AL19" s="1551"/>
      <c r="AM19" s="1551"/>
      <c r="AN19" s="1551" t="str">
        <f t="shared" si="2"/>
        <v/>
      </c>
      <c r="AO19" s="1551"/>
      <c r="AP19" s="1551"/>
      <c r="AQ19" s="1551" t="str">
        <f t="shared" si="3"/>
        <v/>
      </c>
      <c r="AR19" s="1551"/>
      <c r="AS19" s="1552"/>
      <c r="AT19" s="4"/>
      <c r="AU19" s="1518" t="str">
        <f t="shared" si="0"/>
        <v/>
      </c>
      <c r="AV19" s="1519"/>
      <c r="AW19" s="1519"/>
      <c r="AX19" s="1519"/>
      <c r="AY19" s="1519"/>
      <c r="AZ19" s="1519"/>
      <c r="BA19" s="1519"/>
      <c r="BB19" s="1519"/>
      <c r="BC19" s="1519"/>
      <c r="BD19" s="1520"/>
      <c r="BE19" s="4"/>
      <c r="BF19" s="4"/>
      <c r="BG19" s="4"/>
      <c r="BH19" s="4"/>
      <c r="BI19" s="4"/>
      <c r="BJ19" s="4"/>
      <c r="BK19" s="4"/>
      <c r="BL19" s="4"/>
      <c r="BM19" s="4"/>
      <c r="BN19" s="4"/>
      <c r="BO19" s="4"/>
      <c r="BP19" s="4"/>
      <c r="BQ19" s="4"/>
      <c r="BR19" s="4"/>
      <c r="BS19" s="4"/>
      <c r="BT19" s="4"/>
      <c r="BU19" s="4"/>
    </row>
    <row r="20" spans="1:73" ht="12" customHeight="1" x14ac:dyDescent="0.2">
      <c r="A20" s="1521"/>
      <c r="B20" s="1522"/>
      <c r="C20" s="1522"/>
      <c r="D20" s="1522"/>
      <c r="E20" s="1522"/>
      <c r="F20" s="1522"/>
      <c r="G20" s="1522"/>
      <c r="H20" s="953"/>
      <c r="I20" s="953"/>
      <c r="J20" s="953"/>
      <c r="K20" s="969"/>
      <c r="L20" s="969"/>
      <c r="M20" s="969"/>
      <c r="N20" s="969"/>
      <c r="O20" s="969"/>
      <c r="P20" s="969"/>
      <c r="Q20" s="953"/>
      <c r="R20" s="953"/>
      <c r="S20" s="953"/>
      <c r="T20" s="953"/>
      <c r="U20" s="953"/>
      <c r="V20" s="953"/>
      <c r="W20" s="1523"/>
      <c r="X20" s="1523"/>
      <c r="Y20" s="1523"/>
      <c r="Z20" s="953"/>
      <c r="AA20" s="953"/>
      <c r="AB20" s="953"/>
      <c r="AC20" s="953"/>
      <c r="AD20" s="953"/>
      <c r="AE20" s="953"/>
      <c r="AF20" s="969"/>
      <c r="AG20" s="969"/>
      <c r="AH20" s="969"/>
      <c r="AI20" s="970"/>
      <c r="AJ20" s="4"/>
      <c r="AK20" s="1550" t="str">
        <f t="shared" si="1"/>
        <v/>
      </c>
      <c r="AL20" s="1551"/>
      <c r="AM20" s="1551"/>
      <c r="AN20" s="1551" t="str">
        <f t="shared" si="2"/>
        <v/>
      </c>
      <c r="AO20" s="1551"/>
      <c r="AP20" s="1551"/>
      <c r="AQ20" s="1551" t="str">
        <f t="shared" si="3"/>
        <v/>
      </c>
      <c r="AR20" s="1551"/>
      <c r="AS20" s="1552"/>
      <c r="AT20" s="4"/>
      <c r="AU20" s="1518" t="str">
        <f t="shared" si="0"/>
        <v/>
      </c>
      <c r="AV20" s="1519"/>
      <c r="AW20" s="1519"/>
      <c r="AX20" s="1519"/>
      <c r="AY20" s="1519"/>
      <c r="AZ20" s="1519"/>
      <c r="BA20" s="1519"/>
      <c r="BB20" s="1519"/>
      <c r="BC20" s="1519"/>
      <c r="BD20" s="1520"/>
      <c r="BE20" s="4"/>
      <c r="BF20" s="4"/>
      <c r="BG20" s="4"/>
      <c r="BH20" s="4"/>
      <c r="BI20" s="4"/>
      <c r="BJ20" s="4"/>
      <c r="BK20" s="4"/>
      <c r="BL20" s="4"/>
      <c r="BM20" s="4"/>
      <c r="BN20" s="4"/>
      <c r="BO20" s="4"/>
      <c r="BP20" s="4"/>
      <c r="BQ20" s="4"/>
      <c r="BR20" s="4"/>
      <c r="BS20" s="4"/>
      <c r="BT20" s="4"/>
      <c r="BU20" s="4"/>
    </row>
    <row r="21" spans="1:73" ht="12" customHeight="1" x14ac:dyDescent="0.2">
      <c r="A21" s="1521"/>
      <c r="B21" s="1522"/>
      <c r="C21" s="1522"/>
      <c r="D21" s="1522"/>
      <c r="E21" s="1522"/>
      <c r="F21" s="1522"/>
      <c r="G21" s="1522"/>
      <c r="H21" s="1523"/>
      <c r="I21" s="1523"/>
      <c r="J21" s="1523"/>
      <c r="K21" s="969"/>
      <c r="L21" s="969"/>
      <c r="M21" s="969"/>
      <c r="N21" s="969"/>
      <c r="O21" s="969"/>
      <c r="P21" s="969"/>
      <c r="Q21" s="953"/>
      <c r="R21" s="953"/>
      <c r="S21" s="953"/>
      <c r="T21" s="953"/>
      <c r="U21" s="953"/>
      <c r="V21" s="953"/>
      <c r="W21" s="1523"/>
      <c r="X21" s="1523"/>
      <c r="Y21" s="1523"/>
      <c r="Z21" s="953"/>
      <c r="AA21" s="953"/>
      <c r="AB21" s="953"/>
      <c r="AC21" s="953"/>
      <c r="AD21" s="953"/>
      <c r="AE21" s="953"/>
      <c r="AF21" s="969"/>
      <c r="AG21" s="969"/>
      <c r="AH21" s="969"/>
      <c r="AI21" s="970"/>
      <c r="AJ21" s="4"/>
      <c r="AK21" s="1550" t="str">
        <f t="shared" si="1"/>
        <v/>
      </c>
      <c r="AL21" s="1551"/>
      <c r="AM21" s="1551"/>
      <c r="AN21" s="1551" t="str">
        <f t="shared" si="2"/>
        <v/>
      </c>
      <c r="AO21" s="1551"/>
      <c r="AP21" s="1551"/>
      <c r="AQ21" s="1551" t="str">
        <f t="shared" si="3"/>
        <v/>
      </c>
      <c r="AR21" s="1551"/>
      <c r="AS21" s="1552"/>
      <c r="AT21" s="4"/>
      <c r="AU21" s="1518" t="str">
        <f t="shared" si="0"/>
        <v/>
      </c>
      <c r="AV21" s="1519"/>
      <c r="AW21" s="1519"/>
      <c r="AX21" s="1519"/>
      <c r="AY21" s="1519"/>
      <c r="AZ21" s="1519"/>
      <c r="BA21" s="1519"/>
      <c r="BB21" s="1519"/>
      <c r="BC21" s="1519"/>
      <c r="BD21" s="1520"/>
      <c r="BE21" s="4"/>
      <c r="BF21" s="4"/>
      <c r="BG21" s="4"/>
      <c r="BH21" s="4"/>
      <c r="BI21" s="4"/>
      <c r="BJ21" s="4"/>
      <c r="BK21" s="4"/>
      <c r="BL21" s="4"/>
      <c r="BM21" s="4"/>
      <c r="BN21" s="4"/>
      <c r="BO21" s="4"/>
      <c r="BP21" s="4"/>
      <c r="BQ21" s="4"/>
      <c r="BR21" s="4"/>
      <c r="BS21" s="4"/>
      <c r="BT21" s="4"/>
      <c r="BU21" s="4"/>
    </row>
    <row r="22" spans="1:73" ht="12" customHeight="1" x14ac:dyDescent="0.2">
      <c r="A22" s="1521"/>
      <c r="B22" s="1522"/>
      <c r="C22" s="1522"/>
      <c r="D22" s="1522"/>
      <c r="E22" s="1522"/>
      <c r="F22" s="1522"/>
      <c r="G22" s="1522"/>
      <c r="H22" s="953"/>
      <c r="I22" s="953"/>
      <c r="J22" s="953"/>
      <c r="K22" s="969"/>
      <c r="L22" s="969"/>
      <c r="M22" s="969"/>
      <c r="N22" s="969"/>
      <c r="O22" s="969"/>
      <c r="P22" s="969"/>
      <c r="Q22" s="953"/>
      <c r="R22" s="953"/>
      <c r="S22" s="953"/>
      <c r="T22" s="953"/>
      <c r="U22" s="953"/>
      <c r="V22" s="953"/>
      <c r="W22" s="1523"/>
      <c r="X22" s="1523"/>
      <c r="Y22" s="1523"/>
      <c r="Z22" s="953"/>
      <c r="AA22" s="953"/>
      <c r="AB22" s="953"/>
      <c r="AC22" s="953"/>
      <c r="AD22" s="953"/>
      <c r="AE22" s="953"/>
      <c r="AF22" s="969"/>
      <c r="AG22" s="969"/>
      <c r="AH22" s="969"/>
      <c r="AI22" s="970"/>
      <c r="AJ22" s="4"/>
      <c r="AK22" s="1550" t="str">
        <f t="shared" si="1"/>
        <v/>
      </c>
      <c r="AL22" s="1551"/>
      <c r="AM22" s="1551"/>
      <c r="AN22" s="1551" t="str">
        <f t="shared" si="2"/>
        <v/>
      </c>
      <c r="AO22" s="1551"/>
      <c r="AP22" s="1551"/>
      <c r="AQ22" s="1551" t="str">
        <f t="shared" si="3"/>
        <v/>
      </c>
      <c r="AR22" s="1551"/>
      <c r="AS22" s="1552"/>
      <c r="AT22" s="4"/>
      <c r="AU22" s="1518" t="str">
        <f t="shared" si="0"/>
        <v/>
      </c>
      <c r="AV22" s="1519"/>
      <c r="AW22" s="1519"/>
      <c r="AX22" s="1519"/>
      <c r="AY22" s="1519"/>
      <c r="AZ22" s="1519"/>
      <c r="BA22" s="1519"/>
      <c r="BB22" s="1519"/>
      <c r="BC22" s="1519"/>
      <c r="BD22" s="1520"/>
      <c r="BE22" s="4"/>
      <c r="BF22" s="4"/>
      <c r="BG22" s="4"/>
      <c r="BH22" s="4"/>
      <c r="BI22" s="4"/>
      <c r="BJ22" s="4"/>
      <c r="BK22" s="4"/>
      <c r="BL22" s="4"/>
      <c r="BM22" s="4"/>
      <c r="BN22" s="4"/>
      <c r="BO22" s="4"/>
      <c r="BP22" s="4"/>
      <c r="BQ22" s="4"/>
      <c r="BR22" s="4"/>
      <c r="BS22" s="4"/>
      <c r="BT22" s="4"/>
      <c r="BU22" s="4"/>
    </row>
    <row r="23" spans="1:73" ht="12" customHeight="1" x14ac:dyDescent="0.2">
      <c r="A23" s="1521"/>
      <c r="B23" s="1522"/>
      <c r="C23" s="1522"/>
      <c r="D23" s="1522"/>
      <c r="E23" s="1522"/>
      <c r="F23" s="1522"/>
      <c r="G23" s="1522"/>
      <c r="H23" s="1523"/>
      <c r="I23" s="1523"/>
      <c r="J23" s="1523"/>
      <c r="K23" s="969"/>
      <c r="L23" s="969"/>
      <c r="M23" s="969"/>
      <c r="N23" s="969"/>
      <c r="O23" s="969"/>
      <c r="P23" s="969"/>
      <c r="Q23" s="953"/>
      <c r="R23" s="953"/>
      <c r="S23" s="953"/>
      <c r="T23" s="953"/>
      <c r="U23" s="953"/>
      <c r="V23" s="953"/>
      <c r="W23" s="1523"/>
      <c r="X23" s="1523"/>
      <c r="Y23" s="1523"/>
      <c r="Z23" s="953"/>
      <c r="AA23" s="953"/>
      <c r="AB23" s="953"/>
      <c r="AC23" s="953"/>
      <c r="AD23" s="953"/>
      <c r="AE23" s="953"/>
      <c r="AF23" s="969"/>
      <c r="AG23" s="969"/>
      <c r="AH23" s="969"/>
      <c r="AI23" s="970"/>
      <c r="AJ23" s="4"/>
      <c r="AK23" s="1550" t="str">
        <f t="shared" si="1"/>
        <v/>
      </c>
      <c r="AL23" s="1551"/>
      <c r="AM23" s="1551"/>
      <c r="AN23" s="1551" t="str">
        <f t="shared" si="2"/>
        <v/>
      </c>
      <c r="AO23" s="1551"/>
      <c r="AP23" s="1551"/>
      <c r="AQ23" s="1551" t="str">
        <f t="shared" si="3"/>
        <v/>
      </c>
      <c r="AR23" s="1551"/>
      <c r="AS23" s="1552"/>
      <c r="AT23" s="4"/>
      <c r="AU23" s="1518" t="str">
        <f t="shared" si="0"/>
        <v/>
      </c>
      <c r="AV23" s="1519"/>
      <c r="AW23" s="1519"/>
      <c r="AX23" s="1519"/>
      <c r="AY23" s="1519"/>
      <c r="AZ23" s="1519"/>
      <c r="BA23" s="1519"/>
      <c r="BB23" s="1519"/>
      <c r="BC23" s="1519"/>
      <c r="BD23" s="1520"/>
      <c r="BE23" s="4"/>
      <c r="BF23" s="4"/>
      <c r="BG23" s="4"/>
      <c r="BH23" s="4"/>
      <c r="BI23" s="4"/>
      <c r="BJ23" s="4"/>
      <c r="BK23" s="4"/>
      <c r="BL23" s="4"/>
      <c r="BM23" s="4"/>
      <c r="BN23" s="4"/>
      <c r="BO23" s="4"/>
      <c r="BP23" s="4"/>
      <c r="BQ23" s="4"/>
      <c r="BR23" s="4"/>
      <c r="BS23" s="4"/>
      <c r="BT23" s="4"/>
      <c r="BU23" s="4"/>
    </row>
    <row r="24" spans="1:73" ht="12" customHeight="1" x14ac:dyDescent="0.2">
      <c r="A24" s="1521"/>
      <c r="B24" s="1522"/>
      <c r="C24" s="1522"/>
      <c r="D24" s="1522"/>
      <c r="E24" s="1522"/>
      <c r="F24" s="1522"/>
      <c r="G24" s="1522"/>
      <c r="H24" s="953"/>
      <c r="I24" s="953"/>
      <c r="J24" s="953"/>
      <c r="K24" s="969"/>
      <c r="L24" s="969"/>
      <c r="M24" s="969"/>
      <c r="N24" s="969"/>
      <c r="O24" s="969"/>
      <c r="P24" s="969"/>
      <c r="Q24" s="953"/>
      <c r="R24" s="953"/>
      <c r="S24" s="953"/>
      <c r="T24" s="953"/>
      <c r="U24" s="953"/>
      <c r="V24" s="953"/>
      <c r="W24" s="1523"/>
      <c r="X24" s="1523"/>
      <c r="Y24" s="1523"/>
      <c r="Z24" s="953"/>
      <c r="AA24" s="953"/>
      <c r="AB24" s="953"/>
      <c r="AC24" s="953"/>
      <c r="AD24" s="953"/>
      <c r="AE24" s="953"/>
      <c r="AF24" s="969"/>
      <c r="AG24" s="969"/>
      <c r="AH24" s="969"/>
      <c r="AI24" s="970"/>
      <c r="AJ24" s="4"/>
      <c r="AK24" s="1550" t="str">
        <f t="shared" si="1"/>
        <v/>
      </c>
      <c r="AL24" s="1551"/>
      <c r="AM24" s="1551"/>
      <c r="AN24" s="1551" t="str">
        <f t="shared" si="2"/>
        <v/>
      </c>
      <c r="AO24" s="1551"/>
      <c r="AP24" s="1551"/>
      <c r="AQ24" s="1551" t="str">
        <f t="shared" si="3"/>
        <v/>
      </c>
      <c r="AR24" s="1551"/>
      <c r="AS24" s="1552"/>
      <c r="AT24" s="4"/>
      <c r="AU24" s="1518" t="str">
        <f t="shared" si="0"/>
        <v/>
      </c>
      <c r="AV24" s="1519"/>
      <c r="AW24" s="1519"/>
      <c r="AX24" s="1519"/>
      <c r="AY24" s="1519"/>
      <c r="AZ24" s="1519"/>
      <c r="BA24" s="1519"/>
      <c r="BB24" s="1519"/>
      <c r="BC24" s="1519"/>
      <c r="BD24" s="1520"/>
      <c r="BE24" s="4"/>
      <c r="BF24" s="4"/>
      <c r="BG24" s="4"/>
      <c r="BH24" s="4"/>
      <c r="BI24" s="4"/>
      <c r="BJ24" s="4"/>
      <c r="BK24" s="4"/>
      <c r="BL24" s="4"/>
      <c r="BM24" s="4"/>
      <c r="BN24" s="4"/>
      <c r="BO24" s="4"/>
      <c r="BP24" s="4"/>
      <c r="BQ24" s="4"/>
      <c r="BR24" s="4"/>
      <c r="BS24" s="4"/>
      <c r="BT24" s="4"/>
      <c r="BU24" s="4"/>
    </row>
    <row r="25" spans="1:73" ht="12" customHeight="1" x14ac:dyDescent="0.2">
      <c r="A25" s="1521"/>
      <c r="B25" s="1522"/>
      <c r="C25" s="1522"/>
      <c r="D25" s="1522"/>
      <c r="E25" s="1522"/>
      <c r="F25" s="1522"/>
      <c r="G25" s="1522"/>
      <c r="H25" s="1523"/>
      <c r="I25" s="1523"/>
      <c r="J25" s="1523"/>
      <c r="K25" s="969"/>
      <c r="L25" s="969"/>
      <c r="M25" s="969"/>
      <c r="N25" s="969"/>
      <c r="O25" s="969"/>
      <c r="P25" s="969"/>
      <c r="Q25" s="953"/>
      <c r="R25" s="953"/>
      <c r="S25" s="953"/>
      <c r="T25" s="953"/>
      <c r="U25" s="953"/>
      <c r="V25" s="953"/>
      <c r="W25" s="1523"/>
      <c r="X25" s="1523"/>
      <c r="Y25" s="1523"/>
      <c r="Z25" s="953"/>
      <c r="AA25" s="953"/>
      <c r="AB25" s="953"/>
      <c r="AC25" s="953"/>
      <c r="AD25" s="953"/>
      <c r="AE25" s="953"/>
      <c r="AF25" s="969"/>
      <c r="AG25" s="969"/>
      <c r="AH25" s="969"/>
      <c r="AI25" s="970"/>
      <c r="AJ25" s="4"/>
      <c r="AK25" s="1550" t="str">
        <f t="shared" si="1"/>
        <v/>
      </c>
      <c r="AL25" s="1551"/>
      <c r="AM25" s="1551"/>
      <c r="AN25" s="1551" t="str">
        <f t="shared" si="2"/>
        <v/>
      </c>
      <c r="AO25" s="1551"/>
      <c r="AP25" s="1551"/>
      <c r="AQ25" s="1551" t="str">
        <f t="shared" si="3"/>
        <v/>
      </c>
      <c r="AR25" s="1551"/>
      <c r="AS25" s="1552"/>
      <c r="AT25" s="4"/>
      <c r="AU25" s="1518" t="str">
        <f t="shared" si="0"/>
        <v/>
      </c>
      <c r="AV25" s="1519"/>
      <c r="AW25" s="1519"/>
      <c r="AX25" s="1519"/>
      <c r="AY25" s="1519"/>
      <c r="AZ25" s="1519"/>
      <c r="BA25" s="1519"/>
      <c r="BB25" s="1519"/>
      <c r="BC25" s="1519"/>
      <c r="BD25" s="1520"/>
      <c r="BE25" s="4"/>
      <c r="BF25" s="4"/>
      <c r="BG25" s="4"/>
      <c r="BH25" s="4"/>
      <c r="BI25" s="4"/>
      <c r="BJ25" s="4"/>
      <c r="BK25" s="4"/>
      <c r="BL25" s="4"/>
      <c r="BM25" s="4"/>
      <c r="BN25" s="4"/>
      <c r="BO25" s="4"/>
      <c r="BP25" s="4"/>
      <c r="BQ25" s="4"/>
      <c r="BR25" s="4"/>
      <c r="BS25" s="4"/>
      <c r="BT25" s="4"/>
      <c r="BU25" s="4"/>
    </row>
    <row r="26" spans="1:73" ht="12" customHeight="1" x14ac:dyDescent="0.2">
      <c r="A26" s="1521"/>
      <c r="B26" s="1522"/>
      <c r="C26" s="1522"/>
      <c r="D26" s="1522"/>
      <c r="E26" s="1522"/>
      <c r="F26" s="1522"/>
      <c r="G26" s="1522"/>
      <c r="H26" s="953"/>
      <c r="I26" s="953"/>
      <c r="J26" s="953"/>
      <c r="K26" s="969"/>
      <c r="L26" s="969"/>
      <c r="M26" s="969"/>
      <c r="N26" s="969"/>
      <c r="O26" s="969"/>
      <c r="P26" s="969"/>
      <c r="Q26" s="953"/>
      <c r="R26" s="953"/>
      <c r="S26" s="953"/>
      <c r="T26" s="953"/>
      <c r="U26" s="953"/>
      <c r="V26" s="953"/>
      <c r="W26" s="1523"/>
      <c r="X26" s="1523"/>
      <c r="Y26" s="1523"/>
      <c r="Z26" s="953"/>
      <c r="AA26" s="953"/>
      <c r="AB26" s="953"/>
      <c r="AC26" s="953"/>
      <c r="AD26" s="953"/>
      <c r="AE26" s="953"/>
      <c r="AF26" s="969"/>
      <c r="AG26" s="969"/>
      <c r="AH26" s="969"/>
      <c r="AI26" s="970"/>
      <c r="AJ26" s="4"/>
      <c r="AK26" s="1550" t="str">
        <f t="shared" si="1"/>
        <v/>
      </c>
      <c r="AL26" s="1551"/>
      <c r="AM26" s="1551"/>
      <c r="AN26" s="1551" t="str">
        <f t="shared" si="2"/>
        <v/>
      </c>
      <c r="AO26" s="1551"/>
      <c r="AP26" s="1551"/>
      <c r="AQ26" s="1551" t="str">
        <f t="shared" si="3"/>
        <v/>
      </c>
      <c r="AR26" s="1551"/>
      <c r="AS26" s="1552"/>
      <c r="AT26" s="4"/>
      <c r="AU26" s="1518" t="str">
        <f t="shared" si="0"/>
        <v/>
      </c>
      <c r="AV26" s="1519"/>
      <c r="AW26" s="1519"/>
      <c r="AX26" s="1519"/>
      <c r="AY26" s="1519"/>
      <c r="AZ26" s="1519"/>
      <c r="BA26" s="1519"/>
      <c r="BB26" s="1519"/>
      <c r="BC26" s="1519"/>
      <c r="BD26" s="1520"/>
      <c r="BE26" s="4"/>
      <c r="BF26" s="4"/>
      <c r="BG26" s="4"/>
      <c r="BH26" s="4"/>
      <c r="BI26" s="4"/>
      <c r="BJ26" s="4"/>
      <c r="BK26" s="4"/>
      <c r="BL26" s="4"/>
      <c r="BM26" s="4"/>
      <c r="BN26" s="4"/>
      <c r="BO26" s="4"/>
      <c r="BP26" s="4"/>
      <c r="BQ26" s="4"/>
      <c r="BR26" s="4"/>
      <c r="BS26" s="4"/>
      <c r="BT26" s="4"/>
      <c r="BU26" s="4"/>
    </row>
    <row r="27" spans="1:73" ht="12" customHeight="1" x14ac:dyDescent="0.2">
      <c r="A27" s="1521"/>
      <c r="B27" s="1522"/>
      <c r="C27" s="1522"/>
      <c r="D27" s="1522"/>
      <c r="E27" s="1522"/>
      <c r="F27" s="1522"/>
      <c r="G27" s="1522"/>
      <c r="H27" s="1523"/>
      <c r="I27" s="1523"/>
      <c r="J27" s="1523"/>
      <c r="K27" s="969"/>
      <c r="L27" s="969"/>
      <c r="M27" s="969"/>
      <c r="N27" s="969"/>
      <c r="O27" s="969"/>
      <c r="P27" s="969"/>
      <c r="Q27" s="953"/>
      <c r="R27" s="953"/>
      <c r="S27" s="953"/>
      <c r="T27" s="953"/>
      <c r="U27" s="953"/>
      <c r="V27" s="953"/>
      <c r="W27" s="1523"/>
      <c r="X27" s="1523"/>
      <c r="Y27" s="1523"/>
      <c r="Z27" s="953"/>
      <c r="AA27" s="953"/>
      <c r="AB27" s="953"/>
      <c r="AC27" s="953"/>
      <c r="AD27" s="953"/>
      <c r="AE27" s="953"/>
      <c r="AF27" s="969"/>
      <c r="AG27" s="969"/>
      <c r="AH27" s="969"/>
      <c r="AI27" s="970"/>
      <c r="AJ27" s="4"/>
      <c r="AK27" s="1550" t="str">
        <f t="shared" si="1"/>
        <v/>
      </c>
      <c r="AL27" s="1551"/>
      <c r="AM27" s="1551"/>
      <c r="AN27" s="1551" t="str">
        <f t="shared" si="2"/>
        <v/>
      </c>
      <c r="AO27" s="1551"/>
      <c r="AP27" s="1551"/>
      <c r="AQ27" s="1551" t="str">
        <f t="shared" si="3"/>
        <v/>
      </c>
      <c r="AR27" s="1551"/>
      <c r="AS27" s="1552"/>
      <c r="AT27" s="4"/>
      <c r="AU27" s="1518" t="str">
        <f t="shared" si="0"/>
        <v/>
      </c>
      <c r="AV27" s="1519"/>
      <c r="AW27" s="1519"/>
      <c r="AX27" s="1519"/>
      <c r="AY27" s="1519"/>
      <c r="AZ27" s="1519"/>
      <c r="BA27" s="1519"/>
      <c r="BB27" s="1519"/>
      <c r="BC27" s="1519"/>
      <c r="BD27" s="1520"/>
      <c r="BE27" s="4"/>
      <c r="BF27" s="4"/>
      <c r="BG27" s="4"/>
      <c r="BH27" s="4"/>
      <c r="BI27" s="4"/>
      <c r="BJ27" s="4"/>
      <c r="BK27" s="4"/>
      <c r="BL27" s="4"/>
      <c r="BM27" s="4"/>
      <c r="BN27" s="4"/>
      <c r="BO27" s="4"/>
      <c r="BP27" s="4"/>
      <c r="BQ27" s="4"/>
      <c r="BR27" s="4"/>
      <c r="BS27" s="4"/>
      <c r="BT27" s="4"/>
      <c r="BU27" s="4"/>
    </row>
    <row r="28" spans="1:73" ht="12" customHeight="1" x14ac:dyDescent="0.2">
      <c r="A28" s="1521"/>
      <c r="B28" s="1522"/>
      <c r="C28" s="1522"/>
      <c r="D28" s="1522"/>
      <c r="E28" s="1522"/>
      <c r="F28" s="1522"/>
      <c r="G28" s="1522"/>
      <c r="H28" s="953"/>
      <c r="I28" s="953"/>
      <c r="J28" s="953"/>
      <c r="K28" s="969"/>
      <c r="L28" s="969"/>
      <c r="M28" s="969"/>
      <c r="N28" s="969"/>
      <c r="O28" s="969"/>
      <c r="P28" s="969"/>
      <c r="Q28" s="953"/>
      <c r="R28" s="953"/>
      <c r="S28" s="953"/>
      <c r="T28" s="953"/>
      <c r="U28" s="953"/>
      <c r="V28" s="953"/>
      <c r="W28" s="1523"/>
      <c r="X28" s="1523"/>
      <c r="Y28" s="1523"/>
      <c r="Z28" s="953"/>
      <c r="AA28" s="953"/>
      <c r="AB28" s="953"/>
      <c r="AC28" s="953"/>
      <c r="AD28" s="953"/>
      <c r="AE28" s="953"/>
      <c r="AF28" s="969"/>
      <c r="AG28" s="969"/>
      <c r="AH28" s="969"/>
      <c r="AI28" s="970"/>
      <c r="AJ28" s="4"/>
      <c r="AK28" s="1550" t="str">
        <f t="shared" si="1"/>
        <v/>
      </c>
      <c r="AL28" s="1551"/>
      <c r="AM28" s="1551"/>
      <c r="AN28" s="1551" t="str">
        <f t="shared" si="2"/>
        <v/>
      </c>
      <c r="AO28" s="1551"/>
      <c r="AP28" s="1551"/>
      <c r="AQ28" s="1551" t="str">
        <f t="shared" si="3"/>
        <v/>
      </c>
      <c r="AR28" s="1551"/>
      <c r="AS28" s="1552"/>
      <c r="AT28" s="4"/>
      <c r="AU28" s="1518" t="str">
        <f t="shared" si="0"/>
        <v/>
      </c>
      <c r="AV28" s="1519"/>
      <c r="AW28" s="1519"/>
      <c r="AX28" s="1519"/>
      <c r="AY28" s="1519"/>
      <c r="AZ28" s="1519"/>
      <c r="BA28" s="1519"/>
      <c r="BB28" s="1519"/>
      <c r="BC28" s="1519"/>
      <c r="BD28" s="1520"/>
      <c r="BE28" s="4"/>
      <c r="BF28" s="4"/>
      <c r="BG28" s="4"/>
      <c r="BH28" s="4"/>
      <c r="BI28" s="4"/>
      <c r="BJ28" s="4"/>
      <c r="BK28" s="4"/>
      <c r="BL28" s="4"/>
      <c r="BM28" s="4"/>
      <c r="BN28" s="4"/>
      <c r="BO28" s="4"/>
      <c r="BP28" s="4"/>
      <c r="BQ28" s="4"/>
      <c r="BR28" s="4"/>
      <c r="BS28" s="4"/>
      <c r="BT28" s="4"/>
      <c r="BU28" s="4"/>
    </row>
    <row r="29" spans="1:73" ht="12" customHeight="1" x14ac:dyDescent="0.2">
      <c r="A29" s="1521"/>
      <c r="B29" s="1522"/>
      <c r="C29" s="1522"/>
      <c r="D29" s="1522"/>
      <c r="E29" s="1522"/>
      <c r="F29" s="1522"/>
      <c r="G29" s="1522"/>
      <c r="H29" s="1523"/>
      <c r="I29" s="1523"/>
      <c r="J29" s="1523"/>
      <c r="K29" s="969"/>
      <c r="L29" s="969"/>
      <c r="M29" s="969"/>
      <c r="N29" s="969"/>
      <c r="O29" s="969"/>
      <c r="P29" s="969"/>
      <c r="Q29" s="953"/>
      <c r="R29" s="953"/>
      <c r="S29" s="953"/>
      <c r="T29" s="953"/>
      <c r="U29" s="953"/>
      <c r="V29" s="953"/>
      <c r="W29" s="1523"/>
      <c r="X29" s="1523"/>
      <c r="Y29" s="1523"/>
      <c r="Z29" s="953"/>
      <c r="AA29" s="953"/>
      <c r="AB29" s="953"/>
      <c r="AC29" s="953"/>
      <c r="AD29" s="953"/>
      <c r="AE29" s="953"/>
      <c r="AF29" s="969"/>
      <c r="AG29" s="969"/>
      <c r="AH29" s="969"/>
      <c r="AI29" s="970"/>
      <c r="AJ29" s="4"/>
      <c r="AK29" s="1550" t="str">
        <f t="shared" si="1"/>
        <v/>
      </c>
      <c r="AL29" s="1551"/>
      <c r="AM29" s="1551"/>
      <c r="AN29" s="1551" t="str">
        <f t="shared" si="2"/>
        <v/>
      </c>
      <c r="AO29" s="1551"/>
      <c r="AP29" s="1551"/>
      <c r="AQ29" s="1551" t="str">
        <f t="shared" si="3"/>
        <v/>
      </c>
      <c r="AR29" s="1551"/>
      <c r="AS29" s="1552"/>
      <c r="AT29" s="4"/>
      <c r="AU29" s="1518" t="str">
        <f t="shared" si="0"/>
        <v/>
      </c>
      <c r="AV29" s="1519"/>
      <c r="AW29" s="1519"/>
      <c r="AX29" s="1519"/>
      <c r="AY29" s="1519"/>
      <c r="AZ29" s="1519"/>
      <c r="BA29" s="1519"/>
      <c r="BB29" s="1519"/>
      <c r="BC29" s="1519"/>
      <c r="BD29" s="1520"/>
      <c r="BE29" s="4"/>
      <c r="BF29" s="4"/>
      <c r="BG29" s="4"/>
      <c r="BH29" s="4"/>
      <c r="BI29" s="4"/>
      <c r="BJ29" s="4"/>
      <c r="BK29" s="4"/>
      <c r="BL29" s="4"/>
      <c r="BM29" s="4"/>
      <c r="BN29" s="4"/>
      <c r="BO29" s="4"/>
      <c r="BP29" s="4"/>
      <c r="BQ29" s="4"/>
      <c r="BR29" s="4"/>
      <c r="BS29" s="4"/>
      <c r="BT29" s="4"/>
      <c r="BU29" s="4"/>
    </row>
    <row r="30" spans="1:73" ht="12" customHeight="1" x14ac:dyDescent="0.2">
      <c r="A30" s="1521"/>
      <c r="B30" s="1522"/>
      <c r="C30" s="1522"/>
      <c r="D30" s="1522"/>
      <c r="E30" s="1522"/>
      <c r="F30" s="1522"/>
      <c r="G30" s="1522"/>
      <c r="H30" s="953"/>
      <c r="I30" s="953"/>
      <c r="J30" s="953"/>
      <c r="K30" s="969"/>
      <c r="L30" s="969"/>
      <c r="M30" s="969"/>
      <c r="N30" s="969"/>
      <c r="O30" s="969"/>
      <c r="P30" s="969"/>
      <c r="Q30" s="953"/>
      <c r="R30" s="953"/>
      <c r="S30" s="953"/>
      <c r="T30" s="953"/>
      <c r="U30" s="953"/>
      <c r="V30" s="953"/>
      <c r="W30" s="1523"/>
      <c r="X30" s="1523"/>
      <c r="Y30" s="1523"/>
      <c r="Z30" s="953"/>
      <c r="AA30" s="953"/>
      <c r="AB30" s="953"/>
      <c r="AC30" s="953"/>
      <c r="AD30" s="953"/>
      <c r="AE30" s="953"/>
      <c r="AF30" s="969"/>
      <c r="AG30" s="969"/>
      <c r="AH30" s="969"/>
      <c r="AI30" s="970"/>
      <c r="AJ30" s="4"/>
      <c r="AK30" s="1550" t="str">
        <f t="shared" si="1"/>
        <v/>
      </c>
      <c r="AL30" s="1551"/>
      <c r="AM30" s="1551"/>
      <c r="AN30" s="1551" t="str">
        <f t="shared" si="2"/>
        <v/>
      </c>
      <c r="AO30" s="1551"/>
      <c r="AP30" s="1551"/>
      <c r="AQ30" s="1551" t="str">
        <f t="shared" si="3"/>
        <v/>
      </c>
      <c r="AR30" s="1551"/>
      <c r="AS30" s="1552"/>
      <c r="AT30" s="4"/>
      <c r="AU30" s="1518" t="str">
        <f t="shared" si="0"/>
        <v/>
      </c>
      <c r="AV30" s="1519"/>
      <c r="AW30" s="1519"/>
      <c r="AX30" s="1519"/>
      <c r="AY30" s="1519"/>
      <c r="AZ30" s="1519"/>
      <c r="BA30" s="1519"/>
      <c r="BB30" s="1519"/>
      <c r="BC30" s="1519"/>
      <c r="BD30" s="1520"/>
      <c r="BE30" s="4"/>
      <c r="BF30" s="4"/>
      <c r="BG30" s="4"/>
      <c r="BH30" s="4"/>
      <c r="BI30" s="4"/>
      <c r="BJ30" s="4"/>
      <c r="BK30" s="4"/>
      <c r="BL30" s="4"/>
      <c r="BM30" s="4"/>
      <c r="BN30" s="4"/>
      <c r="BO30" s="4"/>
      <c r="BP30" s="4"/>
      <c r="BQ30" s="4"/>
      <c r="BR30" s="4"/>
      <c r="BS30" s="4"/>
      <c r="BT30" s="4"/>
      <c r="BU30" s="4"/>
    </row>
    <row r="31" spans="1:73" ht="12" customHeight="1" x14ac:dyDescent="0.2">
      <c r="A31" s="1521"/>
      <c r="B31" s="1522"/>
      <c r="C31" s="1522"/>
      <c r="D31" s="1522"/>
      <c r="E31" s="1522"/>
      <c r="F31" s="1522"/>
      <c r="G31" s="1522"/>
      <c r="H31" s="1523"/>
      <c r="I31" s="1523"/>
      <c r="J31" s="1523"/>
      <c r="K31" s="969"/>
      <c r="L31" s="969"/>
      <c r="M31" s="969"/>
      <c r="N31" s="969"/>
      <c r="O31" s="969"/>
      <c r="P31" s="969"/>
      <c r="Q31" s="953"/>
      <c r="R31" s="953"/>
      <c r="S31" s="953"/>
      <c r="T31" s="953"/>
      <c r="U31" s="953"/>
      <c r="V31" s="953"/>
      <c r="W31" s="1523"/>
      <c r="X31" s="1523"/>
      <c r="Y31" s="1523"/>
      <c r="Z31" s="953"/>
      <c r="AA31" s="953"/>
      <c r="AB31" s="953"/>
      <c r="AC31" s="953"/>
      <c r="AD31" s="953"/>
      <c r="AE31" s="953"/>
      <c r="AF31" s="969"/>
      <c r="AG31" s="969"/>
      <c r="AH31" s="969"/>
      <c r="AI31" s="970"/>
      <c r="AJ31" s="4"/>
      <c r="AK31" s="1550" t="str">
        <f t="shared" si="1"/>
        <v/>
      </c>
      <c r="AL31" s="1551"/>
      <c r="AM31" s="1551"/>
      <c r="AN31" s="1551" t="str">
        <f t="shared" si="2"/>
        <v/>
      </c>
      <c r="AO31" s="1551"/>
      <c r="AP31" s="1551"/>
      <c r="AQ31" s="1551" t="str">
        <f t="shared" si="3"/>
        <v/>
      </c>
      <c r="AR31" s="1551"/>
      <c r="AS31" s="1552"/>
      <c r="AT31" s="4"/>
      <c r="AU31" s="1518" t="str">
        <f t="shared" si="0"/>
        <v/>
      </c>
      <c r="AV31" s="1519"/>
      <c r="AW31" s="1519"/>
      <c r="AX31" s="1519"/>
      <c r="AY31" s="1519"/>
      <c r="AZ31" s="1519"/>
      <c r="BA31" s="1519"/>
      <c r="BB31" s="1519"/>
      <c r="BC31" s="1519"/>
      <c r="BD31" s="1520"/>
      <c r="BE31" s="4"/>
      <c r="BF31" s="4"/>
      <c r="BG31" s="4"/>
      <c r="BH31" s="4"/>
      <c r="BI31" s="4"/>
      <c r="BJ31" s="4"/>
      <c r="BK31" s="4"/>
      <c r="BL31" s="4"/>
      <c r="BM31" s="4"/>
      <c r="BN31" s="4"/>
      <c r="BO31" s="4"/>
      <c r="BP31" s="4"/>
      <c r="BQ31" s="4"/>
      <c r="BR31" s="4"/>
      <c r="BS31" s="4"/>
      <c r="BT31" s="4"/>
      <c r="BU31" s="4"/>
    </row>
    <row r="32" spans="1:73" ht="12" customHeight="1" x14ac:dyDescent="0.2">
      <c r="A32" s="1521"/>
      <c r="B32" s="1522"/>
      <c r="C32" s="1522"/>
      <c r="D32" s="1522"/>
      <c r="E32" s="1522"/>
      <c r="F32" s="1522"/>
      <c r="G32" s="1522"/>
      <c r="H32" s="953"/>
      <c r="I32" s="953"/>
      <c r="J32" s="953"/>
      <c r="K32" s="969"/>
      <c r="L32" s="969"/>
      <c r="M32" s="969"/>
      <c r="N32" s="969"/>
      <c r="O32" s="969"/>
      <c r="P32" s="969"/>
      <c r="Q32" s="953"/>
      <c r="R32" s="953"/>
      <c r="S32" s="953"/>
      <c r="T32" s="953"/>
      <c r="U32" s="953"/>
      <c r="V32" s="953"/>
      <c r="W32" s="1523"/>
      <c r="X32" s="1523"/>
      <c r="Y32" s="1523"/>
      <c r="Z32" s="953"/>
      <c r="AA32" s="953"/>
      <c r="AB32" s="953"/>
      <c r="AC32" s="953"/>
      <c r="AD32" s="953"/>
      <c r="AE32" s="953"/>
      <c r="AF32" s="969"/>
      <c r="AG32" s="969"/>
      <c r="AH32" s="969"/>
      <c r="AI32" s="970"/>
      <c r="AJ32" s="4"/>
      <c r="AK32" s="1550" t="str">
        <f t="shared" si="1"/>
        <v/>
      </c>
      <c r="AL32" s="1551"/>
      <c r="AM32" s="1551"/>
      <c r="AN32" s="1551" t="str">
        <f t="shared" si="2"/>
        <v/>
      </c>
      <c r="AO32" s="1551"/>
      <c r="AP32" s="1551"/>
      <c r="AQ32" s="1551" t="str">
        <f t="shared" si="3"/>
        <v/>
      </c>
      <c r="AR32" s="1551"/>
      <c r="AS32" s="1552"/>
      <c r="AT32" s="4"/>
      <c r="AU32" s="1518" t="str">
        <f t="shared" si="0"/>
        <v/>
      </c>
      <c r="AV32" s="1519"/>
      <c r="AW32" s="1519"/>
      <c r="AX32" s="1519"/>
      <c r="AY32" s="1519"/>
      <c r="AZ32" s="1519"/>
      <c r="BA32" s="1519"/>
      <c r="BB32" s="1519"/>
      <c r="BC32" s="1519"/>
      <c r="BD32" s="1520"/>
      <c r="BE32" s="4"/>
      <c r="BF32" s="4"/>
      <c r="BG32" s="4"/>
      <c r="BH32" s="4"/>
      <c r="BI32" s="4"/>
      <c r="BJ32" s="4"/>
      <c r="BK32" s="4"/>
      <c r="BL32" s="4"/>
      <c r="BM32" s="4"/>
      <c r="BN32" s="4"/>
      <c r="BO32" s="4"/>
      <c r="BP32" s="4"/>
      <c r="BQ32" s="4"/>
      <c r="BR32" s="4"/>
      <c r="BS32" s="4"/>
      <c r="BT32" s="4"/>
      <c r="BU32" s="4"/>
    </row>
    <row r="33" spans="1:73" ht="12" customHeight="1" x14ac:dyDescent="0.2">
      <c r="A33" s="1521"/>
      <c r="B33" s="1522"/>
      <c r="C33" s="1522"/>
      <c r="D33" s="1522"/>
      <c r="E33" s="1522"/>
      <c r="F33" s="1522"/>
      <c r="G33" s="1522"/>
      <c r="H33" s="1523"/>
      <c r="I33" s="1523"/>
      <c r="J33" s="1523"/>
      <c r="K33" s="969"/>
      <c r="L33" s="969"/>
      <c r="M33" s="969"/>
      <c r="N33" s="969"/>
      <c r="O33" s="969"/>
      <c r="P33" s="969"/>
      <c r="Q33" s="953"/>
      <c r="R33" s="953"/>
      <c r="S33" s="953"/>
      <c r="T33" s="953"/>
      <c r="U33" s="953"/>
      <c r="V33" s="953"/>
      <c r="W33" s="953"/>
      <c r="X33" s="953"/>
      <c r="Y33" s="953"/>
      <c r="Z33" s="953"/>
      <c r="AA33" s="953"/>
      <c r="AB33" s="953"/>
      <c r="AC33" s="953"/>
      <c r="AD33" s="953"/>
      <c r="AE33" s="953"/>
      <c r="AF33" s="969"/>
      <c r="AG33" s="969"/>
      <c r="AH33" s="969"/>
      <c r="AI33" s="970"/>
      <c r="AJ33" s="4"/>
      <c r="AK33" s="1550" t="str">
        <f t="shared" si="1"/>
        <v/>
      </c>
      <c r="AL33" s="1551"/>
      <c r="AM33" s="1551"/>
      <c r="AN33" s="1551" t="str">
        <f t="shared" si="2"/>
        <v/>
      </c>
      <c r="AO33" s="1551"/>
      <c r="AP33" s="1551"/>
      <c r="AQ33" s="1551" t="str">
        <f t="shared" si="3"/>
        <v/>
      </c>
      <c r="AR33" s="1551"/>
      <c r="AS33" s="1552"/>
      <c r="AT33" s="4"/>
      <c r="AU33" s="1518" t="str">
        <f t="shared" si="0"/>
        <v/>
      </c>
      <c r="AV33" s="1519"/>
      <c r="AW33" s="1519"/>
      <c r="AX33" s="1519"/>
      <c r="AY33" s="1519"/>
      <c r="AZ33" s="1519"/>
      <c r="BA33" s="1519"/>
      <c r="BB33" s="1519"/>
      <c r="BC33" s="1519"/>
      <c r="BD33" s="1520"/>
      <c r="BE33" s="4"/>
      <c r="BF33" s="4"/>
      <c r="BG33" s="4"/>
      <c r="BH33" s="4"/>
      <c r="BI33" s="4"/>
      <c r="BJ33" s="4"/>
      <c r="BK33" s="4"/>
      <c r="BL33" s="4"/>
      <c r="BM33" s="4"/>
      <c r="BN33" s="4"/>
      <c r="BO33" s="4"/>
      <c r="BP33" s="4"/>
      <c r="BQ33" s="4"/>
      <c r="BR33" s="4"/>
      <c r="BS33" s="4"/>
      <c r="BT33" s="4"/>
      <c r="BU33" s="4"/>
    </row>
    <row r="34" spans="1:73" ht="12" customHeight="1" x14ac:dyDescent="0.2">
      <c r="A34" s="1521"/>
      <c r="B34" s="1522"/>
      <c r="C34" s="1522"/>
      <c r="D34" s="1522"/>
      <c r="E34" s="1522"/>
      <c r="F34" s="1522"/>
      <c r="G34" s="1522"/>
      <c r="H34" s="953"/>
      <c r="I34" s="953"/>
      <c r="J34" s="953"/>
      <c r="K34" s="969"/>
      <c r="L34" s="969"/>
      <c r="M34" s="969"/>
      <c r="N34" s="969"/>
      <c r="O34" s="969"/>
      <c r="P34" s="969"/>
      <c r="Q34" s="953"/>
      <c r="R34" s="953"/>
      <c r="S34" s="953"/>
      <c r="T34" s="953"/>
      <c r="U34" s="953"/>
      <c r="V34" s="953"/>
      <c r="W34" s="953"/>
      <c r="X34" s="953"/>
      <c r="Y34" s="953"/>
      <c r="Z34" s="953"/>
      <c r="AA34" s="953"/>
      <c r="AB34" s="953"/>
      <c r="AC34" s="953"/>
      <c r="AD34" s="953"/>
      <c r="AE34" s="953"/>
      <c r="AF34" s="969"/>
      <c r="AG34" s="969"/>
      <c r="AH34" s="969"/>
      <c r="AI34" s="970"/>
      <c r="AJ34" s="4"/>
      <c r="AK34" s="1550" t="str">
        <f t="shared" si="1"/>
        <v/>
      </c>
      <c r="AL34" s="1551"/>
      <c r="AM34" s="1551"/>
      <c r="AN34" s="1551" t="str">
        <f t="shared" si="2"/>
        <v/>
      </c>
      <c r="AO34" s="1551"/>
      <c r="AP34" s="1551"/>
      <c r="AQ34" s="1551" t="str">
        <f t="shared" si="3"/>
        <v/>
      </c>
      <c r="AR34" s="1551"/>
      <c r="AS34" s="1552"/>
      <c r="AT34" s="4"/>
      <c r="AU34" s="1518" t="str">
        <f t="shared" si="0"/>
        <v/>
      </c>
      <c r="AV34" s="1519"/>
      <c r="AW34" s="1519"/>
      <c r="AX34" s="1519"/>
      <c r="AY34" s="1519"/>
      <c r="AZ34" s="1519"/>
      <c r="BA34" s="1519"/>
      <c r="BB34" s="1519"/>
      <c r="BC34" s="1519"/>
      <c r="BD34" s="1520"/>
      <c r="BE34" s="4"/>
      <c r="BF34" s="4"/>
      <c r="BG34" s="4"/>
      <c r="BH34" s="4"/>
      <c r="BI34" s="4"/>
      <c r="BJ34" s="4"/>
      <c r="BK34" s="4"/>
      <c r="BL34" s="4"/>
      <c r="BM34" s="4"/>
      <c r="BN34" s="4"/>
      <c r="BO34" s="4"/>
      <c r="BP34" s="4"/>
      <c r="BQ34" s="4"/>
      <c r="BR34" s="4"/>
      <c r="BS34" s="4"/>
      <c r="BT34" s="4"/>
      <c r="BU34" s="4"/>
    </row>
    <row r="35" spans="1:73" ht="12" customHeight="1" x14ac:dyDescent="0.2">
      <c r="A35" s="1521"/>
      <c r="B35" s="1522"/>
      <c r="C35" s="1522"/>
      <c r="D35" s="1522"/>
      <c r="E35" s="1522"/>
      <c r="F35" s="1522"/>
      <c r="G35" s="1522"/>
      <c r="H35" s="1523"/>
      <c r="I35" s="1523"/>
      <c r="J35" s="1523"/>
      <c r="K35" s="969"/>
      <c r="L35" s="969"/>
      <c r="M35" s="969"/>
      <c r="N35" s="969"/>
      <c r="O35" s="969"/>
      <c r="P35" s="969"/>
      <c r="Q35" s="953"/>
      <c r="R35" s="953"/>
      <c r="S35" s="953"/>
      <c r="T35" s="953"/>
      <c r="U35" s="953"/>
      <c r="V35" s="953"/>
      <c r="W35" s="953"/>
      <c r="X35" s="953"/>
      <c r="Y35" s="953"/>
      <c r="Z35" s="953"/>
      <c r="AA35" s="953"/>
      <c r="AB35" s="953"/>
      <c r="AC35" s="953"/>
      <c r="AD35" s="953"/>
      <c r="AE35" s="953"/>
      <c r="AF35" s="969"/>
      <c r="AG35" s="969"/>
      <c r="AH35" s="969"/>
      <c r="AI35" s="970"/>
      <c r="AJ35" s="4"/>
      <c r="AK35" s="1550" t="str">
        <f t="shared" si="1"/>
        <v/>
      </c>
      <c r="AL35" s="1551"/>
      <c r="AM35" s="1551"/>
      <c r="AN35" s="1551" t="str">
        <f t="shared" si="2"/>
        <v/>
      </c>
      <c r="AO35" s="1551"/>
      <c r="AP35" s="1551"/>
      <c r="AQ35" s="1551" t="str">
        <f t="shared" si="3"/>
        <v/>
      </c>
      <c r="AR35" s="1551"/>
      <c r="AS35" s="1552"/>
      <c r="AT35" s="4"/>
      <c r="AU35" s="1518" t="str">
        <f t="shared" si="0"/>
        <v/>
      </c>
      <c r="AV35" s="1519"/>
      <c r="AW35" s="1519"/>
      <c r="AX35" s="1519"/>
      <c r="AY35" s="1519"/>
      <c r="AZ35" s="1519"/>
      <c r="BA35" s="1519"/>
      <c r="BB35" s="1519"/>
      <c r="BC35" s="1519"/>
      <c r="BD35" s="1520"/>
      <c r="BE35" s="4"/>
      <c r="BF35" s="4"/>
      <c r="BG35" s="4"/>
      <c r="BH35" s="4"/>
      <c r="BI35" s="4"/>
      <c r="BJ35" s="4"/>
      <c r="BK35" s="4"/>
      <c r="BL35" s="4"/>
      <c r="BM35" s="4"/>
      <c r="BN35" s="4"/>
      <c r="BO35" s="4"/>
      <c r="BP35" s="4"/>
      <c r="BQ35" s="4"/>
      <c r="BR35" s="4"/>
      <c r="BS35" s="4"/>
      <c r="BT35" s="4"/>
      <c r="BU35" s="4"/>
    </row>
    <row r="36" spans="1:73" ht="12" customHeight="1" x14ac:dyDescent="0.2">
      <c r="A36" s="1521"/>
      <c r="B36" s="1522"/>
      <c r="C36" s="1522"/>
      <c r="D36" s="1522"/>
      <c r="E36" s="1522"/>
      <c r="F36" s="1522"/>
      <c r="G36" s="1522"/>
      <c r="H36" s="953"/>
      <c r="I36" s="953"/>
      <c r="J36" s="953"/>
      <c r="K36" s="969"/>
      <c r="L36" s="969"/>
      <c r="M36" s="969"/>
      <c r="N36" s="969"/>
      <c r="O36" s="969"/>
      <c r="P36" s="969"/>
      <c r="Q36" s="953"/>
      <c r="R36" s="953"/>
      <c r="S36" s="953"/>
      <c r="T36" s="953"/>
      <c r="U36" s="953"/>
      <c r="V36" s="953"/>
      <c r="W36" s="953"/>
      <c r="X36" s="953"/>
      <c r="Y36" s="953"/>
      <c r="Z36" s="953"/>
      <c r="AA36" s="953"/>
      <c r="AB36" s="953"/>
      <c r="AC36" s="953"/>
      <c r="AD36" s="953"/>
      <c r="AE36" s="953"/>
      <c r="AF36" s="969"/>
      <c r="AG36" s="969"/>
      <c r="AH36" s="969"/>
      <c r="AI36" s="970"/>
      <c r="AJ36" s="4"/>
      <c r="AK36" s="1550" t="str">
        <f t="shared" si="1"/>
        <v/>
      </c>
      <c r="AL36" s="1551"/>
      <c r="AM36" s="1551"/>
      <c r="AN36" s="1551" t="str">
        <f t="shared" si="2"/>
        <v/>
      </c>
      <c r="AO36" s="1551"/>
      <c r="AP36" s="1551"/>
      <c r="AQ36" s="1551" t="str">
        <f t="shared" si="3"/>
        <v/>
      </c>
      <c r="AR36" s="1551"/>
      <c r="AS36" s="1552"/>
      <c r="AT36" s="4"/>
      <c r="AU36" s="1518" t="str">
        <f t="shared" si="0"/>
        <v/>
      </c>
      <c r="AV36" s="1519"/>
      <c r="AW36" s="1519"/>
      <c r="AX36" s="1519"/>
      <c r="AY36" s="1519"/>
      <c r="AZ36" s="1519"/>
      <c r="BA36" s="1519"/>
      <c r="BB36" s="1519"/>
      <c r="BC36" s="1519"/>
      <c r="BD36" s="1520"/>
      <c r="BE36" s="4"/>
      <c r="BF36" s="4"/>
      <c r="BG36" s="4"/>
      <c r="BH36" s="4"/>
      <c r="BI36" s="4"/>
      <c r="BJ36" s="4"/>
      <c r="BK36" s="4"/>
      <c r="BL36" s="4"/>
      <c r="BM36" s="4"/>
      <c r="BN36" s="4"/>
      <c r="BO36" s="4"/>
      <c r="BP36" s="4"/>
      <c r="BQ36" s="4"/>
      <c r="BR36" s="4"/>
      <c r="BS36" s="4"/>
      <c r="BT36" s="4"/>
      <c r="BU36" s="4"/>
    </row>
    <row r="37" spans="1:73" ht="12" customHeight="1" x14ac:dyDescent="0.2">
      <c r="A37" s="1521"/>
      <c r="B37" s="1522"/>
      <c r="C37" s="1522"/>
      <c r="D37" s="1522"/>
      <c r="E37" s="1522"/>
      <c r="F37" s="1522"/>
      <c r="G37" s="1522"/>
      <c r="H37" s="1523"/>
      <c r="I37" s="1523"/>
      <c r="J37" s="1523"/>
      <c r="K37" s="969"/>
      <c r="L37" s="969"/>
      <c r="M37" s="969"/>
      <c r="N37" s="969"/>
      <c r="O37" s="969"/>
      <c r="P37" s="969"/>
      <c r="Q37" s="953"/>
      <c r="R37" s="953"/>
      <c r="S37" s="953"/>
      <c r="T37" s="953"/>
      <c r="U37" s="953"/>
      <c r="V37" s="953"/>
      <c r="W37" s="953"/>
      <c r="X37" s="953"/>
      <c r="Y37" s="953"/>
      <c r="Z37" s="953"/>
      <c r="AA37" s="953"/>
      <c r="AB37" s="953"/>
      <c r="AC37" s="953"/>
      <c r="AD37" s="953"/>
      <c r="AE37" s="953"/>
      <c r="AF37" s="969"/>
      <c r="AG37" s="969"/>
      <c r="AH37" s="969"/>
      <c r="AI37" s="970"/>
      <c r="AJ37" s="4"/>
      <c r="AK37" s="1550" t="str">
        <f t="shared" si="1"/>
        <v/>
      </c>
      <c r="AL37" s="1551"/>
      <c r="AM37" s="1551"/>
      <c r="AN37" s="1551" t="str">
        <f t="shared" si="2"/>
        <v/>
      </c>
      <c r="AO37" s="1551"/>
      <c r="AP37" s="1551"/>
      <c r="AQ37" s="1551" t="str">
        <f t="shared" si="3"/>
        <v/>
      </c>
      <c r="AR37" s="1551"/>
      <c r="AS37" s="1552"/>
      <c r="AT37" s="4"/>
      <c r="AU37" s="1518" t="str">
        <f t="shared" si="0"/>
        <v/>
      </c>
      <c r="AV37" s="1519"/>
      <c r="AW37" s="1519"/>
      <c r="AX37" s="1519"/>
      <c r="AY37" s="1519"/>
      <c r="AZ37" s="1519"/>
      <c r="BA37" s="1519"/>
      <c r="BB37" s="1519"/>
      <c r="BC37" s="1519"/>
      <c r="BD37" s="1520"/>
      <c r="BE37" s="4"/>
      <c r="BF37" s="4"/>
      <c r="BG37" s="4"/>
      <c r="BH37" s="4"/>
      <c r="BI37" s="4"/>
      <c r="BJ37" s="4"/>
      <c r="BK37" s="4"/>
      <c r="BL37" s="4"/>
      <c r="BM37" s="4"/>
      <c r="BN37" s="4"/>
      <c r="BO37" s="4"/>
      <c r="BP37" s="4"/>
      <c r="BQ37" s="4"/>
      <c r="BR37" s="4"/>
      <c r="BS37" s="4"/>
      <c r="BT37" s="4"/>
      <c r="BU37" s="4"/>
    </row>
    <row r="38" spans="1:73" ht="12" customHeight="1" x14ac:dyDescent="0.2">
      <c r="A38" s="1521"/>
      <c r="B38" s="1522"/>
      <c r="C38" s="1522"/>
      <c r="D38" s="1522"/>
      <c r="E38" s="1522"/>
      <c r="F38" s="1522"/>
      <c r="G38" s="1522"/>
      <c r="H38" s="953"/>
      <c r="I38" s="953"/>
      <c r="J38" s="953"/>
      <c r="K38" s="969"/>
      <c r="L38" s="969"/>
      <c r="M38" s="969"/>
      <c r="N38" s="969"/>
      <c r="O38" s="969"/>
      <c r="P38" s="969"/>
      <c r="Q38" s="953"/>
      <c r="R38" s="953"/>
      <c r="S38" s="953"/>
      <c r="T38" s="953"/>
      <c r="U38" s="953"/>
      <c r="V38" s="953"/>
      <c r="W38" s="953"/>
      <c r="X38" s="953"/>
      <c r="Y38" s="953"/>
      <c r="Z38" s="953"/>
      <c r="AA38" s="953"/>
      <c r="AB38" s="953"/>
      <c r="AC38" s="953"/>
      <c r="AD38" s="953"/>
      <c r="AE38" s="953"/>
      <c r="AF38" s="969"/>
      <c r="AG38" s="969"/>
      <c r="AH38" s="969"/>
      <c r="AI38" s="970"/>
      <c r="AJ38" s="4"/>
      <c r="AK38" s="1550" t="str">
        <f t="shared" si="1"/>
        <v/>
      </c>
      <c r="AL38" s="1551"/>
      <c r="AM38" s="1551"/>
      <c r="AN38" s="1551" t="str">
        <f t="shared" si="2"/>
        <v/>
      </c>
      <c r="AO38" s="1551"/>
      <c r="AP38" s="1551"/>
      <c r="AQ38" s="1551" t="str">
        <f t="shared" si="3"/>
        <v/>
      </c>
      <c r="AR38" s="1551"/>
      <c r="AS38" s="1552"/>
      <c r="AT38" s="4"/>
      <c r="AU38" s="1518" t="str">
        <f t="shared" si="0"/>
        <v/>
      </c>
      <c r="AV38" s="1519"/>
      <c r="AW38" s="1519"/>
      <c r="AX38" s="1519"/>
      <c r="AY38" s="1519"/>
      <c r="AZ38" s="1519"/>
      <c r="BA38" s="1519"/>
      <c r="BB38" s="1519"/>
      <c r="BC38" s="1519"/>
      <c r="BD38" s="1520"/>
      <c r="BE38" s="4"/>
      <c r="BF38" s="4"/>
      <c r="BG38" s="4"/>
      <c r="BH38" s="4"/>
      <c r="BI38" s="4"/>
      <c r="BJ38" s="4"/>
      <c r="BK38" s="4"/>
      <c r="BL38" s="4"/>
      <c r="BM38" s="4"/>
      <c r="BN38" s="4"/>
      <c r="BO38" s="4"/>
      <c r="BP38" s="4"/>
      <c r="BQ38" s="4"/>
      <c r="BR38" s="4"/>
      <c r="BS38" s="4"/>
      <c r="BT38" s="4"/>
      <c r="BU38" s="4"/>
    </row>
    <row r="39" spans="1:73" ht="12" customHeight="1" x14ac:dyDescent="0.2">
      <c r="A39" s="1521"/>
      <c r="B39" s="1522"/>
      <c r="C39" s="1522"/>
      <c r="D39" s="1522"/>
      <c r="E39" s="1522"/>
      <c r="F39" s="1522"/>
      <c r="G39" s="1522"/>
      <c r="H39" s="1523"/>
      <c r="I39" s="1523"/>
      <c r="J39" s="1523"/>
      <c r="K39" s="969"/>
      <c r="L39" s="969"/>
      <c r="M39" s="969"/>
      <c r="N39" s="969"/>
      <c r="O39" s="969"/>
      <c r="P39" s="969"/>
      <c r="Q39" s="953"/>
      <c r="R39" s="953"/>
      <c r="S39" s="953"/>
      <c r="T39" s="953"/>
      <c r="U39" s="953"/>
      <c r="V39" s="953"/>
      <c r="W39" s="953"/>
      <c r="X39" s="953"/>
      <c r="Y39" s="953"/>
      <c r="Z39" s="953"/>
      <c r="AA39" s="953"/>
      <c r="AB39" s="953"/>
      <c r="AC39" s="953"/>
      <c r="AD39" s="953"/>
      <c r="AE39" s="953"/>
      <c r="AF39" s="969"/>
      <c r="AG39" s="969"/>
      <c r="AH39" s="969"/>
      <c r="AI39" s="970"/>
      <c r="AJ39" s="4"/>
      <c r="AK39" s="1550" t="str">
        <f t="shared" si="1"/>
        <v/>
      </c>
      <c r="AL39" s="1551"/>
      <c r="AM39" s="1551"/>
      <c r="AN39" s="1551" t="str">
        <f t="shared" si="2"/>
        <v/>
      </c>
      <c r="AO39" s="1551"/>
      <c r="AP39" s="1551"/>
      <c r="AQ39" s="1551" t="str">
        <f t="shared" si="3"/>
        <v/>
      </c>
      <c r="AR39" s="1551"/>
      <c r="AS39" s="1552"/>
      <c r="AT39" s="4"/>
      <c r="AU39" s="1518" t="str">
        <f t="shared" si="0"/>
        <v/>
      </c>
      <c r="AV39" s="1519"/>
      <c r="AW39" s="1519"/>
      <c r="AX39" s="1519"/>
      <c r="AY39" s="1519"/>
      <c r="AZ39" s="1519"/>
      <c r="BA39" s="1519"/>
      <c r="BB39" s="1519"/>
      <c r="BC39" s="1519"/>
      <c r="BD39" s="1520"/>
      <c r="BE39" s="4"/>
      <c r="BF39" s="4"/>
      <c r="BG39" s="4"/>
      <c r="BH39" s="4"/>
      <c r="BI39" s="4"/>
      <c r="BJ39" s="4"/>
      <c r="BK39" s="4"/>
      <c r="BL39" s="4"/>
      <c r="BM39" s="4"/>
      <c r="BN39" s="4"/>
      <c r="BO39" s="4"/>
      <c r="BP39" s="4"/>
      <c r="BQ39" s="4"/>
      <c r="BR39" s="4"/>
      <c r="BS39" s="4"/>
      <c r="BT39" s="4"/>
      <c r="BU39" s="4"/>
    </row>
    <row r="40" spans="1:73" ht="12" customHeight="1" x14ac:dyDescent="0.2">
      <c r="A40" s="1521"/>
      <c r="B40" s="1522"/>
      <c r="C40" s="1522"/>
      <c r="D40" s="1522"/>
      <c r="E40" s="1522"/>
      <c r="F40" s="1522"/>
      <c r="G40" s="1522"/>
      <c r="H40" s="953"/>
      <c r="I40" s="953"/>
      <c r="J40" s="953"/>
      <c r="K40" s="969"/>
      <c r="L40" s="969"/>
      <c r="M40" s="969"/>
      <c r="N40" s="969"/>
      <c r="O40" s="969"/>
      <c r="P40" s="969"/>
      <c r="Q40" s="953"/>
      <c r="R40" s="953"/>
      <c r="S40" s="953"/>
      <c r="T40" s="953"/>
      <c r="U40" s="953"/>
      <c r="V40" s="953"/>
      <c r="W40" s="953"/>
      <c r="X40" s="953"/>
      <c r="Y40" s="953"/>
      <c r="Z40" s="953"/>
      <c r="AA40" s="953"/>
      <c r="AB40" s="953"/>
      <c r="AC40" s="953"/>
      <c r="AD40" s="953"/>
      <c r="AE40" s="953"/>
      <c r="AF40" s="969"/>
      <c r="AG40" s="969"/>
      <c r="AH40" s="969"/>
      <c r="AI40" s="970"/>
      <c r="AJ40" s="4"/>
      <c r="AK40" s="1550" t="str">
        <f t="shared" si="1"/>
        <v/>
      </c>
      <c r="AL40" s="1551"/>
      <c r="AM40" s="1551"/>
      <c r="AN40" s="1551" t="str">
        <f t="shared" si="2"/>
        <v/>
      </c>
      <c r="AO40" s="1551"/>
      <c r="AP40" s="1551"/>
      <c r="AQ40" s="1551" t="str">
        <f t="shared" si="3"/>
        <v/>
      </c>
      <c r="AR40" s="1551"/>
      <c r="AS40" s="1552"/>
      <c r="AT40" s="4"/>
      <c r="AU40" s="1518" t="str">
        <f t="shared" si="0"/>
        <v/>
      </c>
      <c r="AV40" s="1519"/>
      <c r="AW40" s="1519"/>
      <c r="AX40" s="1519"/>
      <c r="AY40" s="1519"/>
      <c r="AZ40" s="1519"/>
      <c r="BA40" s="1519"/>
      <c r="BB40" s="1519"/>
      <c r="BC40" s="1519"/>
      <c r="BD40" s="1520"/>
      <c r="BE40" s="4"/>
      <c r="BF40" s="4"/>
      <c r="BG40" s="4"/>
      <c r="BH40" s="4"/>
      <c r="BI40" s="4"/>
      <c r="BJ40" s="4"/>
      <c r="BK40" s="4"/>
      <c r="BL40" s="4"/>
      <c r="BM40" s="4"/>
      <c r="BN40" s="4"/>
      <c r="BO40" s="4"/>
      <c r="BP40" s="4"/>
      <c r="BQ40" s="4"/>
      <c r="BR40" s="4"/>
      <c r="BS40" s="4"/>
      <c r="BT40" s="4"/>
      <c r="BU40" s="4"/>
    </row>
    <row r="41" spans="1:73" ht="12" customHeight="1" x14ac:dyDescent="0.2">
      <c r="A41" s="1521"/>
      <c r="B41" s="1522"/>
      <c r="C41" s="1522"/>
      <c r="D41" s="1522"/>
      <c r="E41" s="1522"/>
      <c r="F41" s="1522"/>
      <c r="G41" s="1522"/>
      <c r="H41" s="1523"/>
      <c r="I41" s="1523"/>
      <c r="J41" s="1523"/>
      <c r="K41" s="969"/>
      <c r="L41" s="969"/>
      <c r="M41" s="969"/>
      <c r="N41" s="969"/>
      <c r="O41" s="969"/>
      <c r="P41" s="969"/>
      <c r="Q41" s="953"/>
      <c r="R41" s="953"/>
      <c r="S41" s="953"/>
      <c r="T41" s="953"/>
      <c r="U41" s="953"/>
      <c r="V41" s="953"/>
      <c r="W41" s="953"/>
      <c r="X41" s="953"/>
      <c r="Y41" s="953"/>
      <c r="Z41" s="953"/>
      <c r="AA41" s="953"/>
      <c r="AB41" s="953"/>
      <c r="AC41" s="953"/>
      <c r="AD41" s="953"/>
      <c r="AE41" s="953"/>
      <c r="AF41" s="969"/>
      <c r="AG41" s="969"/>
      <c r="AH41" s="969"/>
      <c r="AI41" s="970"/>
      <c r="AJ41" s="4"/>
      <c r="AK41" s="1550" t="str">
        <f t="shared" si="1"/>
        <v/>
      </c>
      <c r="AL41" s="1551"/>
      <c r="AM41" s="1551"/>
      <c r="AN41" s="1551" t="str">
        <f t="shared" si="2"/>
        <v/>
      </c>
      <c r="AO41" s="1551"/>
      <c r="AP41" s="1551"/>
      <c r="AQ41" s="1551" t="str">
        <f t="shared" si="3"/>
        <v/>
      </c>
      <c r="AR41" s="1551"/>
      <c r="AS41" s="1552"/>
      <c r="AT41" s="4"/>
      <c r="AU41" s="1518" t="str">
        <f t="shared" si="0"/>
        <v/>
      </c>
      <c r="AV41" s="1519"/>
      <c r="AW41" s="1519"/>
      <c r="AX41" s="1519"/>
      <c r="AY41" s="1519"/>
      <c r="AZ41" s="1519"/>
      <c r="BA41" s="1519"/>
      <c r="BB41" s="1519"/>
      <c r="BC41" s="1519"/>
      <c r="BD41" s="1520"/>
      <c r="BE41" s="4"/>
      <c r="BF41" s="4"/>
      <c r="BG41" s="4"/>
      <c r="BH41" s="4"/>
      <c r="BI41" s="4"/>
      <c r="BJ41" s="4"/>
      <c r="BK41" s="4"/>
      <c r="BL41" s="4"/>
      <c r="BM41" s="4"/>
      <c r="BN41" s="4"/>
      <c r="BO41" s="4"/>
      <c r="BP41" s="4"/>
      <c r="BQ41" s="4"/>
      <c r="BR41" s="4"/>
      <c r="BS41" s="4"/>
      <c r="BT41" s="4"/>
      <c r="BU41" s="4"/>
    </row>
    <row r="42" spans="1:73" ht="12" customHeight="1" x14ac:dyDescent="0.2">
      <c r="A42" s="1521"/>
      <c r="B42" s="1522"/>
      <c r="C42" s="1522"/>
      <c r="D42" s="1522"/>
      <c r="E42" s="1522"/>
      <c r="F42" s="1522"/>
      <c r="G42" s="1522"/>
      <c r="H42" s="953"/>
      <c r="I42" s="953"/>
      <c r="J42" s="953"/>
      <c r="K42" s="969"/>
      <c r="L42" s="969"/>
      <c r="M42" s="969"/>
      <c r="N42" s="969"/>
      <c r="O42" s="969"/>
      <c r="P42" s="969"/>
      <c r="Q42" s="953"/>
      <c r="R42" s="953"/>
      <c r="S42" s="953"/>
      <c r="T42" s="953"/>
      <c r="U42" s="953"/>
      <c r="V42" s="953"/>
      <c r="W42" s="953"/>
      <c r="X42" s="953"/>
      <c r="Y42" s="953"/>
      <c r="Z42" s="953"/>
      <c r="AA42" s="953"/>
      <c r="AB42" s="953"/>
      <c r="AC42" s="953"/>
      <c r="AD42" s="953"/>
      <c r="AE42" s="953"/>
      <c r="AF42" s="969"/>
      <c r="AG42" s="969"/>
      <c r="AH42" s="969"/>
      <c r="AI42" s="970"/>
      <c r="AJ42" s="4"/>
      <c r="AK42" s="1550" t="str">
        <f t="shared" si="1"/>
        <v/>
      </c>
      <c r="AL42" s="1551"/>
      <c r="AM42" s="1551"/>
      <c r="AN42" s="1551" t="str">
        <f t="shared" si="2"/>
        <v/>
      </c>
      <c r="AO42" s="1551"/>
      <c r="AP42" s="1551"/>
      <c r="AQ42" s="1551" t="str">
        <f t="shared" si="3"/>
        <v/>
      </c>
      <c r="AR42" s="1551"/>
      <c r="AS42" s="1552"/>
      <c r="AT42" s="4"/>
      <c r="AU42" s="1518" t="str">
        <f t="shared" si="0"/>
        <v/>
      </c>
      <c r="AV42" s="1519"/>
      <c r="AW42" s="1519"/>
      <c r="AX42" s="1519"/>
      <c r="AY42" s="1519"/>
      <c r="AZ42" s="1519"/>
      <c r="BA42" s="1519"/>
      <c r="BB42" s="1519"/>
      <c r="BC42" s="1519"/>
      <c r="BD42" s="1520"/>
      <c r="BE42" s="4"/>
      <c r="BF42" s="4"/>
      <c r="BG42" s="4"/>
      <c r="BH42" s="4"/>
      <c r="BI42" s="4"/>
      <c r="BJ42" s="4"/>
      <c r="BK42" s="4"/>
      <c r="BL42" s="4"/>
      <c r="BM42" s="4"/>
      <c r="BN42" s="4"/>
      <c r="BO42" s="4"/>
      <c r="BP42" s="4"/>
      <c r="BQ42" s="4"/>
      <c r="BR42" s="4"/>
      <c r="BS42" s="4"/>
      <c r="BT42" s="4"/>
      <c r="BU42" s="4"/>
    </row>
    <row r="43" spans="1:73" ht="12" customHeight="1" x14ac:dyDescent="0.2">
      <c r="A43" s="1521"/>
      <c r="B43" s="1522"/>
      <c r="C43" s="1522"/>
      <c r="D43" s="1522"/>
      <c r="E43" s="1522"/>
      <c r="F43" s="1522"/>
      <c r="G43" s="1522"/>
      <c r="H43" s="1523"/>
      <c r="I43" s="1523"/>
      <c r="J43" s="1523"/>
      <c r="K43" s="969"/>
      <c r="L43" s="969"/>
      <c r="M43" s="969"/>
      <c r="N43" s="969"/>
      <c r="O43" s="969"/>
      <c r="P43" s="969"/>
      <c r="Q43" s="953"/>
      <c r="R43" s="953"/>
      <c r="S43" s="953"/>
      <c r="T43" s="953"/>
      <c r="U43" s="953"/>
      <c r="V43" s="953"/>
      <c r="W43" s="953"/>
      <c r="X43" s="953"/>
      <c r="Y43" s="953"/>
      <c r="Z43" s="953"/>
      <c r="AA43" s="953"/>
      <c r="AB43" s="953"/>
      <c r="AC43" s="953"/>
      <c r="AD43" s="953"/>
      <c r="AE43" s="953"/>
      <c r="AF43" s="969"/>
      <c r="AG43" s="969"/>
      <c r="AH43" s="969"/>
      <c r="AI43" s="970"/>
      <c r="AJ43" s="4"/>
      <c r="AK43" s="1550" t="str">
        <f t="shared" si="1"/>
        <v/>
      </c>
      <c r="AL43" s="1551"/>
      <c r="AM43" s="1551"/>
      <c r="AN43" s="1551" t="str">
        <f t="shared" si="2"/>
        <v/>
      </c>
      <c r="AO43" s="1551"/>
      <c r="AP43" s="1551"/>
      <c r="AQ43" s="1551" t="str">
        <f t="shared" si="3"/>
        <v/>
      </c>
      <c r="AR43" s="1551"/>
      <c r="AS43" s="1552"/>
      <c r="AT43" s="4"/>
      <c r="AU43" s="1518" t="str">
        <f t="shared" si="0"/>
        <v/>
      </c>
      <c r="AV43" s="1519"/>
      <c r="AW43" s="1519"/>
      <c r="AX43" s="1519"/>
      <c r="AY43" s="1519"/>
      <c r="AZ43" s="1519"/>
      <c r="BA43" s="1519"/>
      <c r="BB43" s="1519"/>
      <c r="BC43" s="1519"/>
      <c r="BD43" s="1520"/>
      <c r="BE43" s="4"/>
      <c r="BF43" s="4"/>
      <c r="BG43" s="4"/>
      <c r="BH43" s="4"/>
      <c r="BI43" s="4"/>
      <c r="BJ43" s="4"/>
      <c r="BK43" s="4"/>
      <c r="BL43" s="4"/>
      <c r="BM43" s="4"/>
      <c r="BN43" s="4"/>
      <c r="BO43" s="4"/>
      <c r="BP43" s="4"/>
      <c r="BQ43" s="4"/>
      <c r="BR43" s="4"/>
      <c r="BS43" s="4"/>
      <c r="BT43" s="4"/>
      <c r="BU43" s="4"/>
    </row>
    <row r="44" spans="1:73" ht="12" customHeight="1" x14ac:dyDescent="0.2">
      <c r="A44" s="1521"/>
      <c r="B44" s="1522"/>
      <c r="C44" s="1522"/>
      <c r="D44" s="1522"/>
      <c r="E44" s="1522"/>
      <c r="F44" s="1522"/>
      <c r="G44" s="1522"/>
      <c r="H44" s="953"/>
      <c r="I44" s="953"/>
      <c r="J44" s="953"/>
      <c r="K44" s="969"/>
      <c r="L44" s="969"/>
      <c r="M44" s="969"/>
      <c r="N44" s="969"/>
      <c r="O44" s="969"/>
      <c r="P44" s="969"/>
      <c r="Q44" s="953"/>
      <c r="R44" s="953"/>
      <c r="S44" s="953"/>
      <c r="T44" s="953"/>
      <c r="U44" s="953"/>
      <c r="V44" s="953"/>
      <c r="W44" s="953"/>
      <c r="X44" s="953"/>
      <c r="Y44" s="953"/>
      <c r="Z44" s="953"/>
      <c r="AA44" s="953"/>
      <c r="AB44" s="953"/>
      <c r="AC44" s="953"/>
      <c r="AD44" s="953"/>
      <c r="AE44" s="953"/>
      <c r="AF44" s="969"/>
      <c r="AG44" s="969"/>
      <c r="AH44" s="969"/>
      <c r="AI44" s="970"/>
      <c r="AJ44" s="4"/>
      <c r="AK44" s="1550" t="str">
        <f t="shared" si="1"/>
        <v/>
      </c>
      <c r="AL44" s="1551"/>
      <c r="AM44" s="1551"/>
      <c r="AN44" s="1551" t="str">
        <f t="shared" si="2"/>
        <v/>
      </c>
      <c r="AO44" s="1551"/>
      <c r="AP44" s="1551"/>
      <c r="AQ44" s="1551" t="str">
        <f t="shared" si="3"/>
        <v/>
      </c>
      <c r="AR44" s="1551"/>
      <c r="AS44" s="1552"/>
      <c r="AT44" s="4"/>
      <c r="AU44" s="1518" t="str">
        <f t="shared" si="0"/>
        <v/>
      </c>
      <c r="AV44" s="1519"/>
      <c r="AW44" s="1519"/>
      <c r="AX44" s="1519"/>
      <c r="AY44" s="1519"/>
      <c r="AZ44" s="1519"/>
      <c r="BA44" s="1519"/>
      <c r="BB44" s="1519"/>
      <c r="BC44" s="1519"/>
      <c r="BD44" s="1520"/>
      <c r="BE44" s="4"/>
      <c r="BF44" s="4"/>
      <c r="BG44" s="4"/>
      <c r="BH44" s="4"/>
      <c r="BI44" s="4"/>
      <c r="BJ44" s="4"/>
      <c r="BK44" s="4"/>
      <c r="BL44" s="4"/>
      <c r="BM44" s="4"/>
      <c r="BN44" s="4"/>
      <c r="BO44" s="4"/>
      <c r="BP44" s="4"/>
      <c r="BQ44" s="4"/>
      <c r="BR44" s="4"/>
      <c r="BS44" s="4"/>
      <c r="BT44" s="4"/>
      <c r="BU44" s="4"/>
    </row>
    <row r="45" spans="1:73" ht="12" customHeight="1" x14ac:dyDescent="0.2">
      <c r="A45" s="1521"/>
      <c r="B45" s="1522"/>
      <c r="C45" s="1522"/>
      <c r="D45" s="1522"/>
      <c r="E45" s="1522"/>
      <c r="F45" s="1522"/>
      <c r="G45" s="1522"/>
      <c r="H45" s="1523"/>
      <c r="I45" s="1523"/>
      <c r="J45" s="1523"/>
      <c r="K45" s="969"/>
      <c r="L45" s="969"/>
      <c r="M45" s="969"/>
      <c r="N45" s="969"/>
      <c r="O45" s="969"/>
      <c r="P45" s="969"/>
      <c r="Q45" s="953"/>
      <c r="R45" s="953"/>
      <c r="S45" s="953"/>
      <c r="T45" s="953"/>
      <c r="U45" s="953"/>
      <c r="V45" s="953"/>
      <c r="W45" s="953"/>
      <c r="X45" s="953"/>
      <c r="Y45" s="953"/>
      <c r="Z45" s="953"/>
      <c r="AA45" s="953"/>
      <c r="AB45" s="953"/>
      <c r="AC45" s="953"/>
      <c r="AD45" s="953"/>
      <c r="AE45" s="953"/>
      <c r="AF45" s="969"/>
      <c r="AG45" s="969"/>
      <c r="AH45" s="969"/>
      <c r="AI45" s="970"/>
      <c r="AJ45" s="4"/>
      <c r="AK45" s="1550" t="str">
        <f t="shared" si="1"/>
        <v/>
      </c>
      <c r="AL45" s="1551"/>
      <c r="AM45" s="1551"/>
      <c r="AN45" s="1551" t="str">
        <f t="shared" si="2"/>
        <v/>
      </c>
      <c r="AO45" s="1551"/>
      <c r="AP45" s="1551"/>
      <c r="AQ45" s="1551" t="str">
        <f t="shared" si="3"/>
        <v/>
      </c>
      <c r="AR45" s="1551"/>
      <c r="AS45" s="1552"/>
      <c r="AT45" s="4"/>
      <c r="AU45" s="1518" t="str">
        <f t="shared" si="0"/>
        <v/>
      </c>
      <c r="AV45" s="1519"/>
      <c r="AW45" s="1519"/>
      <c r="AX45" s="1519"/>
      <c r="AY45" s="1519"/>
      <c r="AZ45" s="1519"/>
      <c r="BA45" s="1519"/>
      <c r="BB45" s="1519"/>
      <c r="BC45" s="1519"/>
      <c r="BD45" s="1520"/>
      <c r="BE45" s="4"/>
      <c r="BF45" s="4"/>
      <c r="BG45" s="4"/>
      <c r="BH45" s="4"/>
      <c r="BI45" s="4"/>
      <c r="BJ45" s="4"/>
      <c r="BK45" s="4"/>
      <c r="BL45" s="4"/>
      <c r="BM45" s="4"/>
      <c r="BN45" s="4"/>
      <c r="BO45" s="4"/>
      <c r="BP45" s="4"/>
      <c r="BQ45" s="4"/>
      <c r="BR45" s="4"/>
      <c r="BS45" s="4"/>
      <c r="BT45" s="4"/>
      <c r="BU45" s="4"/>
    </row>
    <row r="46" spans="1:73" ht="12" customHeight="1" x14ac:dyDescent="0.2">
      <c r="A46" s="1521"/>
      <c r="B46" s="1522"/>
      <c r="C46" s="1522"/>
      <c r="D46" s="1522"/>
      <c r="E46" s="1522"/>
      <c r="F46" s="1522"/>
      <c r="G46" s="1522"/>
      <c r="H46" s="953"/>
      <c r="I46" s="953"/>
      <c r="J46" s="953"/>
      <c r="K46" s="969"/>
      <c r="L46" s="969"/>
      <c r="M46" s="969"/>
      <c r="N46" s="969"/>
      <c r="O46" s="969"/>
      <c r="P46" s="969"/>
      <c r="Q46" s="953"/>
      <c r="R46" s="953"/>
      <c r="S46" s="953"/>
      <c r="T46" s="953"/>
      <c r="U46" s="953"/>
      <c r="V46" s="953"/>
      <c r="W46" s="953"/>
      <c r="X46" s="953"/>
      <c r="Y46" s="953"/>
      <c r="Z46" s="953"/>
      <c r="AA46" s="953"/>
      <c r="AB46" s="953"/>
      <c r="AC46" s="953"/>
      <c r="AD46" s="953"/>
      <c r="AE46" s="953"/>
      <c r="AF46" s="969"/>
      <c r="AG46" s="969"/>
      <c r="AH46" s="969"/>
      <c r="AI46" s="970"/>
      <c r="AJ46" s="4"/>
      <c r="AK46" s="1550" t="str">
        <f t="shared" si="1"/>
        <v/>
      </c>
      <c r="AL46" s="1551"/>
      <c r="AM46" s="1551"/>
      <c r="AN46" s="1551" t="str">
        <f t="shared" si="2"/>
        <v/>
      </c>
      <c r="AO46" s="1551"/>
      <c r="AP46" s="1551"/>
      <c r="AQ46" s="1551" t="str">
        <f t="shared" si="3"/>
        <v/>
      </c>
      <c r="AR46" s="1551"/>
      <c r="AS46" s="1552"/>
      <c r="AT46" s="4"/>
      <c r="AU46" s="1518" t="str">
        <f t="shared" si="0"/>
        <v/>
      </c>
      <c r="AV46" s="1519"/>
      <c r="AW46" s="1519"/>
      <c r="AX46" s="1519"/>
      <c r="AY46" s="1519"/>
      <c r="AZ46" s="1519"/>
      <c r="BA46" s="1519"/>
      <c r="BB46" s="1519"/>
      <c r="BC46" s="1519"/>
      <c r="BD46" s="1520"/>
      <c r="BE46" s="4"/>
      <c r="BF46" s="4"/>
      <c r="BG46" s="4"/>
      <c r="BH46" s="4"/>
      <c r="BI46" s="4"/>
      <c r="BJ46" s="4"/>
      <c r="BK46" s="4"/>
      <c r="BL46" s="4"/>
      <c r="BM46" s="4"/>
      <c r="BN46" s="4"/>
      <c r="BO46" s="4"/>
      <c r="BP46" s="4"/>
      <c r="BQ46" s="4"/>
      <c r="BR46" s="4"/>
      <c r="BS46" s="4"/>
      <c r="BT46" s="4"/>
      <c r="BU46" s="4"/>
    </row>
    <row r="47" spans="1:73" ht="12" customHeight="1" x14ac:dyDescent="0.2">
      <c r="A47" s="1521"/>
      <c r="B47" s="1522"/>
      <c r="C47" s="1522"/>
      <c r="D47" s="1522"/>
      <c r="E47" s="1522"/>
      <c r="F47" s="1522"/>
      <c r="G47" s="1522"/>
      <c r="H47" s="1523"/>
      <c r="I47" s="1523"/>
      <c r="J47" s="1523"/>
      <c r="K47" s="969"/>
      <c r="L47" s="969"/>
      <c r="M47" s="969"/>
      <c r="N47" s="969"/>
      <c r="O47" s="969"/>
      <c r="P47" s="969"/>
      <c r="Q47" s="953"/>
      <c r="R47" s="953"/>
      <c r="S47" s="953"/>
      <c r="T47" s="953"/>
      <c r="U47" s="953"/>
      <c r="V47" s="953"/>
      <c r="W47" s="953"/>
      <c r="X47" s="953"/>
      <c r="Y47" s="953"/>
      <c r="Z47" s="953"/>
      <c r="AA47" s="953"/>
      <c r="AB47" s="953"/>
      <c r="AC47" s="953"/>
      <c r="AD47" s="953"/>
      <c r="AE47" s="953"/>
      <c r="AF47" s="969"/>
      <c r="AG47" s="969"/>
      <c r="AH47" s="969"/>
      <c r="AI47" s="970"/>
      <c r="AJ47" s="4"/>
      <c r="AK47" s="1550" t="str">
        <f t="shared" si="1"/>
        <v/>
      </c>
      <c r="AL47" s="1551"/>
      <c r="AM47" s="1551"/>
      <c r="AN47" s="1551" t="str">
        <f t="shared" si="2"/>
        <v/>
      </c>
      <c r="AO47" s="1551"/>
      <c r="AP47" s="1551"/>
      <c r="AQ47" s="1551" t="str">
        <f t="shared" si="3"/>
        <v/>
      </c>
      <c r="AR47" s="1551"/>
      <c r="AS47" s="1552"/>
      <c r="AT47" s="4"/>
      <c r="AU47" s="1518" t="str">
        <f t="shared" si="0"/>
        <v/>
      </c>
      <c r="AV47" s="1519"/>
      <c r="AW47" s="1519"/>
      <c r="AX47" s="1519"/>
      <c r="AY47" s="1519"/>
      <c r="AZ47" s="1519"/>
      <c r="BA47" s="1519"/>
      <c r="BB47" s="1519"/>
      <c r="BC47" s="1519"/>
      <c r="BD47" s="1520"/>
      <c r="BE47" s="4"/>
      <c r="BF47" s="4"/>
      <c r="BG47" s="4"/>
      <c r="BH47" s="4"/>
      <c r="BI47" s="4"/>
      <c r="BJ47" s="4"/>
      <c r="BK47" s="4"/>
      <c r="BL47" s="4"/>
      <c r="BM47" s="4"/>
      <c r="BN47" s="4"/>
      <c r="BO47" s="4"/>
      <c r="BP47" s="4"/>
      <c r="BQ47" s="4"/>
      <c r="BR47" s="4"/>
      <c r="BS47" s="4"/>
      <c r="BT47" s="4"/>
      <c r="BU47" s="4"/>
    </row>
    <row r="48" spans="1:73" ht="12" customHeight="1" x14ac:dyDescent="0.2">
      <c r="A48" s="1521"/>
      <c r="B48" s="1522"/>
      <c r="C48" s="1522"/>
      <c r="D48" s="1522"/>
      <c r="E48" s="1522"/>
      <c r="F48" s="1522"/>
      <c r="G48" s="1522"/>
      <c r="H48" s="953"/>
      <c r="I48" s="953"/>
      <c r="J48" s="953"/>
      <c r="K48" s="969"/>
      <c r="L48" s="969"/>
      <c r="M48" s="969"/>
      <c r="N48" s="969"/>
      <c r="O48" s="969"/>
      <c r="P48" s="969"/>
      <c r="Q48" s="953"/>
      <c r="R48" s="953"/>
      <c r="S48" s="953"/>
      <c r="T48" s="953"/>
      <c r="U48" s="953"/>
      <c r="V48" s="953"/>
      <c r="W48" s="953"/>
      <c r="X48" s="953"/>
      <c r="Y48" s="953"/>
      <c r="Z48" s="953"/>
      <c r="AA48" s="953"/>
      <c r="AB48" s="953"/>
      <c r="AC48" s="953"/>
      <c r="AD48" s="953"/>
      <c r="AE48" s="953"/>
      <c r="AF48" s="969"/>
      <c r="AG48" s="969"/>
      <c r="AH48" s="969"/>
      <c r="AI48" s="970"/>
      <c r="AJ48" s="4"/>
      <c r="AK48" s="1550" t="str">
        <f t="shared" si="1"/>
        <v/>
      </c>
      <c r="AL48" s="1551"/>
      <c r="AM48" s="1551"/>
      <c r="AN48" s="1551" t="str">
        <f t="shared" si="2"/>
        <v/>
      </c>
      <c r="AO48" s="1551"/>
      <c r="AP48" s="1551"/>
      <c r="AQ48" s="1551" t="str">
        <f t="shared" si="3"/>
        <v/>
      </c>
      <c r="AR48" s="1551"/>
      <c r="AS48" s="1552"/>
      <c r="AT48" s="4"/>
      <c r="AU48" s="1518" t="str">
        <f t="shared" si="0"/>
        <v/>
      </c>
      <c r="AV48" s="1519"/>
      <c r="AW48" s="1519"/>
      <c r="AX48" s="1519"/>
      <c r="AY48" s="1519"/>
      <c r="AZ48" s="1519"/>
      <c r="BA48" s="1519"/>
      <c r="BB48" s="1519"/>
      <c r="BC48" s="1519"/>
      <c r="BD48" s="1520"/>
      <c r="BE48" s="4"/>
      <c r="BF48" s="4"/>
      <c r="BG48" s="4"/>
      <c r="BH48" s="4"/>
      <c r="BI48" s="4"/>
      <c r="BJ48" s="4"/>
      <c r="BK48" s="4"/>
      <c r="BL48" s="4"/>
      <c r="BM48" s="4"/>
      <c r="BN48" s="4"/>
      <c r="BO48" s="4"/>
      <c r="BP48" s="4"/>
      <c r="BQ48" s="4"/>
      <c r="BR48" s="4"/>
      <c r="BS48" s="4"/>
      <c r="BT48" s="4"/>
      <c r="BU48" s="4"/>
    </row>
    <row r="49" spans="1:73" ht="12" customHeight="1" x14ac:dyDescent="0.2">
      <c r="A49" s="1521"/>
      <c r="B49" s="1522"/>
      <c r="C49" s="1522"/>
      <c r="D49" s="1522"/>
      <c r="E49" s="1522"/>
      <c r="F49" s="1522"/>
      <c r="G49" s="1522"/>
      <c r="H49" s="1523"/>
      <c r="I49" s="1523"/>
      <c r="J49" s="1523"/>
      <c r="K49" s="969"/>
      <c r="L49" s="969"/>
      <c r="M49" s="969"/>
      <c r="N49" s="969"/>
      <c r="O49" s="969"/>
      <c r="P49" s="969"/>
      <c r="Q49" s="953"/>
      <c r="R49" s="953"/>
      <c r="S49" s="953"/>
      <c r="T49" s="953"/>
      <c r="U49" s="953"/>
      <c r="V49" s="953"/>
      <c r="W49" s="953"/>
      <c r="X49" s="953"/>
      <c r="Y49" s="953"/>
      <c r="Z49" s="953"/>
      <c r="AA49" s="953"/>
      <c r="AB49" s="953"/>
      <c r="AC49" s="953"/>
      <c r="AD49" s="953"/>
      <c r="AE49" s="953"/>
      <c r="AF49" s="969"/>
      <c r="AG49" s="969"/>
      <c r="AH49" s="969"/>
      <c r="AI49" s="970"/>
      <c r="AJ49" s="4"/>
      <c r="AK49" s="1550" t="str">
        <f t="shared" si="1"/>
        <v/>
      </c>
      <c r="AL49" s="1551"/>
      <c r="AM49" s="1551"/>
      <c r="AN49" s="1551" t="str">
        <f t="shared" si="2"/>
        <v/>
      </c>
      <c r="AO49" s="1551"/>
      <c r="AP49" s="1551"/>
      <c r="AQ49" s="1551" t="str">
        <f t="shared" si="3"/>
        <v/>
      </c>
      <c r="AR49" s="1551"/>
      <c r="AS49" s="1552"/>
      <c r="AT49" s="4"/>
      <c r="AU49" s="1518" t="str">
        <f t="shared" si="0"/>
        <v/>
      </c>
      <c r="AV49" s="1519"/>
      <c r="AW49" s="1519"/>
      <c r="AX49" s="1519"/>
      <c r="AY49" s="1519"/>
      <c r="AZ49" s="1519"/>
      <c r="BA49" s="1519"/>
      <c r="BB49" s="1519"/>
      <c r="BC49" s="1519"/>
      <c r="BD49" s="1520"/>
      <c r="BE49" s="4"/>
      <c r="BF49" s="4"/>
      <c r="BG49" s="4"/>
      <c r="BH49" s="4"/>
      <c r="BI49" s="4"/>
      <c r="BJ49" s="4"/>
      <c r="BK49" s="4"/>
      <c r="BL49" s="4"/>
      <c r="BM49" s="4"/>
      <c r="BN49" s="4"/>
      <c r="BO49" s="4"/>
      <c r="BP49" s="4"/>
      <c r="BQ49" s="4"/>
      <c r="BR49" s="4"/>
      <c r="BS49" s="4"/>
      <c r="BT49" s="4"/>
      <c r="BU49" s="4"/>
    </row>
    <row r="50" spans="1:73" ht="12" customHeight="1" x14ac:dyDescent="0.2">
      <c r="A50" s="1521"/>
      <c r="B50" s="1522"/>
      <c r="C50" s="1522"/>
      <c r="D50" s="1522"/>
      <c r="E50" s="1522"/>
      <c r="F50" s="1522"/>
      <c r="G50" s="1522"/>
      <c r="H50" s="953"/>
      <c r="I50" s="953"/>
      <c r="J50" s="953"/>
      <c r="K50" s="969"/>
      <c r="L50" s="969"/>
      <c r="M50" s="969"/>
      <c r="N50" s="969"/>
      <c r="O50" s="969"/>
      <c r="P50" s="969"/>
      <c r="Q50" s="953"/>
      <c r="R50" s="953"/>
      <c r="S50" s="953"/>
      <c r="T50" s="953"/>
      <c r="U50" s="953"/>
      <c r="V50" s="953"/>
      <c r="W50" s="953"/>
      <c r="X50" s="953"/>
      <c r="Y50" s="953"/>
      <c r="Z50" s="953"/>
      <c r="AA50" s="953"/>
      <c r="AB50" s="953"/>
      <c r="AC50" s="953"/>
      <c r="AD50" s="953"/>
      <c r="AE50" s="953"/>
      <c r="AF50" s="969"/>
      <c r="AG50" s="969"/>
      <c r="AH50" s="969"/>
      <c r="AI50" s="970"/>
      <c r="AJ50" s="4"/>
      <c r="AK50" s="1550" t="str">
        <f t="shared" si="1"/>
        <v/>
      </c>
      <c r="AL50" s="1551"/>
      <c r="AM50" s="1551"/>
      <c r="AN50" s="1551" t="str">
        <f t="shared" si="2"/>
        <v/>
      </c>
      <c r="AO50" s="1551"/>
      <c r="AP50" s="1551"/>
      <c r="AQ50" s="1551" t="str">
        <f t="shared" si="3"/>
        <v/>
      </c>
      <c r="AR50" s="1551"/>
      <c r="AS50" s="1552"/>
      <c r="AT50" s="4"/>
      <c r="AU50" s="1518" t="str">
        <f t="shared" si="0"/>
        <v/>
      </c>
      <c r="AV50" s="1519"/>
      <c r="AW50" s="1519"/>
      <c r="AX50" s="1519"/>
      <c r="AY50" s="1519"/>
      <c r="AZ50" s="1519"/>
      <c r="BA50" s="1519"/>
      <c r="BB50" s="1519"/>
      <c r="BC50" s="1519"/>
      <c r="BD50" s="1520"/>
      <c r="BE50" s="4"/>
      <c r="BF50" s="4"/>
      <c r="BG50" s="4"/>
      <c r="BH50" s="4"/>
      <c r="BI50" s="4"/>
      <c r="BJ50" s="4"/>
      <c r="BK50" s="4"/>
      <c r="BL50" s="4"/>
      <c r="BM50" s="4"/>
      <c r="BN50" s="4"/>
      <c r="BO50" s="4"/>
      <c r="BP50" s="4"/>
      <c r="BQ50" s="4"/>
      <c r="BR50" s="4"/>
      <c r="BS50" s="4"/>
      <c r="BT50" s="4"/>
      <c r="BU50" s="4"/>
    </row>
    <row r="51" spans="1:73" ht="12" customHeight="1" x14ac:dyDescent="0.2">
      <c r="A51" s="1521"/>
      <c r="B51" s="1522"/>
      <c r="C51" s="1522"/>
      <c r="D51" s="1522"/>
      <c r="E51" s="1522"/>
      <c r="F51" s="1522"/>
      <c r="G51" s="1522"/>
      <c r="H51" s="1523"/>
      <c r="I51" s="1523"/>
      <c r="J51" s="1523"/>
      <c r="K51" s="969"/>
      <c r="L51" s="969"/>
      <c r="M51" s="969"/>
      <c r="N51" s="969"/>
      <c r="O51" s="969"/>
      <c r="P51" s="969"/>
      <c r="Q51" s="953"/>
      <c r="R51" s="953"/>
      <c r="S51" s="953"/>
      <c r="T51" s="953"/>
      <c r="U51" s="953"/>
      <c r="V51" s="953"/>
      <c r="W51" s="953"/>
      <c r="X51" s="953"/>
      <c r="Y51" s="953"/>
      <c r="Z51" s="953"/>
      <c r="AA51" s="953"/>
      <c r="AB51" s="953"/>
      <c r="AC51" s="953"/>
      <c r="AD51" s="953"/>
      <c r="AE51" s="953"/>
      <c r="AF51" s="969"/>
      <c r="AG51" s="969"/>
      <c r="AH51" s="969"/>
      <c r="AI51" s="970"/>
      <c r="AJ51" s="4"/>
      <c r="AK51" s="1550" t="str">
        <f t="shared" si="1"/>
        <v/>
      </c>
      <c r="AL51" s="1551"/>
      <c r="AM51" s="1551"/>
      <c r="AN51" s="1551" t="str">
        <f t="shared" si="2"/>
        <v/>
      </c>
      <c r="AO51" s="1551"/>
      <c r="AP51" s="1551"/>
      <c r="AQ51" s="1551" t="str">
        <f t="shared" si="3"/>
        <v/>
      </c>
      <c r="AR51" s="1551"/>
      <c r="AS51" s="1552"/>
      <c r="AT51" s="4"/>
      <c r="AU51" s="1518" t="str">
        <f t="shared" si="0"/>
        <v/>
      </c>
      <c r="AV51" s="1519"/>
      <c r="AW51" s="1519"/>
      <c r="AX51" s="1519"/>
      <c r="AY51" s="1519"/>
      <c r="AZ51" s="1519"/>
      <c r="BA51" s="1519"/>
      <c r="BB51" s="1519"/>
      <c r="BC51" s="1519"/>
      <c r="BD51" s="1520"/>
      <c r="BE51" s="4"/>
      <c r="BF51" s="4"/>
      <c r="BG51" s="4"/>
      <c r="BH51" s="4"/>
      <c r="BI51" s="4"/>
      <c r="BJ51" s="4"/>
      <c r="BK51" s="4"/>
      <c r="BL51" s="4"/>
      <c r="BM51" s="4"/>
      <c r="BN51" s="4"/>
      <c r="BO51" s="4"/>
      <c r="BP51" s="4"/>
      <c r="BQ51" s="4"/>
      <c r="BR51" s="4"/>
      <c r="BS51" s="4"/>
      <c r="BT51" s="4"/>
      <c r="BU51" s="4"/>
    </row>
    <row r="52" spans="1:73" ht="12" customHeight="1" thickBot="1" x14ac:dyDescent="0.25">
      <c r="A52" s="1536" t="s">
        <v>40</v>
      </c>
      <c r="B52" s="1537"/>
      <c r="C52" s="1537"/>
      <c r="D52" s="1537"/>
      <c r="E52" s="1537"/>
      <c r="F52" s="1537"/>
      <c r="G52" s="1537"/>
      <c r="H52" s="1537"/>
      <c r="I52" s="1537"/>
      <c r="J52" s="1537"/>
      <c r="K52" s="1537"/>
      <c r="L52" s="1537"/>
      <c r="M52" s="1537"/>
      <c r="N52" s="1537"/>
      <c r="O52" s="1537"/>
      <c r="P52" s="1537"/>
      <c r="Q52" s="1382" t="str">
        <f>IF(SUM(Q13:S51)&lt;&gt;0,SUM(Q13:S51),"")</f>
        <v/>
      </c>
      <c r="R52" s="1382"/>
      <c r="S52" s="1382"/>
      <c r="T52" s="1382" t="str">
        <f>IF(SUM(T13:V51)&lt;&gt;0,SUM(T13:V51),"")</f>
        <v/>
      </c>
      <c r="U52" s="1382"/>
      <c r="V52" s="1382"/>
      <c r="W52" s="1382" t="str">
        <f>IF(SUM(W13:Y51)&lt;&gt;0,SUM(W13:Y51),"")</f>
        <v/>
      </c>
      <c r="X52" s="1382"/>
      <c r="Y52" s="1382"/>
      <c r="Z52" s="1382" t="str">
        <f>IF(SUM(Z13:AB51)&lt;&gt;0,SUM(Z13:AB51),"")</f>
        <v/>
      </c>
      <c r="AA52" s="1382"/>
      <c r="AB52" s="1382"/>
      <c r="AC52" s="1382" t="str">
        <f>IF(SUM(AC13:AE51)&lt;&gt;0,SUM(AC13:AE51),"")</f>
        <v/>
      </c>
      <c r="AD52" s="1382"/>
      <c r="AE52" s="1382"/>
      <c r="AF52" s="1524"/>
      <c r="AG52" s="1524"/>
      <c r="AH52" s="1524"/>
      <c r="AI52" s="1525"/>
      <c r="AJ52" s="4"/>
      <c r="AK52" s="1586" t="str">
        <f>IFERROR(T52/Q52,"")</f>
        <v/>
      </c>
      <c r="AL52" s="1587"/>
      <c r="AM52" s="1587"/>
      <c r="AN52" s="1587"/>
      <c r="AO52" s="1587"/>
      <c r="AP52" s="1587"/>
      <c r="AQ52" s="1587"/>
      <c r="AR52" s="1587"/>
      <c r="AS52" s="1588"/>
      <c r="AT52" s="4"/>
      <c r="AU52" s="1553" t="str">
        <f t="shared" si="0"/>
        <v/>
      </c>
      <c r="AV52" s="1554"/>
      <c r="AW52" s="1554"/>
      <c r="AX52" s="1554"/>
      <c r="AY52" s="1554"/>
      <c r="AZ52" s="1554"/>
      <c r="BA52" s="1554"/>
      <c r="BB52" s="1554"/>
      <c r="BC52" s="1554"/>
      <c r="BD52" s="1555"/>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515" priority="12">
      <formula>LEN(TRIM(AU13))&gt;0</formula>
    </cfRule>
  </conditionalFormatting>
  <conditionalFormatting sqref="F7:P7 Y7:AI7 E62:K62 V62:AI62 BB9:BB10">
    <cfRule type="containsBlanks" dxfId="1514" priority="9">
      <formula>LEN(TRIM(E7))=0</formula>
    </cfRule>
  </conditionalFormatting>
  <conditionalFormatting sqref="A13:AC51">
    <cfRule type="notContainsBlanks" dxfId="1513" priority="10">
      <formula>LEN(TRIM(A13))&gt;0</formula>
    </cfRule>
    <cfRule type="expression" dxfId="1512" priority="11">
      <formula>NOT(ISBLANK($H13))</formula>
    </cfRule>
  </conditionalFormatting>
  <conditionalFormatting sqref="Q52:AE52">
    <cfRule type="cellIs" dxfId="1511" priority="2" operator="between">
      <formula>0</formula>
      <formula>0</formula>
    </cfRule>
  </conditionalFormatting>
  <conditionalFormatting sqref="T13:AB52">
    <cfRule type="expression" dxfId="1510"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9"/>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19" t="s">
        <v>48</v>
      </c>
      <c r="B7" s="1319"/>
      <c r="C7" s="1319"/>
      <c r="D7" s="1319"/>
      <c r="E7" s="1319"/>
      <c r="F7" s="1324"/>
      <c r="G7" s="1324"/>
      <c r="H7" s="1324"/>
      <c r="I7" s="1324"/>
      <c r="J7" s="1324"/>
      <c r="K7" s="1324"/>
      <c r="L7" s="1324"/>
      <c r="M7" s="1324"/>
      <c r="N7" s="1324"/>
      <c r="O7" s="1324"/>
      <c r="P7" s="1324"/>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7" t="s">
        <v>92</v>
      </c>
      <c r="AZ8" s="1578"/>
      <c r="BA8" s="1578"/>
      <c r="BB8" s="1578"/>
      <c r="BC8" s="1578"/>
      <c r="BD8" s="1578"/>
      <c r="BE8" s="1578"/>
      <c r="BF8" s="1579"/>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19" t="s">
        <v>61</v>
      </c>
      <c r="B9" s="1319"/>
      <c r="C9" s="1319"/>
      <c r="D9" s="1319"/>
      <c r="E9" s="1319"/>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19" t="s">
        <v>46</v>
      </c>
      <c r="AH9" s="1319"/>
      <c r="AI9" s="1319"/>
      <c r="AJ9" s="1319"/>
      <c r="AK9" s="1319"/>
      <c r="AL9" s="1037"/>
      <c r="AM9" s="1037"/>
      <c r="AN9" s="1037"/>
      <c r="AO9" s="1037"/>
      <c r="AP9" s="1037"/>
      <c r="AQ9" s="1037"/>
      <c r="AR9" s="1037"/>
      <c r="AS9" s="1037"/>
      <c r="AT9" s="1037"/>
      <c r="AU9" s="1037"/>
      <c r="AV9" s="1037"/>
      <c r="AW9" s="5"/>
      <c r="AX9" s="17"/>
      <c r="AY9" s="1580" t="s">
        <v>91</v>
      </c>
      <c r="AZ9" s="1580"/>
      <c r="BA9" s="1580"/>
      <c r="BB9" s="1580"/>
      <c r="BC9" s="1580"/>
      <c r="BD9" s="1580"/>
      <c r="BE9" s="1582"/>
      <c r="BF9" s="1583"/>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1" t="s">
        <v>90</v>
      </c>
      <c r="AZ10" s="1581"/>
      <c r="BA10" s="1581"/>
      <c r="BB10" s="1581"/>
      <c r="BC10" s="1581"/>
      <c r="BD10" s="1581"/>
      <c r="BE10" s="1584"/>
      <c r="BF10" s="1585"/>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236" t="s">
        <v>89</v>
      </c>
      <c r="B11" s="1237"/>
      <c r="C11" s="1237"/>
      <c r="D11" s="1237"/>
      <c r="E11" s="1237"/>
      <c r="F11" s="1237"/>
      <c r="G11" s="1237"/>
      <c r="H11" s="1237"/>
      <c r="I11" s="1237"/>
      <c r="J11" s="1237"/>
      <c r="K11" s="1237"/>
      <c r="L11" s="1237"/>
      <c r="M11" s="1237"/>
      <c r="N11" s="1237"/>
      <c r="O11" s="1237"/>
      <c r="P11" s="1237"/>
      <c r="Q11" s="1237"/>
      <c r="R11" s="1237"/>
      <c r="S11" s="1237"/>
      <c r="T11" s="1237"/>
      <c r="U11" s="1237"/>
      <c r="V11" s="1237"/>
      <c r="W11" s="1237"/>
      <c r="X11" s="1237"/>
      <c r="Y11" s="1237"/>
      <c r="Z11" s="1237"/>
      <c r="AA11" s="1237"/>
      <c r="AB11" s="1237"/>
      <c r="AC11" s="1237"/>
      <c r="AD11" s="1237"/>
      <c r="AE11" s="1237"/>
      <c r="AF11" s="1237"/>
      <c r="AG11" s="1237"/>
      <c r="AH11" s="1237"/>
      <c r="AI11" s="1237"/>
      <c r="AJ11" s="1237"/>
      <c r="AK11" s="1237"/>
      <c r="AL11" s="1237"/>
      <c r="AM11" s="1237"/>
      <c r="AN11" s="1237"/>
      <c r="AO11" s="1237"/>
      <c r="AP11" s="1237"/>
      <c r="AQ11" s="1237"/>
      <c r="AR11" s="1237"/>
      <c r="AS11" s="1237"/>
      <c r="AT11" s="1237"/>
      <c r="AU11" s="1237"/>
      <c r="AV11" s="1238"/>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623" t="s">
        <v>88</v>
      </c>
      <c r="B12" s="1624"/>
      <c r="C12" s="1624"/>
      <c r="D12" s="1624"/>
      <c r="E12" s="1624"/>
      <c r="F12" s="1624"/>
      <c r="G12" s="1624"/>
      <c r="H12" s="1624"/>
      <c r="I12" s="1624"/>
      <c r="J12" s="1624"/>
      <c r="K12" s="1624"/>
      <c r="L12" s="1624"/>
      <c r="M12" s="1624"/>
      <c r="N12" s="1624"/>
      <c r="O12" s="1624"/>
      <c r="P12" s="1624"/>
      <c r="Q12" s="1624" t="s">
        <v>87</v>
      </c>
      <c r="R12" s="1624"/>
      <c r="S12" s="1624"/>
      <c r="T12" s="1624"/>
      <c r="U12" s="1624"/>
      <c r="V12" s="1624"/>
      <c r="W12" s="1624"/>
      <c r="X12" s="1624"/>
      <c r="Y12" s="1624"/>
      <c r="Z12" s="1624"/>
      <c r="AA12" s="1624"/>
      <c r="AB12" s="1624"/>
      <c r="AC12" s="1624"/>
      <c r="AD12" s="1624"/>
      <c r="AE12" s="1624"/>
      <c r="AF12" s="1624"/>
      <c r="AG12" s="1624" t="s">
        <v>86</v>
      </c>
      <c r="AH12" s="1624"/>
      <c r="AI12" s="1624"/>
      <c r="AJ12" s="1624"/>
      <c r="AK12" s="1624"/>
      <c r="AL12" s="1624"/>
      <c r="AM12" s="1624"/>
      <c r="AN12" s="1624"/>
      <c r="AO12" s="1624"/>
      <c r="AP12" s="1624"/>
      <c r="AQ12" s="1624"/>
      <c r="AR12" s="1624"/>
      <c r="AS12" s="1624"/>
      <c r="AT12" s="1624"/>
      <c r="AU12" s="1624"/>
      <c r="AV12" s="1637"/>
      <c r="AW12" s="5"/>
      <c r="AX12" s="1665" t="s">
        <v>56</v>
      </c>
      <c r="AY12" s="1666"/>
      <c r="AZ12" s="1666"/>
      <c r="BA12" s="1666"/>
      <c r="BB12" s="1666"/>
      <c r="BC12" s="1666"/>
      <c r="BD12" s="1666"/>
      <c r="BE12" s="1666"/>
      <c r="BF12" s="1666"/>
      <c r="BG12" s="1667"/>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46" t="s">
        <v>53</v>
      </c>
      <c r="B13" s="1348"/>
      <c r="C13" s="11" t="s">
        <v>85</v>
      </c>
      <c r="D13" s="1473"/>
      <c r="E13" s="1473"/>
      <c r="F13" s="1473"/>
      <c r="G13" s="11" t="s">
        <v>84</v>
      </c>
      <c r="H13" s="1473"/>
      <c r="I13" s="1473"/>
      <c r="J13" s="1597"/>
      <c r="K13" s="1598" t="s">
        <v>63</v>
      </c>
      <c r="L13" s="1347"/>
      <c r="M13" s="1347"/>
      <c r="N13" s="1639" t="str">
        <f>IF(AND(D13&lt;&gt;0,H13&lt;&gt;0),D13*H13/144,"")</f>
        <v/>
      </c>
      <c r="O13" s="1639"/>
      <c r="P13" s="1640"/>
      <c r="Q13" s="1598" t="s">
        <v>66</v>
      </c>
      <c r="R13" s="1347"/>
      <c r="S13" s="1347"/>
      <c r="T13" s="1643" t="str">
        <f>IFERROR(ROUND((AB13/N13),2),"")</f>
        <v/>
      </c>
      <c r="U13" s="1643"/>
      <c r="V13" s="1643"/>
      <c r="W13" s="1643"/>
      <c r="X13" s="1644"/>
      <c r="Y13" s="1598" t="s">
        <v>29</v>
      </c>
      <c r="Z13" s="1347"/>
      <c r="AA13" s="1347"/>
      <c r="AB13" s="1641"/>
      <c r="AC13" s="1641"/>
      <c r="AD13" s="1641"/>
      <c r="AE13" s="1641"/>
      <c r="AF13" s="1642"/>
      <c r="AG13" s="1598" t="s">
        <v>66</v>
      </c>
      <c r="AH13" s="1347"/>
      <c r="AI13" s="1347"/>
      <c r="AJ13" s="1643" t="str">
        <f>AP37</f>
        <v/>
      </c>
      <c r="AK13" s="1643"/>
      <c r="AL13" s="1643"/>
      <c r="AM13" s="1643"/>
      <c r="AN13" s="1644"/>
      <c r="AO13" s="1598" t="s">
        <v>29</v>
      </c>
      <c r="AP13" s="1347"/>
      <c r="AQ13" s="1347"/>
      <c r="AR13" s="1643" t="str">
        <f>AP40</f>
        <v/>
      </c>
      <c r="AS13" s="1643"/>
      <c r="AT13" s="1643"/>
      <c r="AU13" s="1643"/>
      <c r="AV13" s="1668"/>
      <c r="AW13" s="5"/>
      <c r="AX13" s="1553" t="str">
        <f>IF(AR13="CALC.","",IF(AR13="","",IF(AR13&lt;AB13-(AB13*$BE$10),"Below "&amp;$BE$10*100&amp;"% by "&amp;ROUND(AB13-(AB13*$BE$10)-AR13,0)&amp;" CFM",IF(AR13&gt;AB13+(AB13*$BE$9),"Above "&amp;$BE$9*100&amp;"% by "&amp;ROUND(AR13-AB13-(AB13*$BE$9),0)&amp;" CFM",""))))</f>
        <v/>
      </c>
      <c r="AY13" s="1554"/>
      <c r="AZ13" s="1554"/>
      <c r="BA13" s="1554"/>
      <c r="BB13" s="1554"/>
      <c r="BC13" s="1554"/>
      <c r="BD13" s="1554"/>
      <c r="BE13" s="1554"/>
      <c r="BF13" s="1554"/>
      <c r="BG13" s="155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373" t="s">
        <v>809</v>
      </c>
      <c r="U15" s="1374"/>
      <c r="V15" s="1374"/>
      <c r="W15" s="1374"/>
      <c r="X15" s="1374"/>
      <c r="Y15" s="1374"/>
      <c r="Z15" s="1374"/>
      <c r="AA15" s="1374"/>
      <c r="AB15" s="1374"/>
      <c r="AC15" s="1374"/>
      <c r="AD15" s="1374"/>
      <c r="AE15" s="1375"/>
      <c r="AF15" s="6"/>
      <c r="AG15" s="1236" t="s">
        <v>83</v>
      </c>
      <c r="AH15" s="1237"/>
      <c r="AI15" s="1237"/>
      <c r="AJ15" s="1237"/>
      <c r="AK15" s="1237"/>
      <c r="AL15" s="1237"/>
      <c r="AM15" s="1237"/>
      <c r="AN15" s="1237"/>
      <c r="AO15" s="1237"/>
      <c r="AP15" s="1237"/>
      <c r="AQ15" s="1237"/>
      <c r="AR15" s="1237"/>
      <c r="AS15" s="1237"/>
      <c r="AT15" s="1237"/>
      <c r="AU15" s="1237"/>
      <c r="AV15" s="1238"/>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14"/>
      <c r="U16" s="1615"/>
      <c r="V16" s="1615"/>
      <c r="W16" s="1615"/>
      <c r="X16" s="1615"/>
      <c r="Y16" s="1615"/>
      <c r="Z16" s="1615"/>
      <c r="AA16" s="1615"/>
      <c r="AB16" s="1385"/>
      <c r="AC16" s="1386"/>
      <c r="AD16" s="1063"/>
      <c r="AE16" s="1247"/>
      <c r="AF16" s="6"/>
      <c r="AG16" s="1652" t="s">
        <v>82</v>
      </c>
      <c r="AH16" s="1653"/>
      <c r="AI16" s="1653"/>
      <c r="AJ16" s="1653"/>
      <c r="AK16" s="1653"/>
      <c r="AL16" s="1650" t="s">
        <v>646</v>
      </c>
      <c r="AM16" s="1650"/>
      <c r="AN16" s="1650"/>
      <c r="AO16" s="1650"/>
      <c r="AP16" s="1650"/>
      <c r="AQ16" s="1650"/>
      <c r="AR16" s="1650"/>
      <c r="AS16" s="1650"/>
      <c r="AT16" s="1650"/>
      <c r="AU16" s="1650"/>
      <c r="AV16" s="165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54" t="s">
        <v>81</v>
      </c>
      <c r="B18" s="1655"/>
      <c r="C18" s="1655"/>
      <c r="D18" s="1655"/>
      <c r="E18" s="1655"/>
      <c r="F18" s="1655"/>
      <c r="G18" s="1655"/>
      <c r="H18" s="1655"/>
      <c r="I18" s="1655"/>
      <c r="J18" s="1655"/>
      <c r="K18" s="1655"/>
      <c r="L18" s="1655"/>
      <c r="M18" s="1655"/>
      <c r="N18" s="1655"/>
      <c r="O18" s="1655"/>
      <c r="P18" s="1655"/>
      <c r="Q18" s="1655"/>
      <c r="R18" s="1655"/>
      <c r="S18" s="1655"/>
      <c r="T18" s="1655"/>
      <c r="U18" s="1655"/>
      <c r="V18" s="1655"/>
      <c r="W18" s="1655"/>
      <c r="X18" s="1655"/>
      <c r="Y18" s="1655"/>
      <c r="Z18" s="1655"/>
      <c r="AA18" s="1655"/>
      <c r="AB18" s="1655"/>
      <c r="AC18" s="1655"/>
      <c r="AD18" s="1655"/>
      <c r="AE18" s="1655"/>
      <c r="AF18" s="1655"/>
      <c r="AG18" s="1655"/>
      <c r="AH18" s="1655"/>
      <c r="AI18" s="1655"/>
      <c r="AJ18" s="1655"/>
      <c r="AK18" s="1655"/>
      <c r="AL18" s="1655"/>
      <c r="AM18" s="1655"/>
      <c r="AN18" s="1655"/>
      <c r="AO18" s="1655"/>
      <c r="AP18" s="1655"/>
      <c r="AQ18" s="1655"/>
      <c r="AR18" s="1655"/>
      <c r="AS18" s="1655"/>
      <c r="AT18" s="1655"/>
      <c r="AU18" s="1655"/>
      <c r="AV18" s="1656"/>
      <c r="AW18" s="5"/>
      <c r="AX18" s="1197" t="s">
        <v>80</v>
      </c>
      <c r="AY18" s="1609"/>
      <c r="AZ18" s="1609"/>
      <c r="BA18" s="1609"/>
      <c r="BB18" s="1609"/>
      <c r="BC18" s="1609"/>
      <c r="BD18" s="1609"/>
      <c r="BE18" s="1609"/>
      <c r="BF18" s="161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19" t="s">
        <v>668</v>
      </c>
      <c r="B19" s="1620"/>
      <c r="C19" s="1620"/>
      <c r="D19" s="1620"/>
      <c r="E19" s="1620"/>
      <c r="F19" s="1657"/>
      <c r="G19" s="1600">
        <v>1</v>
      </c>
      <c r="H19" s="1600"/>
      <c r="I19" s="1600"/>
      <c r="J19" s="1599">
        <v>2</v>
      </c>
      <c r="K19" s="1600"/>
      <c r="L19" s="1600"/>
      <c r="M19" s="1599">
        <v>3</v>
      </c>
      <c r="N19" s="1600"/>
      <c r="O19" s="1600"/>
      <c r="P19" s="1599">
        <v>4</v>
      </c>
      <c r="Q19" s="1600"/>
      <c r="R19" s="1600"/>
      <c r="S19" s="1599">
        <v>5</v>
      </c>
      <c r="T19" s="1600"/>
      <c r="U19" s="1600"/>
      <c r="V19" s="1599">
        <v>6</v>
      </c>
      <c r="W19" s="1600"/>
      <c r="X19" s="1600"/>
      <c r="Y19" s="1599">
        <v>7</v>
      </c>
      <c r="Z19" s="1600"/>
      <c r="AA19" s="1600"/>
      <c r="AB19" s="1599">
        <v>8</v>
      </c>
      <c r="AC19" s="1600"/>
      <c r="AD19" s="1600"/>
      <c r="AE19" s="1599">
        <v>9</v>
      </c>
      <c r="AF19" s="1600"/>
      <c r="AG19" s="1600"/>
      <c r="AH19" s="1599">
        <v>10</v>
      </c>
      <c r="AI19" s="1600"/>
      <c r="AJ19" s="1600"/>
      <c r="AK19" s="1599">
        <v>11</v>
      </c>
      <c r="AL19" s="1600"/>
      <c r="AM19" s="1600"/>
      <c r="AN19" s="1599">
        <v>12</v>
      </c>
      <c r="AO19" s="1600"/>
      <c r="AP19" s="1600"/>
      <c r="AQ19" s="1599">
        <v>13</v>
      </c>
      <c r="AR19" s="1600"/>
      <c r="AS19" s="1600"/>
      <c r="AT19" s="1599">
        <v>14</v>
      </c>
      <c r="AU19" s="1600"/>
      <c r="AV19" s="1658"/>
      <c r="AW19" s="5"/>
      <c r="AX19" s="1611"/>
      <c r="AY19" s="1612"/>
      <c r="AZ19" s="1612"/>
      <c r="BA19" s="1612"/>
      <c r="BB19" s="1612"/>
      <c r="BC19" s="1612"/>
      <c r="BD19" s="1612"/>
      <c r="BE19" s="1612"/>
      <c r="BF19" s="1613"/>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49" t="s">
        <v>55</v>
      </c>
      <c r="B20" s="1308"/>
      <c r="C20" s="1308"/>
      <c r="D20" s="1308" t="s">
        <v>78</v>
      </c>
      <c r="E20" s="1308"/>
      <c r="F20" s="1638"/>
      <c r="G20" s="1617">
        <f>IFERROR(IF(BD20&lt;12,BD20/2,6),"")</f>
        <v>6</v>
      </c>
      <c r="H20" s="1617"/>
      <c r="I20" s="1617"/>
      <c r="J20" s="1616" t="str">
        <f>IFERROR(IF(J19&lt;=$BD$21,G20+$BD$22,""),"")</f>
        <v/>
      </c>
      <c r="K20" s="1617"/>
      <c r="L20" s="1617"/>
      <c r="M20" s="1616" t="str">
        <f>IFERROR(IF(M19&lt;=$BD$21,J20+$BD$22,""),"")</f>
        <v/>
      </c>
      <c r="N20" s="1617"/>
      <c r="O20" s="1617"/>
      <c r="P20" s="1616" t="str">
        <f>IFERROR(IF(P19&lt;=$BD$21,M20+$BD$22,""),"")</f>
        <v/>
      </c>
      <c r="Q20" s="1617"/>
      <c r="R20" s="1617"/>
      <c r="S20" s="1616" t="str">
        <f>IFERROR(IF(S19&lt;=$BD$21,P20+$BD$22,""),"")</f>
        <v/>
      </c>
      <c r="T20" s="1617"/>
      <c r="U20" s="1617"/>
      <c r="V20" s="1616" t="str">
        <f>IFERROR(IF(V19&lt;=$BD$21,S20+$BD$22,""),"")</f>
        <v/>
      </c>
      <c r="W20" s="1617"/>
      <c r="X20" s="1617"/>
      <c r="Y20" s="1616" t="str">
        <f>IFERROR(IF(Y19&lt;=$BD$21,V20+$BD$22,""),"")</f>
        <v/>
      </c>
      <c r="Z20" s="1617"/>
      <c r="AA20" s="1617"/>
      <c r="AB20" s="1616" t="str">
        <f>IFERROR(IF(AB19&lt;=$BD$21,Y20+$BD$22,""),"")</f>
        <v/>
      </c>
      <c r="AC20" s="1617"/>
      <c r="AD20" s="1617"/>
      <c r="AE20" s="1616" t="str">
        <f>IFERROR(IF(AE19&lt;=$BD$21,AB20+$BD$22,""),"")</f>
        <v/>
      </c>
      <c r="AF20" s="1617"/>
      <c r="AG20" s="1617"/>
      <c r="AH20" s="1616" t="str">
        <f>IFERROR(IF(AH19&lt;=$BD$21,AE20+$BD$22,""),"")</f>
        <v/>
      </c>
      <c r="AI20" s="1617"/>
      <c r="AJ20" s="1617"/>
      <c r="AK20" s="1616" t="str">
        <f>IFERROR(IF(AK19&lt;=$BD$21,AH20+$BD$22,""),"")</f>
        <v/>
      </c>
      <c r="AL20" s="1617"/>
      <c r="AM20" s="1617"/>
      <c r="AN20" s="1616" t="str">
        <f>IFERROR(IF(AN19&lt;=$BD$21,AK20+$BD$22,""),"")</f>
        <v/>
      </c>
      <c r="AO20" s="1617"/>
      <c r="AP20" s="1617"/>
      <c r="AQ20" s="1616" t="str">
        <f>IFERROR(IF(AQ19&lt;=$BD$21,AN20+$BD$22,""),"")</f>
        <v/>
      </c>
      <c r="AR20" s="1617"/>
      <c r="AS20" s="1617"/>
      <c r="AT20" s="1616" t="str">
        <f>IFERROR(IF(AT19&lt;=$BD$21,AQ20+$BD$22,""),"")</f>
        <v/>
      </c>
      <c r="AU20" s="1617"/>
      <c r="AV20" s="1618"/>
      <c r="AW20" s="5"/>
      <c r="AX20" s="1603" t="s">
        <v>76</v>
      </c>
      <c r="AY20" s="1604"/>
      <c r="AZ20" s="1604"/>
      <c r="BA20" s="1604"/>
      <c r="BB20" s="1604"/>
      <c r="BC20" s="1605"/>
      <c r="BD20" s="1601" t="str">
        <f>IF(D13&lt;&gt;0,D13,"")</f>
        <v/>
      </c>
      <c r="BE20" s="1601"/>
      <c r="BF20" s="160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623">
        <v>1</v>
      </c>
      <c r="B21" s="1624"/>
      <c r="C21" s="1624"/>
      <c r="D21" s="1629">
        <f>IFERROR(IF(BD26&lt;12,BD26/2,6),"")</f>
        <v>6</v>
      </c>
      <c r="E21" s="1629"/>
      <c r="F21" s="1630"/>
      <c r="G21" s="1523"/>
      <c r="H21" s="1523"/>
      <c r="I21" s="1523"/>
      <c r="J21" s="1523"/>
      <c r="K21" s="1523"/>
      <c r="L21" s="1523"/>
      <c r="M21" s="1523"/>
      <c r="N21" s="1523"/>
      <c r="O21" s="1523"/>
      <c r="P21" s="1523"/>
      <c r="Q21" s="1523"/>
      <c r="R21" s="1523"/>
      <c r="S21" s="1523"/>
      <c r="T21" s="1523"/>
      <c r="U21" s="1523"/>
      <c r="V21" s="1523"/>
      <c r="W21" s="1523"/>
      <c r="X21" s="1523"/>
      <c r="Y21" s="1523"/>
      <c r="Z21" s="1523"/>
      <c r="AA21" s="1523"/>
      <c r="AB21" s="1523"/>
      <c r="AC21" s="1523"/>
      <c r="AD21" s="1523"/>
      <c r="AE21" s="1523"/>
      <c r="AF21" s="1523"/>
      <c r="AG21" s="1523"/>
      <c r="AH21" s="1523"/>
      <c r="AI21" s="1523"/>
      <c r="AJ21" s="1523"/>
      <c r="AK21" s="1523"/>
      <c r="AL21" s="1523"/>
      <c r="AM21" s="1523"/>
      <c r="AN21" s="1523"/>
      <c r="AO21" s="1523"/>
      <c r="AP21" s="1523"/>
      <c r="AQ21" s="1523"/>
      <c r="AR21" s="1523"/>
      <c r="AS21" s="1523"/>
      <c r="AT21" s="1523"/>
      <c r="AU21" s="1523"/>
      <c r="AV21" s="1633"/>
      <c r="AW21" s="5"/>
      <c r="AX21" s="1215" t="s">
        <v>75</v>
      </c>
      <c r="AY21" s="1216"/>
      <c r="AZ21" s="1216"/>
      <c r="BA21" s="1216"/>
      <c r="BB21" s="1216"/>
      <c r="BC21" s="1217"/>
      <c r="BD21" s="1260" t="str">
        <f>IFERROR(ROUNDUP(BD20/12,0),"")</f>
        <v/>
      </c>
      <c r="BE21" s="1260"/>
      <c r="BF21" s="126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19">
        <v>2</v>
      </c>
      <c r="B22" s="1620"/>
      <c r="C22" s="1620"/>
      <c r="D22" s="1621" t="str">
        <f>IFERROR(IF(A22&lt;=$BD$27,D21+$BD$28,""),"")</f>
        <v/>
      </c>
      <c r="E22" s="1621"/>
      <c r="F22" s="1622"/>
      <c r="G22" s="1523"/>
      <c r="H22" s="1523"/>
      <c r="I22" s="1523"/>
      <c r="J22" s="1523"/>
      <c r="K22" s="1523"/>
      <c r="L22" s="1523"/>
      <c r="M22" s="1523"/>
      <c r="N22" s="1523"/>
      <c r="O22" s="1523"/>
      <c r="P22" s="1523"/>
      <c r="Q22" s="1523"/>
      <c r="R22" s="1523"/>
      <c r="S22" s="1523"/>
      <c r="T22" s="1523"/>
      <c r="U22" s="1523"/>
      <c r="V22" s="1523"/>
      <c r="W22" s="1523"/>
      <c r="X22" s="1523"/>
      <c r="Y22" s="1523"/>
      <c r="Z22" s="1523"/>
      <c r="AA22" s="1523"/>
      <c r="AB22" s="1523"/>
      <c r="AC22" s="1523"/>
      <c r="AD22" s="1523"/>
      <c r="AE22" s="953"/>
      <c r="AF22" s="953"/>
      <c r="AG22" s="953"/>
      <c r="AH22" s="953"/>
      <c r="AI22" s="953"/>
      <c r="AJ22" s="953"/>
      <c r="AK22" s="953"/>
      <c r="AL22" s="953"/>
      <c r="AM22" s="953"/>
      <c r="AN22" s="953"/>
      <c r="AO22" s="953"/>
      <c r="AP22" s="953"/>
      <c r="AQ22" s="953"/>
      <c r="AR22" s="953"/>
      <c r="AS22" s="953"/>
      <c r="AT22" s="953"/>
      <c r="AU22" s="953"/>
      <c r="AV22" s="1430"/>
      <c r="AW22" s="5"/>
      <c r="AX22" s="1606" t="s">
        <v>74</v>
      </c>
      <c r="AY22" s="1607"/>
      <c r="AZ22" s="1607"/>
      <c r="BA22" s="1607"/>
      <c r="BB22" s="1607"/>
      <c r="BC22" s="1608"/>
      <c r="BD22" s="1631" t="str">
        <f>IFERROR((BD20-12)/(BD21-1),"")</f>
        <v/>
      </c>
      <c r="BE22" s="1631"/>
      <c r="BF22" s="1632"/>
      <c r="BG22" s="5"/>
      <c r="BH22" s="1253" t="s">
        <v>696</v>
      </c>
      <c r="BI22" s="1254"/>
      <c r="BJ22" s="1254"/>
      <c r="BK22" s="1254"/>
      <c r="BL22" s="1254"/>
      <c r="BM22" s="1254"/>
      <c r="BN22" s="1254"/>
      <c r="BO22" s="1254"/>
      <c r="BP22" s="1254"/>
      <c r="BQ22" s="1254"/>
      <c r="BR22" s="1254"/>
      <c r="BS22" s="1254"/>
      <c r="BT22" s="1254"/>
      <c r="BU22" s="1254"/>
      <c r="BV22" s="1255"/>
      <c r="BW22" s="5"/>
      <c r="BX22" s="5"/>
      <c r="BY22" s="5"/>
      <c r="BZ22" s="5"/>
      <c r="CA22" s="5"/>
      <c r="CB22" s="5"/>
      <c r="CC22" s="5"/>
      <c r="CD22" s="5"/>
      <c r="CE22" s="5"/>
      <c r="CF22" s="5"/>
    </row>
    <row r="23" spans="1:84" ht="12" customHeight="1" thickTop="1" thickBot="1" x14ac:dyDescent="0.3">
      <c r="A23" s="1619">
        <v>3</v>
      </c>
      <c r="B23" s="1620"/>
      <c r="C23" s="1620"/>
      <c r="D23" s="1621" t="str">
        <f t="shared" ref="D23:D30" si="0">IFERROR(IF(A23&lt;=$BD$27,D22+$BD$28,""),"")</f>
        <v/>
      </c>
      <c r="E23" s="1621"/>
      <c r="F23" s="1622"/>
      <c r="G23" s="1523"/>
      <c r="H23" s="1523"/>
      <c r="I23" s="1523"/>
      <c r="J23" s="1523"/>
      <c r="K23" s="1523"/>
      <c r="L23" s="1523"/>
      <c r="M23" s="1523"/>
      <c r="N23" s="1523"/>
      <c r="O23" s="1523"/>
      <c r="P23" s="1523"/>
      <c r="Q23" s="1523"/>
      <c r="R23" s="1523"/>
      <c r="S23" s="1523"/>
      <c r="T23" s="1523"/>
      <c r="U23" s="1523"/>
      <c r="V23" s="1523"/>
      <c r="W23" s="1523"/>
      <c r="X23" s="1523"/>
      <c r="Y23" s="1523"/>
      <c r="Z23" s="1523"/>
      <c r="AA23" s="1523"/>
      <c r="AB23" s="1523"/>
      <c r="AC23" s="1523"/>
      <c r="AD23" s="1523"/>
      <c r="AE23" s="953"/>
      <c r="AF23" s="953"/>
      <c r="AG23" s="953"/>
      <c r="AH23" s="953"/>
      <c r="AI23" s="953"/>
      <c r="AJ23" s="953"/>
      <c r="AK23" s="953"/>
      <c r="AL23" s="953"/>
      <c r="AM23" s="953"/>
      <c r="AN23" s="953"/>
      <c r="AO23" s="953"/>
      <c r="AP23" s="953"/>
      <c r="AQ23" s="953"/>
      <c r="AR23" s="953"/>
      <c r="AS23" s="953"/>
      <c r="AT23" s="953"/>
      <c r="AU23" s="953"/>
      <c r="AV23" s="1430"/>
      <c r="AW23" s="5"/>
      <c r="AX23" s="5"/>
      <c r="AY23" s="5"/>
      <c r="AZ23" s="5"/>
      <c r="BA23" s="5"/>
      <c r="BB23" s="5"/>
      <c r="BC23" s="5"/>
      <c r="BD23" s="5"/>
      <c r="BE23" s="5"/>
      <c r="BF23" s="5"/>
      <c r="BG23" s="5"/>
      <c r="BH23" s="948"/>
      <c r="BI23" s="949"/>
      <c r="BJ23" s="949"/>
      <c r="BK23" s="949"/>
      <c r="BL23" s="950"/>
      <c r="BM23" s="966"/>
      <c r="BN23" s="949"/>
      <c r="BO23" s="949"/>
      <c r="BP23" s="949"/>
      <c r="BQ23" s="950"/>
      <c r="BR23" s="966"/>
      <c r="BS23" s="949"/>
      <c r="BT23" s="949"/>
      <c r="BU23" s="949"/>
      <c r="BV23" s="967"/>
      <c r="BW23" s="5"/>
      <c r="BX23" s="5"/>
      <c r="BY23" s="5"/>
      <c r="BZ23" s="5"/>
      <c r="CA23" s="5"/>
      <c r="CB23" s="5"/>
      <c r="CC23" s="5"/>
      <c r="CD23" s="5"/>
      <c r="CE23" s="5"/>
      <c r="CF23" s="5"/>
    </row>
    <row r="24" spans="1:84" ht="12" customHeight="1" x14ac:dyDescent="0.25">
      <c r="A24" s="1619">
        <v>4</v>
      </c>
      <c r="B24" s="1620"/>
      <c r="C24" s="1620"/>
      <c r="D24" s="1621" t="str">
        <f t="shared" si="0"/>
        <v/>
      </c>
      <c r="E24" s="1621"/>
      <c r="F24" s="1622"/>
      <c r="G24" s="1523"/>
      <c r="H24" s="1523"/>
      <c r="I24" s="1523"/>
      <c r="J24" s="1523"/>
      <c r="K24" s="1523"/>
      <c r="L24" s="1523"/>
      <c r="M24" s="1523"/>
      <c r="N24" s="1523"/>
      <c r="O24" s="1523"/>
      <c r="P24" s="1523"/>
      <c r="Q24" s="1523"/>
      <c r="R24" s="1523"/>
      <c r="S24" s="1523"/>
      <c r="T24" s="1523"/>
      <c r="U24" s="1523"/>
      <c r="V24" s="1523"/>
      <c r="W24" s="1523"/>
      <c r="X24" s="1523"/>
      <c r="Y24" s="1523"/>
      <c r="Z24" s="1523"/>
      <c r="AA24" s="1523"/>
      <c r="AB24" s="1523"/>
      <c r="AC24" s="1523"/>
      <c r="AD24" s="1523"/>
      <c r="AE24" s="953"/>
      <c r="AF24" s="953"/>
      <c r="AG24" s="953"/>
      <c r="AH24" s="953"/>
      <c r="AI24" s="953"/>
      <c r="AJ24" s="953"/>
      <c r="AK24" s="953"/>
      <c r="AL24" s="953"/>
      <c r="AM24" s="953"/>
      <c r="AN24" s="953"/>
      <c r="AO24" s="953"/>
      <c r="AP24" s="953"/>
      <c r="AQ24" s="953"/>
      <c r="AR24" s="953"/>
      <c r="AS24" s="953"/>
      <c r="AT24" s="953"/>
      <c r="AU24" s="953"/>
      <c r="AV24" s="1430"/>
      <c r="AW24" s="5"/>
      <c r="AX24" s="1197" t="s">
        <v>77</v>
      </c>
      <c r="AY24" s="1609"/>
      <c r="AZ24" s="1609"/>
      <c r="BA24" s="1609"/>
      <c r="BB24" s="1609"/>
      <c r="BC24" s="1609"/>
      <c r="BD24" s="1609"/>
      <c r="BE24" s="1609"/>
      <c r="BF24" s="1610"/>
      <c r="BG24" s="5"/>
      <c r="BH24" s="925"/>
      <c r="BI24" s="926"/>
      <c r="BJ24" s="926"/>
      <c r="BK24" s="926"/>
      <c r="BL24" s="927"/>
      <c r="BM24" s="928"/>
      <c r="BN24" s="926"/>
      <c r="BO24" s="926"/>
      <c r="BP24" s="926"/>
      <c r="BQ24" s="927"/>
      <c r="BR24" s="928"/>
      <c r="BS24" s="926"/>
      <c r="BT24" s="926"/>
      <c r="BU24" s="926"/>
      <c r="BV24" s="929"/>
      <c r="BW24" s="5"/>
      <c r="BX24" s="5"/>
      <c r="BY24" s="5"/>
      <c r="BZ24" s="5"/>
      <c r="CA24" s="5"/>
      <c r="CB24" s="5"/>
      <c r="CC24" s="5"/>
      <c r="CD24" s="5"/>
      <c r="CE24" s="5"/>
      <c r="CF24" s="5"/>
    </row>
    <row r="25" spans="1:84" ht="12" customHeight="1" thickBot="1" x14ac:dyDescent="0.3">
      <c r="A25" s="1619">
        <v>5</v>
      </c>
      <c r="B25" s="1620"/>
      <c r="C25" s="1620"/>
      <c r="D25" s="1621" t="str">
        <f t="shared" si="0"/>
        <v/>
      </c>
      <c r="E25" s="1621"/>
      <c r="F25" s="1622"/>
      <c r="G25" s="1523"/>
      <c r="H25" s="1523"/>
      <c r="I25" s="1523"/>
      <c r="J25" s="1523"/>
      <c r="K25" s="1523"/>
      <c r="L25" s="1523"/>
      <c r="M25" s="1523"/>
      <c r="N25" s="1523"/>
      <c r="O25" s="1523"/>
      <c r="P25" s="1523"/>
      <c r="Q25" s="1523"/>
      <c r="R25" s="1523"/>
      <c r="S25" s="1523"/>
      <c r="T25" s="1523"/>
      <c r="U25" s="1523"/>
      <c r="V25" s="1523"/>
      <c r="W25" s="1523"/>
      <c r="X25" s="1523"/>
      <c r="Y25" s="1523"/>
      <c r="Z25" s="1523"/>
      <c r="AA25" s="1523"/>
      <c r="AB25" s="1523"/>
      <c r="AC25" s="1523"/>
      <c r="AD25" s="1523"/>
      <c r="AE25" s="953"/>
      <c r="AF25" s="953"/>
      <c r="AG25" s="953"/>
      <c r="AH25" s="953"/>
      <c r="AI25" s="953"/>
      <c r="AJ25" s="953"/>
      <c r="AK25" s="953"/>
      <c r="AL25" s="953"/>
      <c r="AM25" s="953"/>
      <c r="AN25" s="953"/>
      <c r="AO25" s="953"/>
      <c r="AP25" s="953"/>
      <c r="AQ25" s="953"/>
      <c r="AR25" s="953"/>
      <c r="AS25" s="953"/>
      <c r="AT25" s="953"/>
      <c r="AU25" s="953"/>
      <c r="AV25" s="1430"/>
      <c r="AW25" s="5"/>
      <c r="AX25" s="1611"/>
      <c r="AY25" s="1612"/>
      <c r="AZ25" s="1612"/>
      <c r="BA25" s="1612"/>
      <c r="BB25" s="1612"/>
      <c r="BC25" s="1612"/>
      <c r="BD25" s="1612"/>
      <c r="BE25" s="1612"/>
      <c r="BF25" s="1613"/>
      <c r="BG25" s="5"/>
      <c r="BH25" s="925"/>
      <c r="BI25" s="926"/>
      <c r="BJ25" s="926"/>
      <c r="BK25" s="926"/>
      <c r="BL25" s="927"/>
      <c r="BM25" s="928"/>
      <c r="BN25" s="926"/>
      <c r="BO25" s="926"/>
      <c r="BP25" s="926"/>
      <c r="BQ25" s="927"/>
      <c r="BR25" s="928"/>
      <c r="BS25" s="926"/>
      <c r="BT25" s="926"/>
      <c r="BU25" s="926"/>
      <c r="BV25" s="929"/>
      <c r="BW25" s="5"/>
      <c r="BX25" s="5"/>
      <c r="BY25" s="5"/>
      <c r="BZ25" s="5"/>
      <c r="CA25" s="5"/>
      <c r="CB25" s="5"/>
      <c r="CC25" s="5"/>
      <c r="CD25" s="5"/>
      <c r="CE25" s="5"/>
      <c r="CF25" s="5"/>
    </row>
    <row r="26" spans="1:84" ht="12" customHeight="1" thickTop="1" x14ac:dyDescent="0.25">
      <c r="A26" s="1619">
        <v>6</v>
      </c>
      <c r="B26" s="1620"/>
      <c r="C26" s="1620"/>
      <c r="D26" s="1621" t="str">
        <f t="shared" si="0"/>
        <v/>
      </c>
      <c r="E26" s="1621"/>
      <c r="F26" s="1622"/>
      <c r="G26" s="1523"/>
      <c r="H26" s="1523"/>
      <c r="I26" s="1523"/>
      <c r="J26" s="1523"/>
      <c r="K26" s="1523"/>
      <c r="L26" s="1523"/>
      <c r="M26" s="1523"/>
      <c r="N26" s="1523"/>
      <c r="O26" s="1523"/>
      <c r="P26" s="1523"/>
      <c r="Q26" s="1523"/>
      <c r="R26" s="1523"/>
      <c r="S26" s="1523"/>
      <c r="T26" s="1523"/>
      <c r="U26" s="1523"/>
      <c r="V26" s="1523"/>
      <c r="W26" s="1523"/>
      <c r="X26" s="1523"/>
      <c r="Y26" s="1523"/>
      <c r="Z26" s="1523"/>
      <c r="AA26" s="1523"/>
      <c r="AB26" s="1523"/>
      <c r="AC26" s="1523"/>
      <c r="AD26" s="1523"/>
      <c r="AE26" s="953"/>
      <c r="AF26" s="953"/>
      <c r="AG26" s="953"/>
      <c r="AH26" s="953"/>
      <c r="AI26" s="953"/>
      <c r="AJ26" s="953"/>
      <c r="AK26" s="953"/>
      <c r="AL26" s="953"/>
      <c r="AM26" s="953"/>
      <c r="AN26" s="953"/>
      <c r="AO26" s="953"/>
      <c r="AP26" s="953"/>
      <c r="AQ26" s="953"/>
      <c r="AR26" s="953"/>
      <c r="AS26" s="953"/>
      <c r="AT26" s="953"/>
      <c r="AU26" s="953"/>
      <c r="AV26" s="1430"/>
      <c r="AW26" s="5"/>
      <c r="AX26" s="1634" t="s">
        <v>671</v>
      </c>
      <c r="AY26" s="1635"/>
      <c r="AZ26" s="1635"/>
      <c r="BA26" s="1635"/>
      <c r="BB26" s="1635"/>
      <c r="BC26" s="1636"/>
      <c r="BD26" s="1601" t="str">
        <f>IF(H13&lt;&gt;0,H13,"")</f>
        <v/>
      </c>
      <c r="BE26" s="1601"/>
      <c r="BF26" s="1602"/>
      <c r="BG26" s="5"/>
      <c r="BH26" s="925"/>
      <c r="BI26" s="926"/>
      <c r="BJ26" s="926"/>
      <c r="BK26" s="926"/>
      <c r="BL26" s="927"/>
      <c r="BM26" s="928"/>
      <c r="BN26" s="926"/>
      <c r="BO26" s="926"/>
      <c r="BP26" s="926"/>
      <c r="BQ26" s="927"/>
      <c r="BR26" s="928"/>
      <c r="BS26" s="926"/>
      <c r="BT26" s="926"/>
      <c r="BU26" s="926"/>
      <c r="BV26" s="929"/>
      <c r="BW26" s="5"/>
      <c r="BX26" s="5"/>
      <c r="BY26" s="5"/>
      <c r="BZ26" s="5"/>
      <c r="CA26" s="5"/>
      <c r="CB26" s="5"/>
      <c r="CC26" s="5"/>
      <c r="CD26" s="5"/>
      <c r="CE26" s="5"/>
      <c r="CF26" s="5"/>
    </row>
    <row r="27" spans="1:84" ht="12" customHeight="1" x14ac:dyDescent="0.25">
      <c r="A27" s="1619">
        <v>7</v>
      </c>
      <c r="B27" s="1620"/>
      <c r="C27" s="1620"/>
      <c r="D27" s="1621" t="str">
        <f t="shared" si="0"/>
        <v/>
      </c>
      <c r="E27" s="1621"/>
      <c r="F27" s="1622"/>
      <c r="G27" s="1523"/>
      <c r="H27" s="1523"/>
      <c r="I27" s="1523"/>
      <c r="J27" s="1523"/>
      <c r="K27" s="1523"/>
      <c r="L27" s="1523"/>
      <c r="M27" s="1523"/>
      <c r="N27" s="1523"/>
      <c r="O27" s="1523"/>
      <c r="P27" s="1523"/>
      <c r="Q27" s="1523"/>
      <c r="R27" s="1523"/>
      <c r="S27" s="1523"/>
      <c r="T27" s="1523"/>
      <c r="U27" s="1523"/>
      <c r="V27" s="1523"/>
      <c r="W27" s="1523"/>
      <c r="X27" s="1523"/>
      <c r="Y27" s="1523"/>
      <c r="Z27" s="1523"/>
      <c r="AA27" s="1523"/>
      <c r="AB27" s="1523"/>
      <c r="AC27" s="1523"/>
      <c r="AD27" s="1523"/>
      <c r="AE27" s="953"/>
      <c r="AF27" s="953"/>
      <c r="AG27" s="953"/>
      <c r="AH27" s="953"/>
      <c r="AI27" s="953"/>
      <c r="AJ27" s="953"/>
      <c r="AK27" s="953"/>
      <c r="AL27" s="953"/>
      <c r="AM27" s="953"/>
      <c r="AN27" s="953"/>
      <c r="AO27" s="953"/>
      <c r="AP27" s="953"/>
      <c r="AQ27" s="953"/>
      <c r="AR27" s="953"/>
      <c r="AS27" s="953"/>
      <c r="AT27" s="953"/>
      <c r="AU27" s="953"/>
      <c r="AV27" s="1430"/>
      <c r="AW27" s="5"/>
      <c r="AX27" s="1215" t="s">
        <v>75</v>
      </c>
      <c r="AY27" s="1216"/>
      <c r="AZ27" s="1216"/>
      <c r="BA27" s="1216"/>
      <c r="BB27" s="1216"/>
      <c r="BC27" s="1217"/>
      <c r="BD27" s="1260" t="str">
        <f>IFERROR(ROUNDUP(BD26/12,0),"")</f>
        <v/>
      </c>
      <c r="BE27" s="1260"/>
      <c r="BF27" s="1261"/>
      <c r="BG27" s="5"/>
      <c r="BH27" s="925"/>
      <c r="BI27" s="926"/>
      <c r="BJ27" s="926"/>
      <c r="BK27" s="926"/>
      <c r="BL27" s="927"/>
      <c r="BM27" s="928"/>
      <c r="BN27" s="926"/>
      <c r="BO27" s="926"/>
      <c r="BP27" s="926"/>
      <c r="BQ27" s="927"/>
      <c r="BR27" s="928"/>
      <c r="BS27" s="926"/>
      <c r="BT27" s="926"/>
      <c r="BU27" s="926"/>
      <c r="BV27" s="929"/>
      <c r="BW27" s="5"/>
      <c r="BX27" s="5"/>
      <c r="BY27" s="5"/>
      <c r="BZ27" s="5"/>
      <c r="CA27" s="5"/>
      <c r="CB27" s="5"/>
      <c r="CC27" s="5"/>
      <c r="CD27" s="5"/>
      <c r="CE27" s="5"/>
      <c r="CF27" s="5"/>
    </row>
    <row r="28" spans="1:84" ht="12" customHeight="1" thickBot="1" x14ac:dyDescent="0.3">
      <c r="A28" s="1619">
        <v>8</v>
      </c>
      <c r="B28" s="1620"/>
      <c r="C28" s="1620"/>
      <c r="D28" s="1621" t="str">
        <f t="shared" si="0"/>
        <v/>
      </c>
      <c r="E28" s="1621"/>
      <c r="F28" s="1622"/>
      <c r="G28" s="1523"/>
      <c r="H28" s="1523"/>
      <c r="I28" s="1523"/>
      <c r="J28" s="1523"/>
      <c r="K28" s="1523"/>
      <c r="L28" s="1523"/>
      <c r="M28" s="1523"/>
      <c r="N28" s="1523"/>
      <c r="O28" s="1523"/>
      <c r="P28" s="1523"/>
      <c r="Q28" s="1523"/>
      <c r="R28" s="1523"/>
      <c r="S28" s="1523"/>
      <c r="T28" s="1523"/>
      <c r="U28" s="1523"/>
      <c r="V28" s="1523"/>
      <c r="W28" s="1523"/>
      <c r="X28" s="1523"/>
      <c r="Y28" s="1523"/>
      <c r="Z28" s="1523"/>
      <c r="AA28" s="1523"/>
      <c r="AB28" s="1523"/>
      <c r="AC28" s="1523"/>
      <c r="AD28" s="1523"/>
      <c r="AE28" s="953"/>
      <c r="AF28" s="953"/>
      <c r="AG28" s="953"/>
      <c r="AH28" s="953"/>
      <c r="AI28" s="953"/>
      <c r="AJ28" s="953"/>
      <c r="AK28" s="953"/>
      <c r="AL28" s="953"/>
      <c r="AM28" s="953"/>
      <c r="AN28" s="953"/>
      <c r="AO28" s="953"/>
      <c r="AP28" s="953"/>
      <c r="AQ28" s="953"/>
      <c r="AR28" s="953"/>
      <c r="AS28" s="953"/>
      <c r="AT28" s="953"/>
      <c r="AU28" s="953"/>
      <c r="AV28" s="1430"/>
      <c r="AW28" s="5"/>
      <c r="AX28" s="1606" t="s">
        <v>74</v>
      </c>
      <c r="AY28" s="1607"/>
      <c r="AZ28" s="1607"/>
      <c r="BA28" s="1607"/>
      <c r="BB28" s="1607"/>
      <c r="BC28" s="1608"/>
      <c r="BD28" s="1631" t="str">
        <f>IFERROR((BD26-12)/(BD27-1),"")</f>
        <v/>
      </c>
      <c r="BE28" s="1631"/>
      <c r="BF28" s="1632"/>
      <c r="BG28" s="5"/>
      <c r="BH28" s="936"/>
      <c r="BI28" s="937"/>
      <c r="BJ28" s="937"/>
      <c r="BK28" s="937"/>
      <c r="BL28" s="938"/>
      <c r="BM28" s="939"/>
      <c r="BN28" s="937"/>
      <c r="BO28" s="937"/>
      <c r="BP28" s="937"/>
      <c r="BQ28" s="938"/>
      <c r="BR28" s="939"/>
      <c r="BS28" s="937"/>
      <c r="BT28" s="937"/>
      <c r="BU28" s="937"/>
      <c r="BV28" s="940"/>
      <c r="BW28" s="5"/>
      <c r="BX28" s="5"/>
      <c r="BY28" s="5"/>
      <c r="BZ28" s="5"/>
      <c r="CA28" s="5"/>
      <c r="CB28" s="5"/>
      <c r="CC28" s="5"/>
      <c r="CD28" s="5"/>
      <c r="CE28" s="5"/>
      <c r="CF28" s="5"/>
    </row>
    <row r="29" spans="1:84" ht="12" customHeight="1" thickBot="1" x14ac:dyDescent="0.3">
      <c r="A29" s="1619">
        <v>9</v>
      </c>
      <c r="B29" s="1620"/>
      <c r="C29" s="1620"/>
      <c r="D29" s="1621" t="str">
        <f t="shared" si="0"/>
        <v/>
      </c>
      <c r="E29" s="1621"/>
      <c r="F29" s="1622"/>
      <c r="G29" s="1421"/>
      <c r="H29" s="953"/>
      <c r="I29" s="953"/>
      <c r="J29" s="953"/>
      <c r="K29" s="953"/>
      <c r="L29" s="953"/>
      <c r="M29" s="953"/>
      <c r="N29" s="953"/>
      <c r="O29" s="953"/>
      <c r="P29" s="953"/>
      <c r="Q29" s="953"/>
      <c r="R29" s="953"/>
      <c r="S29" s="953"/>
      <c r="T29" s="953"/>
      <c r="U29" s="953"/>
      <c r="V29" s="953"/>
      <c r="W29" s="953"/>
      <c r="X29" s="953"/>
      <c r="Y29" s="953"/>
      <c r="Z29" s="953"/>
      <c r="AA29" s="953"/>
      <c r="AB29" s="953"/>
      <c r="AC29" s="953"/>
      <c r="AD29" s="953"/>
      <c r="AE29" s="953"/>
      <c r="AF29" s="953"/>
      <c r="AG29" s="953"/>
      <c r="AH29" s="953"/>
      <c r="AI29" s="953"/>
      <c r="AJ29" s="953"/>
      <c r="AK29" s="953"/>
      <c r="AL29" s="953"/>
      <c r="AM29" s="953"/>
      <c r="AN29" s="953"/>
      <c r="AO29" s="953"/>
      <c r="AP29" s="953"/>
      <c r="AQ29" s="953"/>
      <c r="AR29" s="953"/>
      <c r="AS29" s="953"/>
      <c r="AT29" s="953"/>
      <c r="AU29" s="953"/>
      <c r="AV29" s="1430"/>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49">
        <v>10</v>
      </c>
      <c r="B30" s="1308"/>
      <c r="C30" s="1308"/>
      <c r="D30" s="1625" t="str">
        <f t="shared" si="0"/>
        <v/>
      </c>
      <c r="E30" s="1625"/>
      <c r="F30" s="1626"/>
      <c r="G30" s="1660"/>
      <c r="H30" s="1661"/>
      <c r="I30" s="1661"/>
      <c r="J30" s="1661"/>
      <c r="K30" s="1661"/>
      <c r="L30" s="1661"/>
      <c r="M30" s="1661"/>
      <c r="N30" s="1661"/>
      <c r="O30" s="1661"/>
      <c r="P30" s="1661"/>
      <c r="Q30" s="1661"/>
      <c r="R30" s="1661"/>
      <c r="S30" s="1661"/>
      <c r="T30" s="1661"/>
      <c r="U30" s="1661"/>
      <c r="V30" s="1661"/>
      <c r="W30" s="1661"/>
      <c r="X30" s="1661"/>
      <c r="Y30" s="1661"/>
      <c r="Z30" s="1661"/>
      <c r="AA30" s="1661"/>
      <c r="AB30" s="1661"/>
      <c r="AC30" s="1661"/>
      <c r="AD30" s="1661"/>
      <c r="AE30" s="1661"/>
      <c r="AF30" s="1661"/>
      <c r="AG30" s="1661"/>
      <c r="AH30" s="1661"/>
      <c r="AI30" s="1661"/>
      <c r="AJ30" s="1661"/>
      <c r="AK30" s="1661"/>
      <c r="AL30" s="1661"/>
      <c r="AM30" s="1661"/>
      <c r="AN30" s="1661"/>
      <c r="AO30" s="1661"/>
      <c r="AP30" s="1661"/>
      <c r="AQ30" s="1661"/>
      <c r="AR30" s="1661"/>
      <c r="AS30" s="1661"/>
      <c r="AT30" s="1661"/>
      <c r="AU30" s="1661"/>
      <c r="AV30" s="1669"/>
      <c r="AW30" s="5"/>
      <c r="AX30" s="1280" t="s">
        <v>611</v>
      </c>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c r="BZ30" s="1281"/>
      <c r="CA30" s="1281"/>
      <c r="CB30" s="1281"/>
      <c r="CC30" s="1282"/>
      <c r="CD30" s="5"/>
      <c r="CE30" s="5"/>
      <c r="CF30" s="5"/>
    </row>
    <row r="31" spans="1:84" ht="12.75" customHeight="1" thickTop="1" thickBot="1" x14ac:dyDescent="0.3">
      <c r="A31" s="1627" t="s">
        <v>40</v>
      </c>
      <c r="B31" s="1628"/>
      <c r="C31" s="1628"/>
      <c r="D31" s="1628"/>
      <c r="E31" s="1628"/>
      <c r="F31" s="1628"/>
      <c r="G31" s="1662">
        <f>IF(G20="CALC.","CALC.",SUM(G21:I30))</f>
        <v>0</v>
      </c>
      <c r="H31" s="1663"/>
      <c r="I31" s="1663"/>
      <c r="J31" s="1645" t="str">
        <f>IF(J20="","",SUM(J21:L30))</f>
        <v/>
      </c>
      <c r="K31" s="1646"/>
      <c r="L31" s="1647"/>
      <c r="M31" s="1645" t="str">
        <f>IF(M20="","",SUM(M21:O30))</f>
        <v/>
      </c>
      <c r="N31" s="1646"/>
      <c r="O31" s="1647"/>
      <c r="P31" s="1645" t="str">
        <f>IF(P20="","",SUM(P21:R30))</f>
        <v/>
      </c>
      <c r="Q31" s="1646"/>
      <c r="R31" s="1647"/>
      <c r="S31" s="1645" t="str">
        <f>IF(S20="","",SUM(S21:U30))</f>
        <v/>
      </c>
      <c r="T31" s="1646"/>
      <c r="U31" s="1647"/>
      <c r="V31" s="1645" t="str">
        <f>IF(V20="","",SUM(V21:X30))</f>
        <v/>
      </c>
      <c r="W31" s="1646"/>
      <c r="X31" s="1647"/>
      <c r="Y31" s="1645" t="str">
        <f>IF(Y20="","",SUM(Y21:AA30))</f>
        <v/>
      </c>
      <c r="Z31" s="1646"/>
      <c r="AA31" s="1647"/>
      <c r="AB31" s="1645" t="str">
        <f>IF(AB20="","",SUM(AB21:AD30))</f>
        <v/>
      </c>
      <c r="AC31" s="1646"/>
      <c r="AD31" s="1647"/>
      <c r="AE31" s="1645" t="str">
        <f>IF(AE20="","",SUM(AE21:AG30))</f>
        <v/>
      </c>
      <c r="AF31" s="1646"/>
      <c r="AG31" s="1647"/>
      <c r="AH31" s="1645" t="str">
        <f>IF(AH20="","",SUM(AH21:AJ30))</f>
        <v/>
      </c>
      <c r="AI31" s="1646"/>
      <c r="AJ31" s="1647"/>
      <c r="AK31" s="1645" t="str">
        <f>IF(AK20="","",SUM(AK21:AM30))</f>
        <v/>
      </c>
      <c r="AL31" s="1646"/>
      <c r="AM31" s="1647"/>
      <c r="AN31" s="1645" t="str">
        <f>IF(AN20="","",SUM(AN21:AP30))</f>
        <v/>
      </c>
      <c r="AO31" s="1646"/>
      <c r="AP31" s="1647"/>
      <c r="AQ31" s="1645" t="str">
        <f>IF(AQ20="","",SUM(AQ21:AS30))</f>
        <v/>
      </c>
      <c r="AR31" s="1646"/>
      <c r="AS31" s="1647"/>
      <c r="AT31" s="1645" t="str">
        <f>IF(AT20="","",SUM(AT21:AV30))</f>
        <v/>
      </c>
      <c r="AU31" s="1646"/>
      <c r="AV31" s="1664"/>
      <c r="AW31" s="5"/>
      <c r="AX31" s="1208" t="s">
        <v>79</v>
      </c>
      <c r="AY31" s="1209"/>
      <c r="AZ31" s="1209"/>
      <c r="BA31" s="1209"/>
      <c r="BB31" s="1278">
        <v>1</v>
      </c>
      <c r="BC31" s="1278"/>
      <c r="BD31" s="1278">
        <v>2</v>
      </c>
      <c r="BE31" s="1278"/>
      <c r="BF31" s="1278">
        <v>3</v>
      </c>
      <c r="BG31" s="1278"/>
      <c r="BH31" s="1278">
        <v>4</v>
      </c>
      <c r="BI31" s="1278"/>
      <c r="BJ31" s="1278">
        <v>5</v>
      </c>
      <c r="BK31" s="1278"/>
      <c r="BL31" s="1278">
        <v>6</v>
      </c>
      <c r="BM31" s="1278"/>
      <c r="BN31" s="1278">
        <v>7</v>
      </c>
      <c r="BO31" s="1278"/>
      <c r="BP31" s="1278">
        <v>8</v>
      </c>
      <c r="BQ31" s="1278"/>
      <c r="BR31" s="1278">
        <v>9</v>
      </c>
      <c r="BS31" s="1278"/>
      <c r="BT31" s="1278">
        <v>10</v>
      </c>
      <c r="BU31" s="1278"/>
      <c r="BV31" s="1278">
        <v>11</v>
      </c>
      <c r="BW31" s="1278"/>
      <c r="BX31" s="1278">
        <v>12</v>
      </c>
      <c r="BY31" s="1278"/>
      <c r="BZ31" s="1278">
        <v>13</v>
      </c>
      <c r="CA31" s="1278"/>
      <c r="CB31" s="1278">
        <v>14</v>
      </c>
      <c r="CC31" s="1596"/>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08" t="s">
        <v>55</v>
      </c>
      <c r="AY32" s="1209"/>
      <c r="AZ32" s="1209" t="s">
        <v>78</v>
      </c>
      <c r="BA32" s="1209"/>
      <c r="BB32" s="1594">
        <f>G20</f>
        <v>6</v>
      </c>
      <c r="BC32" s="1594"/>
      <c r="BD32" s="1594" t="str">
        <f>J20</f>
        <v/>
      </c>
      <c r="BE32" s="1594"/>
      <c r="BF32" s="1594" t="str">
        <f>M20</f>
        <v/>
      </c>
      <c r="BG32" s="1594"/>
      <c r="BH32" s="1594" t="str">
        <f>P20</f>
        <v/>
      </c>
      <c r="BI32" s="1594"/>
      <c r="BJ32" s="1594" t="str">
        <f>P20</f>
        <v/>
      </c>
      <c r="BK32" s="1594"/>
      <c r="BL32" s="1594" t="str">
        <f>S20</f>
        <v/>
      </c>
      <c r="BM32" s="1594"/>
      <c r="BN32" s="1594" t="str">
        <f>V20</f>
        <v/>
      </c>
      <c r="BO32" s="1594"/>
      <c r="BP32" s="1594" t="str">
        <f>Y20</f>
        <v/>
      </c>
      <c r="BQ32" s="1594"/>
      <c r="BR32" s="1594" t="str">
        <f>AE20</f>
        <v/>
      </c>
      <c r="BS32" s="1594"/>
      <c r="BT32" s="1594" t="str">
        <f>AH20</f>
        <v/>
      </c>
      <c r="BU32" s="1594"/>
      <c r="BV32" s="1594" t="str">
        <f>AK20</f>
        <v/>
      </c>
      <c r="BW32" s="1594"/>
      <c r="BX32" s="1594" t="str">
        <f>AN20</f>
        <v/>
      </c>
      <c r="BY32" s="1594"/>
      <c r="BZ32" s="1594" t="str">
        <f>AQ20</f>
        <v/>
      </c>
      <c r="CA32" s="1594"/>
      <c r="CB32" s="1594" t="str">
        <f>AT20</f>
        <v/>
      </c>
      <c r="CC32" s="1595"/>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72" t="s">
        <v>73</v>
      </c>
      <c r="AG33" s="1673"/>
      <c r="AH33" s="1673"/>
      <c r="AI33" s="1673"/>
      <c r="AJ33" s="1673"/>
      <c r="AK33" s="1673"/>
      <c r="AL33" s="1673"/>
      <c r="AM33" s="1673"/>
      <c r="AN33" s="1673"/>
      <c r="AO33" s="1673"/>
      <c r="AP33" s="1680"/>
      <c r="AQ33" s="1681"/>
      <c r="AR33" s="1681"/>
      <c r="AS33" s="1681"/>
      <c r="AT33" s="1685" t="s">
        <v>72</v>
      </c>
      <c r="AU33" s="1685"/>
      <c r="AV33" s="1686"/>
      <c r="AW33" s="5"/>
      <c r="AX33" s="1589">
        <v>1</v>
      </c>
      <c r="AY33" s="1278"/>
      <c r="AZ33" s="1592">
        <f>D21</f>
        <v>6</v>
      </c>
      <c r="BA33" s="1593"/>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4" t="s">
        <v>71</v>
      </c>
      <c r="AG34" s="1245"/>
      <c r="AH34" s="1245"/>
      <c r="AI34" s="1245"/>
      <c r="AJ34" s="1245"/>
      <c r="AK34" s="1245"/>
      <c r="AL34" s="1245"/>
      <c r="AM34" s="1245"/>
      <c r="AN34" s="1245"/>
      <c r="AO34" s="1245"/>
      <c r="AP34" s="952"/>
      <c r="AQ34" s="912"/>
      <c r="AR34" s="912"/>
      <c r="AS34" s="912"/>
      <c r="AT34" s="1333" t="s">
        <v>70</v>
      </c>
      <c r="AU34" s="1333"/>
      <c r="AV34" s="1648"/>
      <c r="AW34" s="5"/>
      <c r="AX34" s="1589">
        <v>2</v>
      </c>
      <c r="AY34" s="1278"/>
      <c r="AZ34" s="1592" t="str">
        <f t="shared" ref="AZ34:AZ41" si="1">D22</f>
        <v/>
      </c>
      <c r="BA34" s="1593"/>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4" t="s">
        <v>69</v>
      </c>
      <c r="AG35" s="1245"/>
      <c r="AH35" s="1245"/>
      <c r="AI35" s="1245"/>
      <c r="AJ35" s="1245"/>
      <c r="AK35" s="1245"/>
      <c r="AL35" s="1245"/>
      <c r="AM35" s="1245"/>
      <c r="AN35" s="1245"/>
      <c r="AO35" s="1245"/>
      <c r="AP35" s="1682" t="str">
        <f>IF(SUM(G31:AV31)&lt;&gt;0,SUM(G31:AV31),"")</f>
        <v/>
      </c>
      <c r="AQ35" s="1683"/>
      <c r="AR35" s="1683"/>
      <c r="AS35" s="1683"/>
      <c r="AT35" s="1333" t="s">
        <v>66</v>
      </c>
      <c r="AU35" s="1333"/>
      <c r="AV35" s="1648"/>
      <c r="AW35" s="5"/>
      <c r="AX35" s="1589">
        <v>3</v>
      </c>
      <c r="AY35" s="1278"/>
      <c r="AZ35" s="1592" t="str">
        <f t="shared" si="1"/>
        <v/>
      </c>
      <c r="BA35" s="1593"/>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4" t="s">
        <v>68</v>
      </c>
      <c r="AG36" s="1245"/>
      <c r="AH36" s="1245"/>
      <c r="AI36" s="1245"/>
      <c r="AJ36" s="1245"/>
      <c r="AK36" s="1245"/>
      <c r="AL36" s="1245"/>
      <c r="AM36" s="1245"/>
      <c r="AN36" s="1245"/>
      <c r="AO36" s="1245"/>
      <c r="AP36" s="1674" t="str">
        <f>IF(COUNT(G21:G30,J21:J30,M21:M30,P21:P30,S21:S30,V21:V30,Y21:Y30,AB21:AB30,AE21:AE30,AH21:AH30,AK21:AK30,AN21:AN30,AQ21:AQ30,AT21:AT30)&lt;&gt;0,COUNT(G21:G30,J21:J30,M21:M30,P21:P30,S21:S30,V21:V30,Y21:Y30,AB21:AB30,AE21:AE30,AH21:AH30,AK21:AK30,AN21:AN30,AQ21:AQ30,AT21:AT30),"")</f>
        <v/>
      </c>
      <c r="AQ36" s="1675"/>
      <c r="AR36" s="1675"/>
      <c r="AS36" s="1675"/>
      <c r="AT36" s="1675"/>
      <c r="AU36" s="1675"/>
      <c r="AV36" s="1676"/>
      <c r="AW36" s="5"/>
      <c r="AX36" s="1589">
        <v>4</v>
      </c>
      <c r="AY36" s="1278"/>
      <c r="AZ36" s="1592" t="str">
        <f t="shared" si="1"/>
        <v/>
      </c>
      <c r="BA36" s="1593"/>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4" t="s">
        <v>67</v>
      </c>
      <c r="AG37" s="1245"/>
      <c r="AH37" s="1245"/>
      <c r="AI37" s="1245"/>
      <c r="AJ37" s="1245"/>
      <c r="AK37" s="1245"/>
      <c r="AL37" s="1245"/>
      <c r="AM37" s="1245"/>
      <c r="AN37" s="1245"/>
      <c r="AO37" s="1245"/>
      <c r="AP37" s="1682" t="str">
        <f>IFERROR(ROUND(AP35/AP36,2),"")</f>
        <v/>
      </c>
      <c r="AQ37" s="1683"/>
      <c r="AR37" s="1683"/>
      <c r="AS37" s="1683"/>
      <c r="AT37" s="1333" t="s">
        <v>66</v>
      </c>
      <c r="AU37" s="1333"/>
      <c r="AV37" s="1648"/>
      <c r="AW37" s="5"/>
      <c r="AX37" s="1589">
        <v>5</v>
      </c>
      <c r="AY37" s="1278"/>
      <c r="AZ37" s="1592" t="str">
        <f t="shared" si="1"/>
        <v/>
      </c>
      <c r="BA37" s="1593"/>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4"/>
      <c r="AW38" s="5"/>
      <c r="AX38" s="1589">
        <v>6</v>
      </c>
      <c r="AY38" s="1278"/>
      <c r="AZ38" s="1592" t="str">
        <f t="shared" si="1"/>
        <v/>
      </c>
      <c r="BA38" s="1593"/>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4" t="s">
        <v>64</v>
      </c>
      <c r="AG39" s="1245"/>
      <c r="AH39" s="1245"/>
      <c r="AI39" s="1245"/>
      <c r="AJ39" s="1245"/>
      <c r="AK39" s="1245"/>
      <c r="AL39" s="1245"/>
      <c r="AM39" s="1245"/>
      <c r="AN39" s="1245"/>
      <c r="AO39" s="1245"/>
      <c r="AP39" s="1678" t="str">
        <f>IF(OR(AP38&lt;&gt;0,AP38&lt;&gt;""),N13*IF(AP38&lt;&gt;"N/A",AP38,1),N13)</f>
        <v/>
      </c>
      <c r="AQ39" s="1679"/>
      <c r="AR39" s="1679"/>
      <c r="AS39" s="1679"/>
      <c r="AT39" s="1333" t="s">
        <v>63</v>
      </c>
      <c r="AU39" s="1333"/>
      <c r="AV39" s="1648"/>
      <c r="AW39" s="5"/>
      <c r="AX39" s="1589">
        <v>7</v>
      </c>
      <c r="AY39" s="1278"/>
      <c r="AZ39" s="1592" t="str">
        <f t="shared" si="1"/>
        <v/>
      </c>
      <c r="BA39" s="1593"/>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2" t="s">
        <v>62</v>
      </c>
      <c r="AG40" s="1243"/>
      <c r="AH40" s="1243"/>
      <c r="AI40" s="1243"/>
      <c r="AJ40" s="1243"/>
      <c r="AK40" s="1243"/>
      <c r="AL40" s="1243"/>
      <c r="AM40" s="1243"/>
      <c r="AN40" s="1243"/>
      <c r="AO40" s="1243"/>
      <c r="AP40" s="1670" t="str">
        <f>IFERROR(AP39*AP37,"")</f>
        <v/>
      </c>
      <c r="AQ40" s="1671"/>
      <c r="AR40" s="1671"/>
      <c r="AS40" s="1671"/>
      <c r="AT40" s="1347" t="s">
        <v>29</v>
      </c>
      <c r="AU40" s="1347"/>
      <c r="AV40" s="1677"/>
      <c r="AW40" s="5"/>
      <c r="AX40" s="1589">
        <v>8</v>
      </c>
      <c r="AY40" s="1278"/>
      <c r="AZ40" s="1592" t="str">
        <f t="shared" si="1"/>
        <v/>
      </c>
      <c r="BA40" s="1593"/>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589">
        <v>9</v>
      </c>
      <c r="AY41" s="1278"/>
      <c r="AZ41" s="1592" t="str">
        <f t="shared" si="1"/>
        <v/>
      </c>
      <c r="BA41" s="1593"/>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1590">
        <v>10</v>
      </c>
      <c r="AY42" s="1591"/>
      <c r="AZ42" s="1594" t="str">
        <f>D30</f>
        <v/>
      </c>
      <c r="BA42" s="159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09" priority="16">
      <formula>LEN(TRIM(G21))&gt;0</formula>
    </cfRule>
    <cfRule type="expression" dxfId="1508" priority="17">
      <formula>AND((G$20&lt;&gt;""),($D21&lt;&gt;""))</formula>
    </cfRule>
  </conditionalFormatting>
  <conditionalFormatting sqref="F7:P7 AL7:AV7 AL9:AV9 F9:P9 D13:F13 H13:J13 T13:X13 AB13:AF13 AL16:AV16 AP33:AS34 AP38:AV38 E42:K42 AI42:AV42">
    <cfRule type="containsBlanks" dxfId="1507" priority="15">
      <formula>LEN(TRIM(D7))=0</formula>
    </cfRule>
  </conditionalFormatting>
  <conditionalFormatting sqref="AP39:AS40 AP35:AS35 BD26:BF28 BD20:BF22 AR13:AV13 AJ13:AN13 N13:P13 AP37:AS37 AP36 T13">
    <cfRule type="containsText" dxfId="1506" priority="14" operator="containsText" text="CALC.">
      <formula>NOT(ISERROR(SEARCH("CALC.",N13)))</formula>
    </cfRule>
  </conditionalFormatting>
  <conditionalFormatting sqref="AX13:BG13">
    <cfRule type="notContainsBlanks" dxfId="1505" priority="13">
      <formula>LEN(TRIM(AX13))&gt;0</formula>
    </cfRule>
  </conditionalFormatting>
  <conditionalFormatting sqref="BE9:BE10">
    <cfRule type="containsBlanks" dxfId="1504" priority="12">
      <formula>LEN(TRIM(BE9))=0</formula>
    </cfRule>
  </conditionalFormatting>
  <conditionalFormatting sqref="AB16:AD16">
    <cfRule type="containsBlanks" dxfId="1503" priority="3">
      <formula>LEN(TRIM(AB16))=0</formula>
    </cfRule>
  </conditionalFormatting>
  <conditionalFormatting sqref="T16">
    <cfRule type="containsBlanks" dxfId="1502" priority="4">
      <formula>LEN(TRIM(T16))=0</formula>
    </cfRule>
  </conditionalFormatting>
  <conditionalFormatting sqref="AB16:AE16">
    <cfRule type="expression" dxfId="1501" priority="1">
      <formula>$T$16="FIXED SPEED"</formula>
    </cfRule>
    <cfRule type="expression" dxfId="1500"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25" t="s">
        <v>49</v>
      </c>
      <c r="AX1" s="1725"/>
      <c r="AY1" s="1725"/>
      <c r="AZ1" s="1725"/>
      <c r="BA1" s="1725"/>
      <c r="BB1" s="1725"/>
      <c r="BC1" s="1725"/>
      <c r="BD1" s="1725"/>
      <c r="BE1" s="1725"/>
      <c r="BF1" s="1725"/>
      <c r="BG1" s="1725"/>
      <c r="BH1" s="1725"/>
      <c r="BI1" s="1725"/>
      <c r="BJ1" s="1725"/>
      <c r="BK1" s="1725"/>
      <c r="BL1" s="1725"/>
      <c r="BM1" s="1725"/>
      <c r="BN1" s="1725"/>
      <c r="BO1" s="1725"/>
      <c r="BP1" s="1725"/>
      <c r="BQ1" s="1725"/>
      <c r="BR1" s="1725"/>
      <c r="BS1" s="1725"/>
      <c r="BT1" s="1725"/>
      <c r="BU1" s="1725"/>
      <c r="BV1" s="1725"/>
      <c r="BW1" s="1725"/>
      <c r="BX1" s="1725"/>
      <c r="BY1" s="1725"/>
      <c r="BZ1" s="1725"/>
      <c r="CA1" s="1725"/>
      <c r="CB1" s="1725"/>
      <c r="CC1" s="1725"/>
      <c r="CD1" s="1725"/>
      <c r="CE1" s="1725"/>
      <c r="CF1" s="1725"/>
      <c r="CG1" s="1725"/>
      <c r="CH1" s="1725"/>
      <c r="CI1" s="1725"/>
      <c r="CJ1" s="1725"/>
      <c r="CK1" s="1725"/>
      <c r="CL1" s="1725"/>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299"/>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19" t="s">
        <v>48</v>
      </c>
      <c r="B7" s="1319"/>
      <c r="C7" s="1319"/>
      <c r="D7" s="1319"/>
      <c r="E7" s="1319"/>
      <c r="F7" s="1037"/>
      <c r="G7" s="1037"/>
      <c r="H7" s="1037"/>
      <c r="I7" s="1037"/>
      <c r="J7" s="1037"/>
      <c r="K7" s="1037"/>
      <c r="L7" s="1037"/>
      <c r="M7" s="1037"/>
      <c r="N7" s="1037"/>
      <c r="O7" s="1037"/>
      <c r="P7" s="1037"/>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77" t="s">
        <v>92</v>
      </c>
      <c r="AZ8" s="1578"/>
      <c r="BA8" s="1578"/>
      <c r="BB8" s="1578"/>
      <c r="BC8" s="1578"/>
      <c r="BD8" s="1578"/>
      <c r="BE8" s="1578"/>
      <c r="BF8" s="1579"/>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19" t="s">
        <v>61</v>
      </c>
      <c r="B9" s="1319"/>
      <c r="C9" s="1319"/>
      <c r="D9" s="1319"/>
      <c r="E9" s="1319"/>
      <c r="F9" s="1037"/>
      <c r="G9" s="1037"/>
      <c r="H9" s="1037"/>
      <c r="I9" s="1037"/>
      <c r="J9" s="1037"/>
      <c r="K9" s="1037"/>
      <c r="L9" s="1037"/>
      <c r="M9" s="1037"/>
      <c r="N9" s="1037"/>
      <c r="O9" s="1037"/>
      <c r="P9" s="1037"/>
      <c r="Q9" s="6"/>
      <c r="R9" s="6"/>
      <c r="S9" s="6"/>
      <c r="T9" s="6"/>
      <c r="U9" s="6"/>
      <c r="V9" s="6"/>
      <c r="W9" s="6"/>
      <c r="X9" s="6"/>
      <c r="Y9" s="6"/>
      <c r="Z9" s="6"/>
      <c r="AA9" s="6"/>
      <c r="AB9" s="6"/>
      <c r="AC9" s="6"/>
      <c r="AD9" s="6"/>
      <c r="AE9" s="6"/>
      <c r="AF9" s="6"/>
      <c r="AG9" s="1319" t="s">
        <v>46</v>
      </c>
      <c r="AH9" s="1319"/>
      <c r="AI9" s="1319"/>
      <c r="AJ9" s="1319"/>
      <c r="AK9" s="1319"/>
      <c r="AL9" s="1037"/>
      <c r="AM9" s="1037"/>
      <c r="AN9" s="1037"/>
      <c r="AO9" s="1037"/>
      <c r="AP9" s="1037"/>
      <c r="AQ9" s="1037"/>
      <c r="AR9" s="1037"/>
      <c r="AS9" s="1037"/>
      <c r="AT9" s="1037"/>
      <c r="AU9" s="1037"/>
      <c r="AV9" s="1037"/>
      <c r="AW9" s="5"/>
      <c r="AX9" s="17"/>
      <c r="AY9" s="1580" t="s">
        <v>91</v>
      </c>
      <c r="AZ9" s="1580"/>
      <c r="BA9" s="1580"/>
      <c r="BB9" s="1580"/>
      <c r="BC9" s="1580"/>
      <c r="BD9" s="1580"/>
      <c r="BE9" s="1582"/>
      <c r="BF9" s="1583"/>
      <c r="BG9" s="18"/>
      <c r="BH9" s="5"/>
      <c r="BI9" s="1726" t="s">
        <v>668</v>
      </c>
      <c r="BJ9" s="1727"/>
      <c r="BK9" s="1727"/>
      <c r="BL9" s="1727"/>
      <c r="BM9" s="1278">
        <v>1</v>
      </c>
      <c r="BN9" s="1278"/>
      <c r="BO9" s="1278">
        <v>2</v>
      </c>
      <c r="BP9" s="1278"/>
      <c r="BQ9" s="1278">
        <v>3</v>
      </c>
      <c r="BR9" s="1278"/>
      <c r="BS9" s="1278">
        <v>4</v>
      </c>
      <c r="BT9" s="1278"/>
      <c r="BU9" s="1278">
        <v>5</v>
      </c>
      <c r="BV9" s="1278"/>
      <c r="BW9" s="1278">
        <v>6</v>
      </c>
      <c r="BX9" s="1278"/>
      <c r="BY9" s="1278">
        <v>7</v>
      </c>
      <c r="BZ9" s="1278"/>
      <c r="CA9" s="1278">
        <v>8</v>
      </c>
      <c r="CB9" s="1278"/>
      <c r="CC9" s="1278">
        <v>9</v>
      </c>
      <c r="CD9" s="1278"/>
      <c r="CE9" s="1278">
        <v>10</v>
      </c>
      <c r="CF9" s="1728"/>
      <c r="CG9" s="1729">
        <v>11</v>
      </c>
      <c r="CH9" s="1728"/>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81" t="s">
        <v>90</v>
      </c>
      <c r="AZ10" s="1581"/>
      <c r="BA10" s="1581"/>
      <c r="BB10" s="1581"/>
      <c r="BC10" s="1581"/>
      <c r="BD10" s="1581"/>
      <c r="BE10" s="1584"/>
      <c r="BF10" s="1585"/>
      <c r="BG10" s="16"/>
      <c r="BH10" s="5"/>
      <c r="BI10" s="1726" t="s">
        <v>55</v>
      </c>
      <c r="BJ10" s="1727"/>
      <c r="BK10" s="1727" t="s">
        <v>78</v>
      </c>
      <c r="BL10" s="1727"/>
      <c r="BM10" s="1732" t="str">
        <f>E18</f>
        <v/>
      </c>
      <c r="BN10" s="1732"/>
      <c r="BO10" s="1732" t="str">
        <f>I18</f>
        <v/>
      </c>
      <c r="BP10" s="1732"/>
      <c r="BQ10" s="1732" t="str">
        <f>M18</f>
        <v/>
      </c>
      <c r="BR10" s="1732"/>
      <c r="BS10" s="1732" t="str">
        <f>Q18</f>
        <v/>
      </c>
      <c r="BT10" s="1732"/>
      <c r="BU10" s="1732" t="str">
        <f>U18</f>
        <v/>
      </c>
      <c r="BV10" s="1732"/>
      <c r="BW10" s="1732" t="str">
        <f>Y18</f>
        <v/>
      </c>
      <c r="BX10" s="1732"/>
      <c r="BY10" s="1732" t="str">
        <f>AC18</f>
        <v/>
      </c>
      <c r="BZ10" s="1732"/>
      <c r="CA10" s="1732" t="str">
        <f>AG18</f>
        <v/>
      </c>
      <c r="CB10" s="1732"/>
      <c r="CC10" s="1732" t="str">
        <f>AK18</f>
        <v/>
      </c>
      <c r="CD10" s="1732"/>
      <c r="CE10" s="1732" t="str">
        <f>AO18</f>
        <v/>
      </c>
      <c r="CF10" s="1732"/>
      <c r="CG10" s="1732" t="str">
        <f>AS18</f>
        <v/>
      </c>
      <c r="CH10" s="1733"/>
      <c r="CI10" s="5"/>
      <c r="CJ10" s="5"/>
      <c r="CK10" s="5"/>
      <c r="CL10" s="5"/>
    </row>
    <row r="11" spans="1:90" ht="12" customHeight="1" thickBot="1" x14ac:dyDescent="0.3">
      <c r="A11" s="1236" t="s">
        <v>89</v>
      </c>
      <c r="B11" s="1237"/>
      <c r="C11" s="1237"/>
      <c r="D11" s="1237"/>
      <c r="E11" s="1237"/>
      <c r="F11" s="1237"/>
      <c r="G11" s="1237"/>
      <c r="H11" s="1237"/>
      <c r="I11" s="1237"/>
      <c r="J11" s="1237"/>
      <c r="K11" s="1237"/>
      <c r="L11" s="1237"/>
      <c r="M11" s="1237"/>
      <c r="N11" s="1237"/>
      <c r="O11" s="1237"/>
      <c r="P11" s="1237"/>
      <c r="Q11" s="1237"/>
      <c r="R11" s="1237"/>
      <c r="S11" s="1237"/>
      <c r="T11" s="1237"/>
      <c r="U11" s="1237"/>
      <c r="V11" s="1237"/>
      <c r="W11" s="1237"/>
      <c r="X11" s="1237"/>
      <c r="Y11" s="1237"/>
      <c r="Z11" s="1237"/>
      <c r="AA11" s="1237"/>
      <c r="AB11" s="1237"/>
      <c r="AC11" s="1237"/>
      <c r="AD11" s="1237"/>
      <c r="AE11" s="1237"/>
      <c r="AF11" s="1237"/>
      <c r="AG11" s="1237"/>
      <c r="AH11" s="1237"/>
      <c r="AI11" s="1237"/>
      <c r="AJ11" s="1237"/>
      <c r="AK11" s="1237"/>
      <c r="AL11" s="1237"/>
      <c r="AM11" s="1237"/>
      <c r="AN11" s="1237"/>
      <c r="AO11" s="1237"/>
      <c r="AP11" s="1237"/>
      <c r="AQ11" s="1237"/>
      <c r="AR11" s="1237"/>
      <c r="AS11" s="1237"/>
      <c r="AT11" s="1237"/>
      <c r="AU11" s="1237"/>
      <c r="AV11" s="1238"/>
      <c r="AW11" s="5"/>
      <c r="AX11" s="15"/>
      <c r="AY11" s="13"/>
      <c r="AZ11" s="13"/>
      <c r="BA11" s="13"/>
      <c r="BB11" s="13"/>
      <c r="BC11" s="14"/>
      <c r="BD11" s="14"/>
      <c r="BE11" s="13"/>
      <c r="BF11" s="13"/>
      <c r="BG11" s="12"/>
      <c r="BH11" s="5"/>
      <c r="BI11" s="1589">
        <v>1</v>
      </c>
      <c r="BJ11" s="1278"/>
      <c r="BK11" s="1592" t="str">
        <f t="shared" ref="BK11:BK20" si="0">C20</f>
        <v/>
      </c>
      <c r="BL11" s="1593"/>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30" t="s">
        <v>663</v>
      </c>
      <c r="B12" s="1731"/>
      <c r="C12" s="1731"/>
      <c r="D12" s="1731"/>
      <c r="E12" s="1731"/>
      <c r="F12" s="1731"/>
      <c r="G12" s="1731"/>
      <c r="H12" s="1731"/>
      <c r="I12" s="1731"/>
      <c r="J12" s="1731"/>
      <c r="K12" s="1731"/>
      <c r="L12" s="1731"/>
      <c r="M12" s="1731"/>
      <c r="N12" s="1731"/>
      <c r="O12" s="1731"/>
      <c r="P12" s="1731"/>
      <c r="Q12" s="1624" t="s">
        <v>87</v>
      </c>
      <c r="R12" s="1624"/>
      <c r="S12" s="1624"/>
      <c r="T12" s="1624"/>
      <c r="U12" s="1624"/>
      <c r="V12" s="1624"/>
      <c r="W12" s="1624"/>
      <c r="X12" s="1624"/>
      <c r="Y12" s="1624"/>
      <c r="Z12" s="1624"/>
      <c r="AA12" s="1624"/>
      <c r="AB12" s="1624"/>
      <c r="AC12" s="1624"/>
      <c r="AD12" s="1624"/>
      <c r="AE12" s="1624"/>
      <c r="AF12" s="1624"/>
      <c r="AG12" s="1624" t="s">
        <v>86</v>
      </c>
      <c r="AH12" s="1624"/>
      <c r="AI12" s="1624"/>
      <c r="AJ12" s="1624"/>
      <c r="AK12" s="1624"/>
      <c r="AL12" s="1624"/>
      <c r="AM12" s="1624"/>
      <c r="AN12" s="1624"/>
      <c r="AO12" s="1624"/>
      <c r="AP12" s="1624"/>
      <c r="AQ12" s="1624"/>
      <c r="AR12" s="1624"/>
      <c r="AS12" s="1624"/>
      <c r="AT12" s="1624"/>
      <c r="AU12" s="1624"/>
      <c r="AV12" s="1637"/>
      <c r="AW12" s="5"/>
      <c r="AX12" s="1665" t="s">
        <v>56</v>
      </c>
      <c r="AY12" s="1666"/>
      <c r="AZ12" s="1666"/>
      <c r="BA12" s="1666"/>
      <c r="BB12" s="1666"/>
      <c r="BC12" s="1666"/>
      <c r="BD12" s="1666"/>
      <c r="BE12" s="1666"/>
      <c r="BF12" s="1666"/>
      <c r="BG12" s="1667"/>
      <c r="BH12" s="5"/>
      <c r="BI12" s="1589">
        <v>2</v>
      </c>
      <c r="BJ12" s="1278"/>
      <c r="BK12" s="1592" t="str">
        <f t="shared" si="0"/>
        <v/>
      </c>
      <c r="BL12" s="1593"/>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53"/>
      <c r="C13" s="1053"/>
      <c r="D13" s="1053"/>
      <c r="E13" s="1724" t="s">
        <v>664</v>
      </c>
      <c r="F13" s="1724"/>
      <c r="G13" s="1724"/>
      <c r="H13" s="1675" t="str">
        <f>BD18</f>
        <v/>
      </c>
      <c r="I13" s="1675"/>
      <c r="J13" s="1675"/>
      <c r="K13" s="1347" t="s">
        <v>63</v>
      </c>
      <c r="L13" s="1347"/>
      <c r="M13" s="1347"/>
      <c r="N13" s="1639" t="str">
        <f>IF(AND(B13&lt;&gt;0,B14&lt;&gt;0),ROUND(B13*B14/144,2),"")</f>
        <v/>
      </c>
      <c r="O13" s="1639"/>
      <c r="P13" s="1640"/>
      <c r="Q13" s="1347" t="s">
        <v>66</v>
      </c>
      <c r="R13" s="1347"/>
      <c r="S13" s="1347"/>
      <c r="T13" s="1643" t="str">
        <f>IFERROR((AB13/N13),"")</f>
        <v/>
      </c>
      <c r="U13" s="1643"/>
      <c r="V13" s="1643"/>
      <c r="W13" s="1643"/>
      <c r="X13" s="1644"/>
      <c r="Y13" s="1598" t="s">
        <v>29</v>
      </c>
      <c r="Z13" s="1347"/>
      <c r="AA13" s="1347"/>
      <c r="AB13" s="1641"/>
      <c r="AC13" s="1641"/>
      <c r="AD13" s="1641"/>
      <c r="AE13" s="1641"/>
      <c r="AF13" s="1642"/>
      <c r="AG13" s="1598" t="s">
        <v>66</v>
      </c>
      <c r="AH13" s="1347"/>
      <c r="AI13" s="1347"/>
      <c r="AJ13" s="1643" t="str">
        <f>AP37</f>
        <v/>
      </c>
      <c r="AK13" s="1643"/>
      <c r="AL13" s="1643"/>
      <c r="AM13" s="1643"/>
      <c r="AN13" s="1644"/>
      <c r="AO13" s="1598" t="s">
        <v>29</v>
      </c>
      <c r="AP13" s="1347"/>
      <c r="AQ13" s="1347"/>
      <c r="AR13" s="1643" t="str">
        <f>AP40</f>
        <v/>
      </c>
      <c r="AS13" s="1643"/>
      <c r="AT13" s="1643"/>
      <c r="AU13" s="1643"/>
      <c r="AV13" s="1668"/>
      <c r="AW13" s="5"/>
      <c r="AX13" s="1742" t="str">
        <f>IF(AR13="CALC.","",IF(AR13="","",IF(AR13&lt;AB13-(AB13*$BE$10),"Below "&amp;$BE$10*100&amp;"% by "&amp;ROUND(AB13-(AB13*$BE$10)-AR13,0)&amp;" CFM",IF(AR13&gt;AB13+(AB13*$BE$9),"Above "&amp;$BE$9*100&amp;"% by "&amp;ROUND(AR13-AB13-(AB13*$BE$9),0)&amp;" CFM",""))))</f>
        <v/>
      </c>
      <c r="AY13" s="1743"/>
      <c r="AZ13" s="1743"/>
      <c r="BA13" s="1743"/>
      <c r="BB13" s="1743"/>
      <c r="BC13" s="1743"/>
      <c r="BD13" s="1743"/>
      <c r="BE13" s="1743"/>
      <c r="BF13" s="1743"/>
      <c r="BG13" s="1744"/>
      <c r="BH13" s="5"/>
      <c r="BI13" s="1589">
        <v>3</v>
      </c>
      <c r="BJ13" s="1278"/>
      <c r="BK13" s="1592" t="str">
        <f t="shared" si="0"/>
        <v/>
      </c>
      <c r="BL13" s="1593"/>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73"/>
      <c r="C14" s="1473"/>
      <c r="D14" s="1473"/>
      <c r="E14" s="1734" t="s">
        <v>664</v>
      </c>
      <c r="F14" s="1734"/>
      <c r="G14" s="1734"/>
      <c r="H14" s="1643" t="str">
        <f>BD24</f>
        <v/>
      </c>
      <c r="I14" s="1643"/>
      <c r="J14" s="1668"/>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589">
        <v>4</v>
      </c>
      <c r="BJ14" s="1278"/>
      <c r="BK14" s="1592" t="str">
        <f t="shared" si="0"/>
        <v/>
      </c>
      <c r="BL14" s="1593"/>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373" t="s">
        <v>809</v>
      </c>
      <c r="N15" s="1374"/>
      <c r="O15" s="1374"/>
      <c r="P15" s="1374"/>
      <c r="Q15" s="1374"/>
      <c r="R15" s="1374"/>
      <c r="S15" s="1374"/>
      <c r="T15" s="1374"/>
      <c r="U15" s="1374"/>
      <c r="V15" s="1374"/>
      <c r="W15" s="1374"/>
      <c r="X15" s="1375"/>
      <c r="Y15" s="40"/>
      <c r="Z15" s="1389" t="s">
        <v>751</v>
      </c>
      <c r="AA15" s="1390"/>
      <c r="AB15" s="1390"/>
      <c r="AC15" s="1390"/>
      <c r="AD15" s="1390"/>
      <c r="AE15" s="1390"/>
      <c r="AF15" s="1390"/>
      <c r="AG15" s="1390"/>
      <c r="AH15" s="1390"/>
      <c r="AI15" s="1390"/>
      <c r="AJ15" s="1390"/>
      <c r="AK15" s="1390"/>
      <c r="AL15" s="1735" t="s">
        <v>667</v>
      </c>
      <c r="AM15" s="1735"/>
      <c r="AN15" s="1735"/>
      <c r="AO15" s="1735"/>
      <c r="AP15" s="1735"/>
      <c r="AQ15" s="1735"/>
      <c r="AR15" s="1735"/>
      <c r="AS15" s="1735"/>
      <c r="AT15" s="1735"/>
      <c r="AU15" s="1735"/>
      <c r="AV15" s="1736"/>
      <c r="AW15" s="5"/>
      <c r="AX15" s="1197" t="s">
        <v>80</v>
      </c>
      <c r="AY15" s="1609"/>
      <c r="AZ15" s="1609"/>
      <c r="BA15" s="1609"/>
      <c r="BB15" s="1609"/>
      <c r="BC15" s="1609"/>
      <c r="BD15" s="1609"/>
      <c r="BE15" s="1609"/>
      <c r="BF15" s="1610"/>
      <c r="BG15" s="5"/>
      <c r="BH15" s="5"/>
      <c r="BI15" s="1589">
        <v>5</v>
      </c>
      <c r="BJ15" s="1278"/>
      <c r="BK15" s="1592" t="str">
        <f t="shared" si="0"/>
        <v/>
      </c>
      <c r="BL15" s="1593"/>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14"/>
      <c r="N16" s="1615"/>
      <c r="O16" s="1615"/>
      <c r="P16" s="1615"/>
      <c r="Q16" s="1615"/>
      <c r="R16" s="1615"/>
      <c r="S16" s="1615"/>
      <c r="T16" s="1615"/>
      <c r="U16" s="1385"/>
      <c r="V16" s="1386"/>
      <c r="W16" s="1063"/>
      <c r="X16" s="1247"/>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11"/>
      <c r="AY16" s="1612"/>
      <c r="AZ16" s="1612"/>
      <c r="BA16" s="1612"/>
      <c r="BB16" s="1612"/>
      <c r="BC16" s="1612"/>
      <c r="BD16" s="1612"/>
      <c r="BE16" s="1612"/>
      <c r="BF16" s="1613"/>
      <c r="BG16" s="5"/>
      <c r="BH16" s="5"/>
      <c r="BI16" s="1589">
        <v>6</v>
      </c>
      <c r="BJ16" s="1278"/>
      <c r="BK16" s="1592" t="str">
        <f t="shared" si="0"/>
        <v/>
      </c>
      <c r="BL16" s="1593"/>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03" t="s">
        <v>76</v>
      </c>
      <c r="AY17" s="1604"/>
      <c r="AZ17" s="1604"/>
      <c r="BA17" s="1604"/>
      <c r="BB17" s="1604"/>
      <c r="BC17" s="1605"/>
      <c r="BD17" s="1601" t="str">
        <f>IF(B13&lt;&gt;0,B13,"")</f>
        <v/>
      </c>
      <c r="BE17" s="1601"/>
      <c r="BF17" s="1602"/>
      <c r="BG17" s="5"/>
      <c r="BH17" s="5"/>
      <c r="BI17" s="1589">
        <v>7</v>
      </c>
      <c r="BJ17" s="1278"/>
      <c r="BK17" s="1592" t="str">
        <f t="shared" si="0"/>
        <v/>
      </c>
      <c r="BL17" s="1593"/>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15" t="s">
        <v>668</v>
      </c>
      <c r="B18" s="1716"/>
      <c r="C18" s="1716"/>
      <c r="D18" s="1717"/>
      <c r="E18" s="1718" t="str">
        <f>IFERROR(B13/H13/2,"")</f>
        <v/>
      </c>
      <c r="F18" s="1719"/>
      <c r="G18" s="1719"/>
      <c r="H18" s="1720"/>
      <c r="I18" s="1721" t="str">
        <f>IFERROR(IF(BO9&lt;=$BD$18,E18+$BD$19,""),"")</f>
        <v/>
      </c>
      <c r="J18" s="1722"/>
      <c r="K18" s="1722"/>
      <c r="L18" s="1723"/>
      <c r="M18" s="1721" t="str">
        <f>IFERROR(IF(BQ9&lt;=$BD$18,I18+$BD$19,""),"")</f>
        <v/>
      </c>
      <c r="N18" s="1722"/>
      <c r="O18" s="1722"/>
      <c r="P18" s="1723"/>
      <c r="Q18" s="1721" t="str">
        <f>IFERROR(IF(BS9&lt;=$BD$18,M18+$BD$19,""),"")</f>
        <v/>
      </c>
      <c r="R18" s="1722"/>
      <c r="S18" s="1722"/>
      <c r="T18" s="1723"/>
      <c r="U18" s="1721" t="str">
        <f>IFERROR(IF(BU9&lt;=$BD$18,Q18+$BD$19,""),"")</f>
        <v/>
      </c>
      <c r="V18" s="1722"/>
      <c r="W18" s="1722"/>
      <c r="X18" s="1723"/>
      <c r="Y18" s="1721" t="str">
        <f>IFERROR(IF(BW9&lt;=$BD$18,U18+$BD$19,""),"")</f>
        <v/>
      </c>
      <c r="Z18" s="1722"/>
      <c r="AA18" s="1722"/>
      <c r="AB18" s="1723"/>
      <c r="AC18" s="1721" t="str">
        <f>IFERROR(IF(BY9&lt;=$BD$18,Y18+$BD$19,""),"")</f>
        <v/>
      </c>
      <c r="AD18" s="1722"/>
      <c r="AE18" s="1722"/>
      <c r="AF18" s="1723"/>
      <c r="AG18" s="1721" t="str">
        <f>IFERROR(IF(CA9&lt;=$BD$18,AC18+$BD$19,""),"")</f>
        <v/>
      </c>
      <c r="AH18" s="1722"/>
      <c r="AI18" s="1722"/>
      <c r="AJ18" s="1723"/>
      <c r="AK18" s="1721" t="str">
        <f>IFERROR(IF(CC9&lt;=$BD$18,AG18+$BD$19,""),"")</f>
        <v/>
      </c>
      <c r="AL18" s="1722"/>
      <c r="AM18" s="1722"/>
      <c r="AN18" s="1723"/>
      <c r="AO18" s="1721" t="str">
        <f>IFERROR(IF(CE9&lt;=$BD$18,AK18+$BD$19,""),"")</f>
        <v/>
      </c>
      <c r="AP18" s="1722"/>
      <c r="AQ18" s="1722"/>
      <c r="AR18" s="1723"/>
      <c r="AS18" s="1739" t="str">
        <f>IFERROR(IF(CG9&lt;=$BD$18,AO18+$BD$19,""),"")</f>
        <v/>
      </c>
      <c r="AT18" s="1740"/>
      <c r="AU18" s="1740"/>
      <c r="AV18" s="1741"/>
      <c r="AW18" s="5"/>
      <c r="AX18" s="1215" t="s">
        <v>75</v>
      </c>
      <c r="AY18" s="1216"/>
      <c r="AZ18" s="1216"/>
      <c r="BA18" s="1216"/>
      <c r="BB18" s="1216"/>
      <c r="BC18" s="1217"/>
      <c r="BD18" s="1260" t="str">
        <f>IFERROR(IF(BD17&lt;=20,4,ROUNDUP(BD17/6,0)),"")</f>
        <v/>
      </c>
      <c r="BE18" s="1260"/>
      <c r="BF18" s="1261"/>
      <c r="BG18" s="5"/>
      <c r="BH18" s="5"/>
      <c r="BI18" s="1589">
        <v>8</v>
      </c>
      <c r="BJ18" s="1278"/>
      <c r="BK18" s="1592" t="str">
        <f t="shared" si="0"/>
        <v/>
      </c>
      <c r="BL18" s="1593"/>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03" t="s">
        <v>55</v>
      </c>
      <c r="B19" s="1698"/>
      <c r="C19" s="1697" t="s">
        <v>78</v>
      </c>
      <c r="D19" s="1698"/>
      <c r="E19" s="1714" t="s">
        <v>665</v>
      </c>
      <c r="F19" s="1714"/>
      <c r="G19" s="1714" t="s">
        <v>666</v>
      </c>
      <c r="H19" s="1714"/>
      <c r="I19" s="1714" t="s">
        <v>665</v>
      </c>
      <c r="J19" s="1714"/>
      <c r="K19" s="1714" t="s">
        <v>666</v>
      </c>
      <c r="L19" s="1714"/>
      <c r="M19" s="1714" t="s">
        <v>665</v>
      </c>
      <c r="N19" s="1714"/>
      <c r="O19" s="1714" t="s">
        <v>666</v>
      </c>
      <c r="P19" s="1714"/>
      <c r="Q19" s="1714" t="s">
        <v>665</v>
      </c>
      <c r="R19" s="1714"/>
      <c r="S19" s="1714" t="s">
        <v>666</v>
      </c>
      <c r="T19" s="1714"/>
      <c r="U19" s="1714" t="s">
        <v>665</v>
      </c>
      <c r="V19" s="1714"/>
      <c r="W19" s="1714" t="s">
        <v>666</v>
      </c>
      <c r="X19" s="1714"/>
      <c r="Y19" s="1714" t="s">
        <v>665</v>
      </c>
      <c r="Z19" s="1714"/>
      <c r="AA19" s="1714" t="s">
        <v>666</v>
      </c>
      <c r="AB19" s="1714"/>
      <c r="AC19" s="1714" t="s">
        <v>665</v>
      </c>
      <c r="AD19" s="1714"/>
      <c r="AE19" s="1714" t="s">
        <v>666</v>
      </c>
      <c r="AF19" s="1714"/>
      <c r="AG19" s="1714" t="s">
        <v>665</v>
      </c>
      <c r="AH19" s="1714"/>
      <c r="AI19" s="1714" t="s">
        <v>666</v>
      </c>
      <c r="AJ19" s="1714"/>
      <c r="AK19" s="1714" t="s">
        <v>665</v>
      </c>
      <c r="AL19" s="1714"/>
      <c r="AM19" s="1714" t="s">
        <v>666</v>
      </c>
      <c r="AN19" s="1714"/>
      <c r="AO19" s="1714" t="s">
        <v>665</v>
      </c>
      <c r="AP19" s="1714"/>
      <c r="AQ19" s="1714" t="s">
        <v>666</v>
      </c>
      <c r="AR19" s="1714"/>
      <c r="AS19" s="1737" t="s">
        <v>665</v>
      </c>
      <c r="AT19" s="1714"/>
      <c r="AU19" s="1714" t="s">
        <v>666</v>
      </c>
      <c r="AV19" s="1738"/>
      <c r="AW19" s="5"/>
      <c r="AX19" s="1606" t="s">
        <v>74</v>
      </c>
      <c r="AY19" s="1607"/>
      <c r="AZ19" s="1607"/>
      <c r="BA19" s="1607"/>
      <c r="BB19" s="1607"/>
      <c r="BC19" s="1608"/>
      <c r="BD19" s="1631" t="str">
        <f>IFERROR(IF(BD18&lt;=20,((BD17-(BD17/BD18))/(BD18-1)),(BD17-6)/(BD18-1)),"")</f>
        <v/>
      </c>
      <c r="BE19" s="1631"/>
      <c r="BF19" s="1632"/>
      <c r="BG19" s="5"/>
      <c r="BH19" s="5"/>
      <c r="BI19" s="1589">
        <v>9</v>
      </c>
      <c r="BJ19" s="1278"/>
      <c r="BK19" s="1592" t="str">
        <f t="shared" si="0"/>
        <v/>
      </c>
      <c r="BL19" s="1593"/>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04">
        <v>1</v>
      </c>
      <c r="B20" s="1705"/>
      <c r="C20" s="1699" t="str">
        <f>IFERROR(B14/H14/2,"")</f>
        <v/>
      </c>
      <c r="D20" s="1700"/>
      <c r="E20" s="1064"/>
      <c r="F20" s="1066"/>
      <c r="G20" s="1691" t="str">
        <f>IF(E20="","",ROUND(SQRT(E20)*4005,0))</f>
        <v/>
      </c>
      <c r="H20" s="1691"/>
      <c r="I20" s="1690"/>
      <c r="J20" s="1690"/>
      <c r="K20" s="1691" t="str">
        <f>IF(I20="","",ROUND(SQRT(I20)*4005,0))</f>
        <v/>
      </c>
      <c r="L20" s="1691"/>
      <c r="M20" s="1690"/>
      <c r="N20" s="1690"/>
      <c r="O20" s="1691" t="str">
        <f>IF(M20="","",ROUND(SQRT(M20)*4005,0))</f>
        <v/>
      </c>
      <c r="P20" s="1691"/>
      <c r="Q20" s="1690"/>
      <c r="R20" s="1690"/>
      <c r="S20" s="1691" t="str">
        <f>IF(Q20="","",ROUND(SQRT(Q20)*4005,0))</f>
        <v/>
      </c>
      <c r="T20" s="1691"/>
      <c r="U20" s="1690"/>
      <c r="V20" s="1690"/>
      <c r="W20" s="1691" t="str">
        <f>IF(U20="","",ROUND(SQRT(U20)*4005,0))</f>
        <v/>
      </c>
      <c r="X20" s="1691"/>
      <c r="Y20" s="1690"/>
      <c r="Z20" s="1690"/>
      <c r="AA20" s="1691" t="str">
        <f>IF(Y20="","",ROUND(SQRT(Y20)*4005,0))</f>
        <v/>
      </c>
      <c r="AB20" s="1691"/>
      <c r="AC20" s="1690"/>
      <c r="AD20" s="1690"/>
      <c r="AE20" s="1691" t="str">
        <f>IF(AC20="","",ROUND(SQRT(AC20)*4005,0))</f>
        <v/>
      </c>
      <c r="AF20" s="1691"/>
      <c r="AG20" s="1690"/>
      <c r="AH20" s="1690"/>
      <c r="AI20" s="1691" t="str">
        <f>IF(AG20="","",ROUND(SQRT(AG20)*4005,0))</f>
        <v/>
      </c>
      <c r="AJ20" s="1691"/>
      <c r="AK20" s="1690"/>
      <c r="AL20" s="1690"/>
      <c r="AM20" s="1691" t="str">
        <f>IF(AK20="","",ROUND(SQRT(AK20)*4005,0))</f>
        <v/>
      </c>
      <c r="AN20" s="1691"/>
      <c r="AO20" s="1690"/>
      <c r="AP20" s="1690"/>
      <c r="AQ20" s="1691" t="str">
        <f>IF(AO20="","",ROUND(SQRT(AO20)*4005,0))</f>
        <v/>
      </c>
      <c r="AR20" s="1691"/>
      <c r="AS20" s="1689"/>
      <c r="AT20" s="1690"/>
      <c r="AU20" s="1691" t="str">
        <f>IF(AS20="","",ROUND(SQRT(AS20)*4005,0))</f>
        <v/>
      </c>
      <c r="AV20" s="1692"/>
      <c r="AW20" s="5"/>
      <c r="AX20" s="5"/>
      <c r="AY20" s="5"/>
      <c r="AZ20" s="5"/>
      <c r="BA20" s="5"/>
      <c r="BB20" s="5"/>
      <c r="BC20" s="5"/>
      <c r="BD20" s="5"/>
      <c r="BE20" s="5"/>
      <c r="BF20" s="5"/>
      <c r="BG20" s="5"/>
      <c r="BH20" s="5"/>
      <c r="BI20" s="1590">
        <v>10</v>
      </c>
      <c r="BJ20" s="1591"/>
      <c r="BK20" s="1594" t="str">
        <f t="shared" si="0"/>
        <v/>
      </c>
      <c r="BL20" s="159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95">
        <v>2</v>
      </c>
      <c r="B21" s="1696"/>
      <c r="C21" s="1701" t="str">
        <f t="shared" ref="C21:C29" si="1">IFERROR(IF($A21&lt;=$BD$24,C20+$BD$25,""),"")</f>
        <v/>
      </c>
      <c r="D21" s="1702"/>
      <c r="E21" s="1690"/>
      <c r="F21" s="1690"/>
      <c r="G21" s="1691" t="str">
        <f t="shared" ref="G21:G29" si="2">IF(E21="","",ROUND(SQRT(E21)*4005,0))</f>
        <v/>
      </c>
      <c r="H21" s="1691"/>
      <c r="I21" s="1690"/>
      <c r="J21" s="1690"/>
      <c r="K21" s="1691" t="str">
        <f t="shared" ref="K21:K29" si="3">IF(I21="","",ROUND(SQRT(I21)*4005,0))</f>
        <v/>
      </c>
      <c r="L21" s="1691"/>
      <c r="M21" s="1690"/>
      <c r="N21" s="1690"/>
      <c r="O21" s="1691" t="str">
        <f t="shared" ref="O21:O29" si="4">IF(M21="","",ROUND(SQRT(M21)*4005,0))</f>
        <v/>
      </c>
      <c r="P21" s="1691"/>
      <c r="Q21" s="1690"/>
      <c r="R21" s="1690"/>
      <c r="S21" s="1691" t="str">
        <f t="shared" ref="S21:S29" si="5">IF(Q21="","",ROUND(SQRT(Q21)*4005,0))</f>
        <v/>
      </c>
      <c r="T21" s="1691"/>
      <c r="U21" s="1690"/>
      <c r="V21" s="1690"/>
      <c r="W21" s="1691" t="str">
        <f t="shared" ref="W21:W29" si="6">IF(U21="","",ROUND(SQRT(U21)*4005,0))</f>
        <v/>
      </c>
      <c r="X21" s="1691"/>
      <c r="Y21" s="1690"/>
      <c r="Z21" s="1690"/>
      <c r="AA21" s="1691" t="str">
        <f t="shared" ref="AA21:AA29" si="7">IF(Y21="","",ROUND(SQRT(Y21)*4005,0))</f>
        <v/>
      </c>
      <c r="AB21" s="1691"/>
      <c r="AC21" s="1690"/>
      <c r="AD21" s="1690"/>
      <c r="AE21" s="1691" t="str">
        <f t="shared" ref="AE21:AE29" si="8">IF(AC21="","",ROUND(SQRT(AC21)*4005,0))</f>
        <v/>
      </c>
      <c r="AF21" s="1691"/>
      <c r="AG21" s="1690"/>
      <c r="AH21" s="1690"/>
      <c r="AI21" s="1691" t="str">
        <f t="shared" ref="AI21:AI29" si="9">IF(AG21="","",ROUND(SQRT(AG21)*4005,0))</f>
        <v/>
      </c>
      <c r="AJ21" s="1691"/>
      <c r="AK21" s="1690"/>
      <c r="AL21" s="1690"/>
      <c r="AM21" s="1691" t="str">
        <f t="shared" ref="AM21:AM29" si="10">IF(AK21="","",ROUND(SQRT(AK21)*4005,0))</f>
        <v/>
      </c>
      <c r="AN21" s="1691"/>
      <c r="AO21" s="1690"/>
      <c r="AP21" s="1690"/>
      <c r="AQ21" s="1691" t="str">
        <f t="shared" ref="AQ21:AQ29" si="11">IF(AO21="","",ROUND(SQRT(AO21)*4005,0))</f>
        <v/>
      </c>
      <c r="AR21" s="1691"/>
      <c r="AS21" s="1689"/>
      <c r="AT21" s="1690"/>
      <c r="AU21" s="1691" t="str">
        <f t="shared" ref="AU21:AU29" si="12">IF(AS21="","",ROUND(SQRT(AS21)*4005,0))</f>
        <v/>
      </c>
      <c r="AV21" s="1692"/>
      <c r="AW21" s="5"/>
      <c r="AX21" s="1197" t="s">
        <v>77</v>
      </c>
      <c r="AY21" s="1609"/>
      <c r="AZ21" s="1609"/>
      <c r="BA21" s="1609"/>
      <c r="BB21" s="1609"/>
      <c r="BC21" s="1609"/>
      <c r="BD21" s="1609"/>
      <c r="BE21" s="1609"/>
      <c r="BF21" s="161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95">
        <v>3</v>
      </c>
      <c r="B22" s="1696"/>
      <c r="C22" s="1701" t="str">
        <f t="shared" si="1"/>
        <v/>
      </c>
      <c r="D22" s="1702"/>
      <c r="E22" s="1690"/>
      <c r="F22" s="1690"/>
      <c r="G22" s="1691" t="str">
        <f t="shared" si="2"/>
        <v/>
      </c>
      <c r="H22" s="1691"/>
      <c r="I22" s="1690"/>
      <c r="J22" s="1690"/>
      <c r="K22" s="1691" t="str">
        <f t="shared" si="3"/>
        <v/>
      </c>
      <c r="L22" s="1691"/>
      <c r="M22" s="1690"/>
      <c r="N22" s="1690"/>
      <c r="O22" s="1691" t="str">
        <f t="shared" si="4"/>
        <v/>
      </c>
      <c r="P22" s="1691"/>
      <c r="Q22" s="1690"/>
      <c r="R22" s="1690"/>
      <c r="S22" s="1691" t="str">
        <f t="shared" si="5"/>
        <v/>
      </c>
      <c r="T22" s="1691"/>
      <c r="U22" s="1690"/>
      <c r="V22" s="1690"/>
      <c r="W22" s="1691" t="str">
        <f t="shared" si="6"/>
        <v/>
      </c>
      <c r="X22" s="1691"/>
      <c r="Y22" s="1690"/>
      <c r="Z22" s="1690"/>
      <c r="AA22" s="1691" t="str">
        <f t="shared" si="7"/>
        <v/>
      </c>
      <c r="AB22" s="1691"/>
      <c r="AC22" s="1690"/>
      <c r="AD22" s="1690"/>
      <c r="AE22" s="1691" t="str">
        <f t="shared" si="8"/>
        <v/>
      </c>
      <c r="AF22" s="1691"/>
      <c r="AG22" s="1690"/>
      <c r="AH22" s="1690"/>
      <c r="AI22" s="1691" t="str">
        <f t="shared" si="9"/>
        <v/>
      </c>
      <c r="AJ22" s="1691"/>
      <c r="AK22" s="1690"/>
      <c r="AL22" s="1690"/>
      <c r="AM22" s="1691" t="str">
        <f t="shared" si="10"/>
        <v/>
      </c>
      <c r="AN22" s="1691"/>
      <c r="AO22" s="1690"/>
      <c r="AP22" s="1690"/>
      <c r="AQ22" s="1691" t="str">
        <f t="shared" si="11"/>
        <v/>
      </c>
      <c r="AR22" s="1691"/>
      <c r="AS22" s="1689"/>
      <c r="AT22" s="1690"/>
      <c r="AU22" s="1691" t="str">
        <f t="shared" si="12"/>
        <v/>
      </c>
      <c r="AV22" s="1692"/>
      <c r="AW22" s="5"/>
      <c r="AX22" s="1611"/>
      <c r="AY22" s="1612"/>
      <c r="AZ22" s="1612"/>
      <c r="BA22" s="1612"/>
      <c r="BB22" s="1612"/>
      <c r="BC22" s="1612"/>
      <c r="BD22" s="1612"/>
      <c r="BE22" s="1612"/>
      <c r="BF22" s="161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95">
        <v>4</v>
      </c>
      <c r="B23" s="1696"/>
      <c r="C23" s="1701" t="str">
        <f t="shared" si="1"/>
        <v/>
      </c>
      <c r="D23" s="1702"/>
      <c r="E23" s="1690"/>
      <c r="F23" s="1690"/>
      <c r="G23" s="1691" t="str">
        <f t="shared" si="2"/>
        <v/>
      </c>
      <c r="H23" s="1691"/>
      <c r="I23" s="1690"/>
      <c r="J23" s="1690"/>
      <c r="K23" s="1691" t="str">
        <f t="shared" si="3"/>
        <v/>
      </c>
      <c r="L23" s="1691"/>
      <c r="M23" s="1690"/>
      <c r="N23" s="1690"/>
      <c r="O23" s="1691" t="str">
        <f t="shared" si="4"/>
        <v/>
      </c>
      <c r="P23" s="1691"/>
      <c r="Q23" s="1690"/>
      <c r="R23" s="1690"/>
      <c r="S23" s="1691" t="str">
        <f t="shared" si="5"/>
        <v/>
      </c>
      <c r="T23" s="1691"/>
      <c r="U23" s="1690"/>
      <c r="V23" s="1690"/>
      <c r="W23" s="1691" t="str">
        <f t="shared" si="6"/>
        <v/>
      </c>
      <c r="X23" s="1691"/>
      <c r="Y23" s="1690"/>
      <c r="Z23" s="1690"/>
      <c r="AA23" s="1691" t="str">
        <f t="shared" si="7"/>
        <v/>
      </c>
      <c r="AB23" s="1691"/>
      <c r="AC23" s="1690"/>
      <c r="AD23" s="1690"/>
      <c r="AE23" s="1691" t="str">
        <f t="shared" si="8"/>
        <v/>
      </c>
      <c r="AF23" s="1691"/>
      <c r="AG23" s="1690"/>
      <c r="AH23" s="1690"/>
      <c r="AI23" s="1691" t="str">
        <f t="shared" si="9"/>
        <v/>
      </c>
      <c r="AJ23" s="1691"/>
      <c r="AK23" s="1690"/>
      <c r="AL23" s="1690"/>
      <c r="AM23" s="1691" t="str">
        <f t="shared" si="10"/>
        <v/>
      </c>
      <c r="AN23" s="1691"/>
      <c r="AO23" s="1690"/>
      <c r="AP23" s="1690"/>
      <c r="AQ23" s="1691" t="str">
        <f t="shared" si="11"/>
        <v/>
      </c>
      <c r="AR23" s="1691"/>
      <c r="AS23" s="1689"/>
      <c r="AT23" s="1690"/>
      <c r="AU23" s="1691" t="str">
        <f t="shared" si="12"/>
        <v/>
      </c>
      <c r="AV23" s="1692"/>
      <c r="AW23" s="5"/>
      <c r="AX23" s="1634" t="s">
        <v>671</v>
      </c>
      <c r="AY23" s="1635"/>
      <c r="AZ23" s="1635"/>
      <c r="BA23" s="1635"/>
      <c r="BB23" s="1635"/>
      <c r="BC23" s="1636"/>
      <c r="BD23" s="1601" t="str">
        <f>IF(B14&lt;&gt;0,B14,"")</f>
        <v/>
      </c>
      <c r="BE23" s="1601"/>
      <c r="BF23" s="160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95">
        <v>5</v>
      </c>
      <c r="B24" s="1696"/>
      <c r="C24" s="1701" t="str">
        <f t="shared" si="1"/>
        <v/>
      </c>
      <c r="D24" s="1702"/>
      <c r="E24" s="1690"/>
      <c r="F24" s="1690"/>
      <c r="G24" s="1691" t="str">
        <f t="shared" si="2"/>
        <v/>
      </c>
      <c r="H24" s="1691"/>
      <c r="I24" s="1690"/>
      <c r="J24" s="1690"/>
      <c r="K24" s="1691" t="str">
        <f t="shared" si="3"/>
        <v/>
      </c>
      <c r="L24" s="1691"/>
      <c r="M24" s="1690"/>
      <c r="N24" s="1690"/>
      <c r="O24" s="1691" t="str">
        <f t="shared" si="4"/>
        <v/>
      </c>
      <c r="P24" s="1691"/>
      <c r="Q24" s="1690"/>
      <c r="R24" s="1690"/>
      <c r="S24" s="1691" t="str">
        <f t="shared" si="5"/>
        <v/>
      </c>
      <c r="T24" s="1691"/>
      <c r="U24" s="1690"/>
      <c r="V24" s="1690"/>
      <c r="W24" s="1691" t="str">
        <f t="shared" si="6"/>
        <v/>
      </c>
      <c r="X24" s="1691"/>
      <c r="Y24" s="1690"/>
      <c r="Z24" s="1690"/>
      <c r="AA24" s="1691" t="str">
        <f t="shared" si="7"/>
        <v/>
      </c>
      <c r="AB24" s="1691"/>
      <c r="AC24" s="1690"/>
      <c r="AD24" s="1690"/>
      <c r="AE24" s="1691" t="str">
        <f t="shared" si="8"/>
        <v/>
      </c>
      <c r="AF24" s="1691"/>
      <c r="AG24" s="1690"/>
      <c r="AH24" s="1690"/>
      <c r="AI24" s="1691" t="str">
        <f t="shared" si="9"/>
        <v/>
      </c>
      <c r="AJ24" s="1691"/>
      <c r="AK24" s="1690"/>
      <c r="AL24" s="1690"/>
      <c r="AM24" s="1691" t="str">
        <f t="shared" si="10"/>
        <v/>
      </c>
      <c r="AN24" s="1691"/>
      <c r="AO24" s="1690"/>
      <c r="AP24" s="1690"/>
      <c r="AQ24" s="1691" t="str">
        <f t="shared" si="11"/>
        <v/>
      </c>
      <c r="AR24" s="1691"/>
      <c r="AS24" s="1689"/>
      <c r="AT24" s="1690"/>
      <c r="AU24" s="1691" t="str">
        <f t="shared" si="12"/>
        <v/>
      </c>
      <c r="AV24" s="1692"/>
      <c r="AW24" s="5"/>
      <c r="AX24" s="1215" t="s">
        <v>75</v>
      </c>
      <c r="AY24" s="1216"/>
      <c r="AZ24" s="1216"/>
      <c r="BA24" s="1216"/>
      <c r="BB24" s="1216"/>
      <c r="BC24" s="1217"/>
      <c r="BD24" s="1260" t="str">
        <f>IFERROR(IF(BD23&lt;=20,4,ROUNDUP(BD23/6,0)),"")</f>
        <v/>
      </c>
      <c r="BE24" s="1260"/>
      <c r="BF24" s="1261"/>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95">
        <v>6</v>
      </c>
      <c r="B25" s="1696"/>
      <c r="C25" s="1701" t="str">
        <f t="shared" si="1"/>
        <v/>
      </c>
      <c r="D25" s="1702"/>
      <c r="E25" s="1690"/>
      <c r="F25" s="1690"/>
      <c r="G25" s="1691" t="str">
        <f t="shared" si="2"/>
        <v/>
      </c>
      <c r="H25" s="1691"/>
      <c r="I25" s="1690"/>
      <c r="J25" s="1690"/>
      <c r="K25" s="1691" t="str">
        <f t="shared" si="3"/>
        <v/>
      </c>
      <c r="L25" s="1691"/>
      <c r="M25" s="1690"/>
      <c r="N25" s="1690"/>
      <c r="O25" s="1691" t="str">
        <f t="shared" si="4"/>
        <v/>
      </c>
      <c r="P25" s="1691"/>
      <c r="Q25" s="1690"/>
      <c r="R25" s="1690"/>
      <c r="S25" s="1691" t="str">
        <f t="shared" si="5"/>
        <v/>
      </c>
      <c r="T25" s="1691"/>
      <c r="U25" s="1690"/>
      <c r="V25" s="1690"/>
      <c r="W25" s="1691" t="str">
        <f t="shared" si="6"/>
        <v/>
      </c>
      <c r="X25" s="1691"/>
      <c r="Y25" s="1690"/>
      <c r="Z25" s="1690"/>
      <c r="AA25" s="1691" t="str">
        <f t="shared" si="7"/>
        <v/>
      </c>
      <c r="AB25" s="1691"/>
      <c r="AC25" s="1690"/>
      <c r="AD25" s="1690"/>
      <c r="AE25" s="1691" t="str">
        <f t="shared" si="8"/>
        <v/>
      </c>
      <c r="AF25" s="1691"/>
      <c r="AG25" s="1690"/>
      <c r="AH25" s="1690"/>
      <c r="AI25" s="1691" t="str">
        <f t="shared" si="9"/>
        <v/>
      </c>
      <c r="AJ25" s="1691"/>
      <c r="AK25" s="1690"/>
      <c r="AL25" s="1690"/>
      <c r="AM25" s="1691" t="str">
        <f t="shared" si="10"/>
        <v/>
      </c>
      <c r="AN25" s="1691"/>
      <c r="AO25" s="1690"/>
      <c r="AP25" s="1690"/>
      <c r="AQ25" s="1691" t="str">
        <f t="shared" si="11"/>
        <v/>
      </c>
      <c r="AR25" s="1691"/>
      <c r="AS25" s="1689"/>
      <c r="AT25" s="1690"/>
      <c r="AU25" s="1691" t="str">
        <f t="shared" si="12"/>
        <v/>
      </c>
      <c r="AV25" s="1692"/>
      <c r="AW25" s="5"/>
      <c r="AX25" s="1606" t="s">
        <v>74</v>
      </c>
      <c r="AY25" s="1607"/>
      <c r="AZ25" s="1607"/>
      <c r="BA25" s="1607"/>
      <c r="BB25" s="1607"/>
      <c r="BC25" s="1608"/>
      <c r="BD25" s="1631" t="str">
        <f>IFERROR(IF(BD24&lt;=20,((BD23-(BD23/BD24))/(BD24-1)),(BD23-6)/(BD24-1)),"")</f>
        <v/>
      </c>
      <c r="BE25" s="1631"/>
      <c r="BF25" s="1632"/>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95">
        <v>7</v>
      </c>
      <c r="B26" s="1696"/>
      <c r="C26" s="1701" t="str">
        <f t="shared" si="1"/>
        <v/>
      </c>
      <c r="D26" s="1702"/>
      <c r="E26" s="1690"/>
      <c r="F26" s="1690"/>
      <c r="G26" s="1691" t="str">
        <f t="shared" si="2"/>
        <v/>
      </c>
      <c r="H26" s="1691"/>
      <c r="I26" s="1690"/>
      <c r="J26" s="1690"/>
      <c r="K26" s="1691" t="str">
        <f t="shared" si="3"/>
        <v/>
      </c>
      <c r="L26" s="1691"/>
      <c r="M26" s="1690"/>
      <c r="N26" s="1690"/>
      <c r="O26" s="1691" t="str">
        <f t="shared" si="4"/>
        <v/>
      </c>
      <c r="P26" s="1691"/>
      <c r="Q26" s="1690"/>
      <c r="R26" s="1690"/>
      <c r="S26" s="1691" t="str">
        <f t="shared" si="5"/>
        <v/>
      </c>
      <c r="T26" s="1691"/>
      <c r="U26" s="1690"/>
      <c r="V26" s="1690"/>
      <c r="W26" s="1691" t="str">
        <f t="shared" si="6"/>
        <v/>
      </c>
      <c r="X26" s="1691"/>
      <c r="Y26" s="1690"/>
      <c r="Z26" s="1690"/>
      <c r="AA26" s="1691" t="str">
        <f t="shared" si="7"/>
        <v/>
      </c>
      <c r="AB26" s="1691"/>
      <c r="AC26" s="1690"/>
      <c r="AD26" s="1690"/>
      <c r="AE26" s="1691" t="str">
        <f t="shared" si="8"/>
        <v/>
      </c>
      <c r="AF26" s="1691"/>
      <c r="AG26" s="1690"/>
      <c r="AH26" s="1690"/>
      <c r="AI26" s="1691" t="str">
        <f t="shared" si="9"/>
        <v/>
      </c>
      <c r="AJ26" s="1691"/>
      <c r="AK26" s="1690"/>
      <c r="AL26" s="1690"/>
      <c r="AM26" s="1691" t="str">
        <f t="shared" si="10"/>
        <v/>
      </c>
      <c r="AN26" s="1691"/>
      <c r="AO26" s="1690"/>
      <c r="AP26" s="1690"/>
      <c r="AQ26" s="1691" t="str">
        <f t="shared" si="11"/>
        <v/>
      </c>
      <c r="AR26" s="1691"/>
      <c r="AS26" s="1689"/>
      <c r="AT26" s="1690"/>
      <c r="AU26" s="1691" t="str">
        <f t="shared" si="12"/>
        <v/>
      </c>
      <c r="AV26" s="1692"/>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95">
        <v>8</v>
      </c>
      <c r="B27" s="1696"/>
      <c r="C27" s="1701" t="str">
        <f t="shared" si="1"/>
        <v/>
      </c>
      <c r="D27" s="1702"/>
      <c r="E27" s="1690"/>
      <c r="F27" s="1690"/>
      <c r="G27" s="1691" t="str">
        <f t="shared" si="2"/>
        <v/>
      </c>
      <c r="H27" s="1691"/>
      <c r="I27" s="1690"/>
      <c r="J27" s="1690"/>
      <c r="K27" s="1691" t="str">
        <f t="shared" si="3"/>
        <v/>
      </c>
      <c r="L27" s="1691"/>
      <c r="M27" s="1690"/>
      <c r="N27" s="1690"/>
      <c r="O27" s="1691" t="str">
        <f t="shared" si="4"/>
        <v/>
      </c>
      <c r="P27" s="1691"/>
      <c r="Q27" s="1690"/>
      <c r="R27" s="1690"/>
      <c r="S27" s="1691" t="str">
        <f t="shared" si="5"/>
        <v/>
      </c>
      <c r="T27" s="1691"/>
      <c r="U27" s="1690"/>
      <c r="V27" s="1690"/>
      <c r="W27" s="1691" t="str">
        <f t="shared" si="6"/>
        <v/>
      </c>
      <c r="X27" s="1691"/>
      <c r="Y27" s="1690"/>
      <c r="Z27" s="1690"/>
      <c r="AA27" s="1691" t="str">
        <f t="shared" si="7"/>
        <v/>
      </c>
      <c r="AB27" s="1691"/>
      <c r="AC27" s="1690"/>
      <c r="AD27" s="1690"/>
      <c r="AE27" s="1691" t="str">
        <f t="shared" si="8"/>
        <v/>
      </c>
      <c r="AF27" s="1691"/>
      <c r="AG27" s="1690"/>
      <c r="AH27" s="1690"/>
      <c r="AI27" s="1691" t="str">
        <f t="shared" si="9"/>
        <v/>
      </c>
      <c r="AJ27" s="1691"/>
      <c r="AK27" s="1690"/>
      <c r="AL27" s="1690"/>
      <c r="AM27" s="1691" t="str">
        <f t="shared" si="10"/>
        <v/>
      </c>
      <c r="AN27" s="1691"/>
      <c r="AO27" s="1690"/>
      <c r="AP27" s="1690"/>
      <c r="AQ27" s="1691" t="str">
        <f t="shared" si="11"/>
        <v/>
      </c>
      <c r="AR27" s="1691"/>
      <c r="AS27" s="1689"/>
      <c r="AT27" s="1690"/>
      <c r="AU27" s="1691" t="str">
        <f t="shared" si="12"/>
        <v/>
      </c>
      <c r="AV27" s="1692"/>
      <c r="AW27" s="5"/>
      <c r="AX27" s="1253" t="s">
        <v>696</v>
      </c>
      <c r="AY27" s="1254"/>
      <c r="AZ27" s="1254"/>
      <c r="BA27" s="1254"/>
      <c r="BB27" s="1254"/>
      <c r="BC27" s="1254"/>
      <c r="BD27" s="1254"/>
      <c r="BE27" s="1254"/>
      <c r="BF27" s="1254"/>
      <c r="BG27" s="1254"/>
      <c r="BH27" s="1254"/>
      <c r="BI27" s="1254"/>
      <c r="BJ27" s="1254"/>
      <c r="BK27" s="1254"/>
      <c r="BL27" s="1255"/>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95">
        <v>9</v>
      </c>
      <c r="B28" s="1696"/>
      <c r="C28" s="1701" t="str">
        <f t="shared" si="1"/>
        <v/>
      </c>
      <c r="D28" s="1702"/>
      <c r="E28" s="1690"/>
      <c r="F28" s="1690"/>
      <c r="G28" s="1691" t="str">
        <f t="shared" si="2"/>
        <v/>
      </c>
      <c r="H28" s="1691"/>
      <c r="I28" s="1690"/>
      <c r="J28" s="1690"/>
      <c r="K28" s="1691" t="str">
        <f t="shared" si="3"/>
        <v/>
      </c>
      <c r="L28" s="1691"/>
      <c r="M28" s="1690"/>
      <c r="N28" s="1690"/>
      <c r="O28" s="1691" t="str">
        <f t="shared" si="4"/>
        <v/>
      </c>
      <c r="P28" s="1691"/>
      <c r="Q28" s="1690"/>
      <c r="R28" s="1690"/>
      <c r="S28" s="1691" t="str">
        <f t="shared" si="5"/>
        <v/>
      </c>
      <c r="T28" s="1691"/>
      <c r="U28" s="1690"/>
      <c r="V28" s="1690"/>
      <c r="W28" s="1691" t="str">
        <f t="shared" si="6"/>
        <v/>
      </c>
      <c r="X28" s="1691"/>
      <c r="Y28" s="1690"/>
      <c r="Z28" s="1690"/>
      <c r="AA28" s="1691" t="str">
        <f t="shared" si="7"/>
        <v/>
      </c>
      <c r="AB28" s="1691"/>
      <c r="AC28" s="1690"/>
      <c r="AD28" s="1690"/>
      <c r="AE28" s="1691" t="str">
        <f t="shared" si="8"/>
        <v/>
      </c>
      <c r="AF28" s="1691"/>
      <c r="AG28" s="1690"/>
      <c r="AH28" s="1690"/>
      <c r="AI28" s="1691" t="str">
        <f t="shared" si="9"/>
        <v/>
      </c>
      <c r="AJ28" s="1691"/>
      <c r="AK28" s="1690"/>
      <c r="AL28" s="1690"/>
      <c r="AM28" s="1691" t="str">
        <f t="shared" si="10"/>
        <v/>
      </c>
      <c r="AN28" s="1691"/>
      <c r="AO28" s="1690"/>
      <c r="AP28" s="1690"/>
      <c r="AQ28" s="1691" t="str">
        <f t="shared" si="11"/>
        <v/>
      </c>
      <c r="AR28" s="1691"/>
      <c r="AS28" s="1689"/>
      <c r="AT28" s="1690"/>
      <c r="AU28" s="1691" t="str">
        <f t="shared" si="12"/>
        <v/>
      </c>
      <c r="AV28" s="1692"/>
      <c r="AW28" s="5"/>
      <c r="AX28" s="948"/>
      <c r="AY28" s="949"/>
      <c r="AZ28" s="949"/>
      <c r="BA28" s="949"/>
      <c r="BB28" s="950"/>
      <c r="BC28" s="966"/>
      <c r="BD28" s="949"/>
      <c r="BE28" s="949"/>
      <c r="BF28" s="949"/>
      <c r="BG28" s="950"/>
      <c r="BH28" s="966"/>
      <c r="BI28" s="949"/>
      <c r="BJ28" s="949"/>
      <c r="BK28" s="949"/>
      <c r="BL28" s="96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95">
        <v>10</v>
      </c>
      <c r="B29" s="1696"/>
      <c r="C29" s="1701" t="str">
        <f t="shared" si="1"/>
        <v/>
      </c>
      <c r="D29" s="1702"/>
      <c r="E29" s="1713"/>
      <c r="F29" s="1713"/>
      <c r="G29" s="1712" t="str">
        <f t="shared" si="2"/>
        <v/>
      </c>
      <c r="H29" s="1712"/>
      <c r="I29" s="1713"/>
      <c r="J29" s="1713"/>
      <c r="K29" s="1712" t="str">
        <f t="shared" si="3"/>
        <v/>
      </c>
      <c r="L29" s="1712"/>
      <c r="M29" s="1690"/>
      <c r="N29" s="1690"/>
      <c r="O29" s="1691" t="str">
        <f t="shared" si="4"/>
        <v/>
      </c>
      <c r="P29" s="1691"/>
      <c r="Q29" s="1690"/>
      <c r="R29" s="1690"/>
      <c r="S29" s="1691" t="str">
        <f t="shared" si="5"/>
        <v/>
      </c>
      <c r="T29" s="1691"/>
      <c r="U29" s="1690"/>
      <c r="V29" s="1690"/>
      <c r="W29" s="1691" t="str">
        <f t="shared" si="6"/>
        <v/>
      </c>
      <c r="X29" s="1691"/>
      <c r="Y29" s="1690"/>
      <c r="Z29" s="1690"/>
      <c r="AA29" s="1691" t="str">
        <f t="shared" si="7"/>
        <v/>
      </c>
      <c r="AB29" s="1691"/>
      <c r="AC29" s="1690"/>
      <c r="AD29" s="1690"/>
      <c r="AE29" s="1691" t="str">
        <f t="shared" si="8"/>
        <v/>
      </c>
      <c r="AF29" s="1691"/>
      <c r="AG29" s="1690"/>
      <c r="AH29" s="1690"/>
      <c r="AI29" s="1691" t="str">
        <f t="shared" si="9"/>
        <v/>
      </c>
      <c r="AJ29" s="1691"/>
      <c r="AK29" s="1690"/>
      <c r="AL29" s="1690"/>
      <c r="AM29" s="1691" t="str">
        <f t="shared" si="10"/>
        <v/>
      </c>
      <c r="AN29" s="1691"/>
      <c r="AO29" s="1690"/>
      <c r="AP29" s="1690"/>
      <c r="AQ29" s="1691" t="str">
        <f t="shared" si="11"/>
        <v/>
      </c>
      <c r="AR29" s="1691"/>
      <c r="AS29" s="1689"/>
      <c r="AT29" s="1690"/>
      <c r="AU29" s="1691" t="str">
        <f t="shared" si="12"/>
        <v/>
      </c>
      <c r="AV29" s="1692"/>
      <c r="AW29" s="5"/>
      <c r="AX29" s="925"/>
      <c r="AY29" s="926"/>
      <c r="AZ29" s="926"/>
      <c r="BA29" s="926"/>
      <c r="BB29" s="927"/>
      <c r="BC29" s="928"/>
      <c r="BD29" s="926"/>
      <c r="BE29" s="926"/>
      <c r="BF29" s="926"/>
      <c r="BG29" s="927"/>
      <c r="BH29" s="928"/>
      <c r="BI29" s="926"/>
      <c r="BJ29" s="926"/>
      <c r="BK29" s="926"/>
      <c r="BL29" s="92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93" t="s">
        <v>40</v>
      </c>
      <c r="B30" s="1694"/>
      <c r="C30" s="1694"/>
      <c r="D30" s="1694"/>
      <c r="E30" s="1711"/>
      <c r="F30" s="1706"/>
      <c r="G30" s="1645" t="str">
        <f>IF(E18="","",ROUND(SUM(G20:H29),0))</f>
        <v/>
      </c>
      <c r="H30" s="1646"/>
      <c r="I30" s="1710"/>
      <c r="J30" s="1706"/>
      <c r="K30" s="1645" t="str">
        <f>IF(I18="","",ROUND(SUM(K20:L29),0))</f>
        <v/>
      </c>
      <c r="L30" s="1647"/>
      <c r="M30" s="1710"/>
      <c r="N30" s="1707"/>
      <c r="O30" s="1645" t="str">
        <f>IF(M18="","",ROUND(SUM(O20:P29),0))</f>
        <v/>
      </c>
      <c r="P30" s="1646"/>
      <c r="Q30" s="1710"/>
      <c r="R30" s="1706"/>
      <c r="S30" s="1645" t="str">
        <f>IF(Q18="","",ROUND(SUM(S20:T29),0))</f>
        <v/>
      </c>
      <c r="T30" s="1647"/>
      <c r="U30" s="1706"/>
      <c r="V30" s="1706"/>
      <c r="W30" s="1645" t="str">
        <f>IF(U18="","",ROUND(SUM(W20:X29),0))</f>
        <v/>
      </c>
      <c r="X30" s="1646"/>
      <c r="Y30" s="1710"/>
      <c r="Z30" s="1706"/>
      <c r="AA30" s="1645" t="str">
        <f>IF(Y18="","",ROUND(SUM(AA20:AB29),0))</f>
        <v/>
      </c>
      <c r="AB30" s="1647"/>
      <c r="AC30" s="1706"/>
      <c r="AD30" s="1706"/>
      <c r="AE30" s="1645" t="str">
        <f>IF(AC18="","",ROUND(SUM(AE20:AF29),0))</f>
        <v/>
      </c>
      <c r="AF30" s="1646"/>
      <c r="AG30" s="1710"/>
      <c r="AH30" s="1706"/>
      <c r="AI30" s="1645" t="str">
        <f>IF(AG18="","",ROUND(SUM(AI20:AJ29),0))</f>
        <v/>
      </c>
      <c r="AJ30" s="1646"/>
      <c r="AK30" s="1710"/>
      <c r="AL30" s="1707"/>
      <c r="AM30" s="1645" t="str">
        <f>IF(AK18="","",ROUND(SUM(AM20:AN29),0))</f>
        <v/>
      </c>
      <c r="AN30" s="1646"/>
      <c r="AO30" s="1710"/>
      <c r="AP30" s="1707"/>
      <c r="AQ30" s="1645" t="str">
        <f>IF(AO18="","",ROUND(SUM(AQ20:AR29),0))</f>
        <v/>
      </c>
      <c r="AR30" s="1647"/>
      <c r="AS30" s="1706"/>
      <c r="AT30" s="1707"/>
      <c r="AU30" s="1645" t="str">
        <f>IF(AS18="","",ROUND(SUM(AU20:AV29),0))</f>
        <v/>
      </c>
      <c r="AV30" s="1664"/>
      <c r="AW30" s="5"/>
      <c r="AX30" s="925"/>
      <c r="AY30" s="926"/>
      <c r="AZ30" s="926"/>
      <c r="BA30" s="926"/>
      <c r="BB30" s="927"/>
      <c r="BC30" s="928"/>
      <c r="BD30" s="926"/>
      <c r="BE30" s="926"/>
      <c r="BF30" s="926"/>
      <c r="BG30" s="927"/>
      <c r="BH30" s="928"/>
      <c r="BI30" s="926"/>
      <c r="BJ30" s="926"/>
      <c r="BK30" s="926"/>
      <c r="BL30" s="92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25"/>
      <c r="AY31" s="926"/>
      <c r="AZ31" s="926"/>
      <c r="BA31" s="926"/>
      <c r="BB31" s="927"/>
      <c r="BC31" s="928"/>
      <c r="BD31" s="926"/>
      <c r="BE31" s="926"/>
      <c r="BF31" s="926"/>
      <c r="BG31" s="927"/>
      <c r="BH31" s="928"/>
      <c r="BI31" s="926"/>
      <c r="BJ31" s="926"/>
      <c r="BK31" s="926"/>
      <c r="BL31" s="92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25"/>
      <c r="AY32" s="926"/>
      <c r="AZ32" s="926"/>
      <c r="BA32" s="926"/>
      <c r="BB32" s="927"/>
      <c r="BC32" s="928"/>
      <c r="BD32" s="926"/>
      <c r="BE32" s="926"/>
      <c r="BF32" s="926"/>
      <c r="BG32" s="927"/>
      <c r="BH32" s="928"/>
      <c r="BI32" s="926"/>
      <c r="BJ32" s="926"/>
      <c r="BK32" s="926"/>
      <c r="BL32" s="92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6"/>
      <c r="AF33" s="1672" t="s">
        <v>670</v>
      </c>
      <c r="AG33" s="1673"/>
      <c r="AH33" s="1673"/>
      <c r="AI33" s="1673"/>
      <c r="AJ33" s="1673"/>
      <c r="AK33" s="1673"/>
      <c r="AL33" s="1673"/>
      <c r="AM33" s="1673"/>
      <c r="AN33" s="1673"/>
      <c r="AO33" s="1673"/>
      <c r="AP33" s="367"/>
      <c r="AQ33" s="368" t="s">
        <v>669</v>
      </c>
      <c r="AR33" s="1708"/>
      <c r="AS33" s="1708"/>
      <c r="AT33" s="453" t="s">
        <v>493</v>
      </c>
      <c r="AU33" s="1708"/>
      <c r="AV33" s="1709"/>
      <c r="AW33" s="5"/>
      <c r="AX33" s="936"/>
      <c r="AY33" s="937"/>
      <c r="AZ33" s="937"/>
      <c r="BA33" s="937"/>
      <c r="BB33" s="938"/>
      <c r="BC33" s="939"/>
      <c r="BD33" s="937"/>
      <c r="BE33" s="937"/>
      <c r="BF33" s="937"/>
      <c r="BG33" s="938"/>
      <c r="BH33" s="939"/>
      <c r="BI33" s="937"/>
      <c r="BJ33" s="937"/>
      <c r="BK33" s="937"/>
      <c r="BL33" s="940"/>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6"/>
      <c r="AF34" s="1244" t="s">
        <v>71</v>
      </c>
      <c r="AG34" s="1245"/>
      <c r="AH34" s="1245"/>
      <c r="AI34" s="1245"/>
      <c r="AJ34" s="1245"/>
      <c r="AK34" s="1245"/>
      <c r="AL34" s="1245"/>
      <c r="AM34" s="1245"/>
      <c r="AN34" s="1245"/>
      <c r="AO34" s="1245"/>
      <c r="AP34" s="952"/>
      <c r="AQ34" s="912"/>
      <c r="AR34" s="912"/>
      <c r="AS34" s="912"/>
      <c r="AT34" s="1333" t="s">
        <v>70</v>
      </c>
      <c r="AU34" s="1333"/>
      <c r="AV34" s="1648"/>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6"/>
      <c r="AF35" s="1244" t="s">
        <v>69</v>
      </c>
      <c r="AG35" s="1245"/>
      <c r="AH35" s="1245"/>
      <c r="AI35" s="1245"/>
      <c r="AJ35" s="1245"/>
      <c r="AK35" s="1245"/>
      <c r="AL35" s="1245"/>
      <c r="AM35" s="1245"/>
      <c r="AN35" s="1245"/>
      <c r="AO35" s="1245"/>
      <c r="AP35" s="1682" t="str">
        <f>IF((SUM(E30:AV30)+ SUM(E40:L40))&lt;&gt;0,(SUM(E30:AV30)+ SUM(E40:L40)),"")</f>
        <v/>
      </c>
      <c r="AQ35" s="1683"/>
      <c r="AR35" s="1683"/>
      <c r="AS35" s="1683"/>
      <c r="AT35" s="1333" t="s">
        <v>66</v>
      </c>
      <c r="AU35" s="1333"/>
      <c r="AV35" s="1648"/>
      <c r="AW35" s="5"/>
      <c r="AX35" s="1687" t="s">
        <v>1155</v>
      </c>
      <c r="AY35" s="1687"/>
      <c r="AZ35" s="1687"/>
      <c r="BA35" s="1687"/>
      <c r="BB35" s="1687"/>
      <c r="BC35" s="1687"/>
      <c r="BD35" s="1687"/>
      <c r="BE35" s="1687"/>
      <c r="BF35" s="1687"/>
      <c r="BG35" s="1687"/>
      <c r="BH35" s="1687"/>
      <c r="BI35" s="1687"/>
      <c r="BJ35" s="1687"/>
      <c r="BK35" s="1687"/>
      <c r="BL35" s="1687"/>
      <c r="BM35" s="1687"/>
      <c r="BN35" s="1687"/>
      <c r="BO35" s="1687"/>
      <c r="BP35" s="1687"/>
      <c r="BQ35" s="1687"/>
      <c r="BR35" s="1687"/>
      <c r="BS35" s="1687"/>
      <c r="BT35" s="1687"/>
      <c r="BU35" s="1687"/>
      <c r="BV35" s="1687"/>
      <c r="BW35" s="1687"/>
      <c r="BX35" s="1687"/>
      <c r="BY35" s="1687"/>
      <c r="BZ35" s="773"/>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6"/>
      <c r="AF36" s="1244" t="s">
        <v>68</v>
      </c>
      <c r="AG36" s="1245"/>
      <c r="AH36" s="1245"/>
      <c r="AI36" s="1245"/>
      <c r="AJ36" s="1245"/>
      <c r="AK36" s="1245"/>
      <c r="AL36" s="1245"/>
      <c r="AM36" s="1245"/>
      <c r="AN36" s="1245"/>
      <c r="AO36" s="1245"/>
      <c r="AP36" s="1674" t="str">
        <f>IF(((COUNT(E20:AV29)/2) + (COUNT(E31:L39)/2))&lt;&gt;0,((COUNT(E20:AV29)/2) + (COUNT(E31:L39)/2)),"")</f>
        <v/>
      </c>
      <c r="AQ36" s="1675"/>
      <c r="AR36" s="1675"/>
      <c r="AS36" s="1675"/>
      <c r="AT36" s="1675"/>
      <c r="AU36" s="1675"/>
      <c r="AV36" s="1676"/>
      <c r="AW36" s="5"/>
      <c r="AX36" s="1687"/>
      <c r="AY36" s="1687"/>
      <c r="AZ36" s="1687"/>
      <c r="BA36" s="1687"/>
      <c r="BB36" s="1687"/>
      <c r="BC36" s="1687"/>
      <c r="BD36" s="1687"/>
      <c r="BE36" s="1687"/>
      <c r="BF36" s="1687"/>
      <c r="BG36" s="1687"/>
      <c r="BH36" s="1687"/>
      <c r="BI36" s="1687"/>
      <c r="BJ36" s="1687"/>
      <c r="BK36" s="1687"/>
      <c r="BL36" s="1687"/>
      <c r="BM36" s="1687"/>
      <c r="BN36" s="1687"/>
      <c r="BO36" s="1687"/>
      <c r="BP36" s="1687"/>
      <c r="BQ36" s="1687"/>
      <c r="BR36" s="1687"/>
      <c r="BS36" s="1687"/>
      <c r="BT36" s="1687"/>
      <c r="BU36" s="1687"/>
      <c r="BV36" s="1687"/>
      <c r="BW36" s="1687"/>
      <c r="BX36" s="1687"/>
      <c r="BY36" s="1687"/>
      <c r="BZ36" s="773"/>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6"/>
      <c r="AF37" s="1244" t="s">
        <v>67</v>
      </c>
      <c r="AG37" s="1245"/>
      <c r="AH37" s="1245"/>
      <c r="AI37" s="1245"/>
      <c r="AJ37" s="1245"/>
      <c r="AK37" s="1245"/>
      <c r="AL37" s="1245"/>
      <c r="AM37" s="1245"/>
      <c r="AN37" s="1245"/>
      <c r="AO37" s="1245"/>
      <c r="AP37" s="1682" t="str">
        <f>IFERROR(ROUND(AP35/AP36,2),"")</f>
        <v/>
      </c>
      <c r="AQ37" s="1683"/>
      <c r="AR37" s="1683"/>
      <c r="AS37" s="1683"/>
      <c r="AT37" s="1333" t="s">
        <v>66</v>
      </c>
      <c r="AU37" s="1333"/>
      <c r="AV37" s="1648"/>
      <c r="AW37" s="5"/>
      <c r="AX37" s="1687" t="s">
        <v>1154</v>
      </c>
      <c r="AY37" s="1687"/>
      <c r="AZ37" s="1687"/>
      <c r="BA37" s="1687"/>
      <c r="BB37" s="1687"/>
      <c r="BC37" s="1687"/>
      <c r="BD37" s="1687"/>
      <c r="BE37" s="1687"/>
      <c r="BF37" s="1687"/>
      <c r="BG37" s="1687"/>
      <c r="BH37" s="1687"/>
      <c r="BI37" s="1687"/>
      <c r="BJ37" s="1687"/>
      <c r="BK37" s="1687"/>
      <c r="BL37" s="1687"/>
      <c r="BM37" s="1687"/>
      <c r="BN37" s="1687"/>
      <c r="BO37" s="1687"/>
      <c r="BP37" s="1687"/>
      <c r="BQ37" s="1687"/>
      <c r="BR37" s="1687"/>
      <c r="BS37" s="1687"/>
      <c r="BT37" s="1687"/>
      <c r="BU37" s="1687"/>
      <c r="BV37" s="1687"/>
      <c r="BW37" s="1687"/>
      <c r="BX37" s="1687"/>
      <c r="BY37" s="1687"/>
      <c r="BZ37" s="773"/>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6"/>
      <c r="AF38" s="9" t="s">
        <v>65</v>
      </c>
      <c r="AG38" s="8"/>
      <c r="AH38" s="8"/>
      <c r="AI38" s="8"/>
      <c r="AJ38" s="8"/>
      <c r="AK38" s="8"/>
      <c r="AL38" s="8"/>
      <c r="AM38" s="8"/>
      <c r="AN38" s="8"/>
      <c r="AO38" s="7"/>
      <c r="AP38" s="1052"/>
      <c r="AQ38" s="1053"/>
      <c r="AR38" s="1053"/>
      <c r="AS38" s="1053"/>
      <c r="AT38" s="1053"/>
      <c r="AU38" s="1053"/>
      <c r="AV38" s="1684"/>
      <c r="AW38" s="5"/>
      <c r="AX38" s="1687"/>
      <c r="AY38" s="1687"/>
      <c r="AZ38" s="1687"/>
      <c r="BA38" s="1687"/>
      <c r="BB38" s="1687"/>
      <c r="BC38" s="1687"/>
      <c r="BD38" s="1687"/>
      <c r="BE38" s="1687"/>
      <c r="BF38" s="1687"/>
      <c r="BG38" s="1687"/>
      <c r="BH38" s="1687"/>
      <c r="BI38" s="1687"/>
      <c r="BJ38" s="1687"/>
      <c r="BK38" s="1687"/>
      <c r="BL38" s="1687"/>
      <c r="BM38" s="1687"/>
      <c r="BN38" s="1687"/>
      <c r="BO38" s="1687"/>
      <c r="BP38" s="1687"/>
      <c r="BQ38" s="1687"/>
      <c r="BR38" s="1687"/>
      <c r="BS38" s="1687"/>
      <c r="BT38" s="1687"/>
      <c r="BU38" s="1687"/>
      <c r="BV38" s="1687"/>
      <c r="BW38" s="1687"/>
      <c r="BX38" s="1687"/>
      <c r="BY38" s="1687"/>
      <c r="BZ38" s="773"/>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6"/>
      <c r="AF39" s="1244" t="s">
        <v>64</v>
      </c>
      <c r="AG39" s="1245"/>
      <c r="AH39" s="1245"/>
      <c r="AI39" s="1245"/>
      <c r="AJ39" s="1245"/>
      <c r="AK39" s="1245"/>
      <c r="AL39" s="1245"/>
      <c r="AM39" s="1245"/>
      <c r="AN39" s="1245"/>
      <c r="AO39" s="1245"/>
      <c r="AP39" s="1678" t="str">
        <f>IF(OR(AP38&lt;&gt;0,AP38&lt;&gt;""),N13*IF(AP38&lt;&gt;"N/A",AP38,1),N13)</f>
        <v/>
      </c>
      <c r="AQ39" s="1679"/>
      <c r="AR39" s="1679"/>
      <c r="AS39" s="1679"/>
      <c r="AT39" s="1333" t="s">
        <v>63</v>
      </c>
      <c r="AU39" s="1333"/>
      <c r="AV39" s="1648"/>
      <c r="AW39" s="5"/>
      <c r="AX39" s="1688" t="s">
        <v>1156</v>
      </c>
      <c r="AY39" s="1688"/>
      <c r="AZ39" s="1688"/>
      <c r="BA39" s="1688"/>
      <c r="BB39" s="1688"/>
      <c r="BC39" s="1688"/>
      <c r="BD39" s="1688"/>
      <c r="BE39" s="1688"/>
      <c r="BF39" s="1688"/>
      <c r="BG39" s="1688"/>
      <c r="BH39" s="1688"/>
      <c r="BI39" s="1688"/>
      <c r="BJ39" s="1688"/>
      <c r="BK39" s="1688"/>
      <c r="BL39" s="1688"/>
      <c r="BM39" s="1688"/>
      <c r="BN39" s="1688"/>
      <c r="BO39" s="1688"/>
      <c r="BP39" s="1688"/>
      <c r="BQ39" s="1688"/>
      <c r="BR39" s="1688"/>
      <c r="BS39" s="1688"/>
      <c r="BT39" s="1688"/>
      <c r="BU39" s="1688"/>
      <c r="BV39" s="1688"/>
      <c r="BW39" s="1688"/>
      <c r="BX39" s="1688"/>
      <c r="BY39" s="1688"/>
      <c r="BZ39" s="1688"/>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6"/>
      <c r="AF40" s="1242" t="s">
        <v>62</v>
      </c>
      <c r="AG40" s="1243"/>
      <c r="AH40" s="1243"/>
      <c r="AI40" s="1243"/>
      <c r="AJ40" s="1243"/>
      <c r="AK40" s="1243"/>
      <c r="AL40" s="1243"/>
      <c r="AM40" s="1243"/>
      <c r="AN40" s="1243"/>
      <c r="AO40" s="1243"/>
      <c r="AP40" s="1670" t="str">
        <f>IFERROR(AP39*AP37,"")</f>
        <v/>
      </c>
      <c r="AQ40" s="1671"/>
      <c r="AR40" s="1671"/>
      <c r="AS40" s="1671"/>
      <c r="AT40" s="1347" t="s">
        <v>29</v>
      </c>
      <c r="AU40" s="1347"/>
      <c r="AV40" s="1677"/>
      <c r="AW40" s="5"/>
      <c r="AX40" s="773" t="s">
        <v>1157</v>
      </c>
      <c r="AY40" s="773"/>
      <c r="AZ40" s="773"/>
      <c r="BA40" s="773"/>
      <c r="BB40" s="773"/>
      <c r="BC40" s="773"/>
      <c r="BD40" s="773"/>
      <c r="BE40" s="773"/>
      <c r="BF40" s="773"/>
      <c r="BG40" s="773"/>
      <c r="BH40" s="773"/>
      <c r="BI40" s="773"/>
      <c r="BJ40" s="773"/>
      <c r="BK40" s="773"/>
      <c r="BL40" s="773"/>
      <c r="BM40" s="773"/>
      <c r="BN40" s="773"/>
      <c r="BO40" s="773"/>
      <c r="BP40" s="773"/>
      <c r="BQ40" s="773"/>
      <c r="BR40" s="773"/>
      <c r="BS40" s="773"/>
      <c r="BT40" s="773"/>
      <c r="BU40" s="773"/>
      <c r="BV40" s="773"/>
      <c r="BW40" s="773"/>
      <c r="BX40" s="773"/>
      <c r="BY40" s="773"/>
      <c r="BZ40" s="773"/>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E30:AF30"/>
    <mergeCell ref="AG30:AH30"/>
    <mergeCell ref="AI30:AJ30"/>
    <mergeCell ref="AK30:AL30"/>
    <mergeCell ref="AM30:AN30"/>
    <mergeCell ref="AO30:AP30"/>
    <mergeCell ref="BC30:BG30"/>
    <mergeCell ref="BH30:BL30"/>
    <mergeCell ref="AX30:BB30"/>
    <mergeCell ref="AQ30:AR30"/>
    <mergeCell ref="AF35:AO35"/>
    <mergeCell ref="AP35:AS35"/>
    <mergeCell ref="AT35:AV35"/>
    <mergeCell ref="AF33:AO33"/>
    <mergeCell ref="AR33:AS33"/>
    <mergeCell ref="AU33:AV33"/>
    <mergeCell ref="AX33:BB33"/>
    <mergeCell ref="BC33:BG33"/>
    <mergeCell ref="BH33:BL33"/>
    <mergeCell ref="AX35:BY36"/>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s>
  <conditionalFormatting sqref="AB13:AF13 H13:J14 B13:D14 F9:P9 F7:P7 AL7:AV7 AL9:AV9 E42:K42 AI42:AV42 BE9:BF10 AR33:AS33 AU33:AV33 AP34:AS34 AP38:AV38">
    <cfRule type="containsBlanks" dxfId="1499" priority="47">
      <formula>LEN(TRIM(B7))=0</formula>
    </cfRule>
  </conditionalFormatting>
  <conditionalFormatting sqref="BD17:BF19 BD23:BF25 H13:H14 N13 T13 AJ13 AR13">
    <cfRule type="containsText" dxfId="1498" priority="26" operator="containsText" text="CALC.">
      <formula>NOT(ISERROR(SEARCH("CALC.",H13)))</formula>
    </cfRule>
  </conditionalFormatting>
  <conditionalFormatting sqref="AX13:BG13">
    <cfRule type="notContainsBlanks" dxfId="1497" priority="25">
      <formula>LEN(TRIM(AX13))&gt;0</formula>
    </cfRule>
  </conditionalFormatting>
  <conditionalFormatting sqref="U16:W16">
    <cfRule type="containsBlanks" dxfId="1496" priority="6">
      <formula>LEN(TRIM(U16))=0</formula>
    </cfRule>
  </conditionalFormatting>
  <conditionalFormatting sqref="M16">
    <cfRule type="containsBlanks" dxfId="1495" priority="7">
      <formula>LEN(TRIM(M16))=0</formula>
    </cfRule>
  </conditionalFormatting>
  <conditionalFormatting sqref="U16:X16">
    <cfRule type="expression" dxfId="1494" priority="5">
      <formula>$M$16="FIXED SPEED"</formula>
    </cfRule>
  </conditionalFormatting>
  <conditionalFormatting sqref="E20:AR29">
    <cfRule type="notContainsBlanks" dxfId="1493" priority="2">
      <formula>LEN(TRIM(E20))&gt;0</formula>
    </cfRule>
  </conditionalFormatting>
  <conditionalFormatting sqref="E20:F29 I20:J29 M20:N29 Q20:R29 U20:V29 Y20:Z29 AC20:AD29 AG20:AH29 AK20:AL29 AO20:AP29 AS20:AT29">
    <cfRule type="expression" dxfId="1492" priority="3">
      <formula>AND(($C20&lt;&gt;""),(E$18&lt;&gt;""))</formula>
    </cfRule>
  </conditionalFormatting>
  <conditionalFormatting sqref="AS20:AV29">
    <cfRule type="notContainsBlanks" dxfId="1491"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36" t="s">
        <v>49</v>
      </c>
      <c r="AX1" s="1836"/>
      <c r="AY1" s="1836"/>
      <c r="AZ1" s="1836"/>
      <c r="BA1" s="1836"/>
      <c r="BB1" s="1836"/>
      <c r="BC1" s="1836"/>
      <c r="BD1" s="1836"/>
      <c r="BE1" s="1836"/>
      <c r="BF1" s="1836"/>
      <c r="BG1" s="1836"/>
      <c r="BH1" s="1836"/>
      <c r="BI1" s="1836"/>
      <c r="BJ1" s="1836"/>
      <c r="BK1" s="1836"/>
      <c r="BL1" s="1836"/>
      <c r="BM1" s="1836"/>
      <c r="BN1" s="1836"/>
      <c r="BO1" s="1836"/>
      <c r="BP1" s="1836"/>
      <c r="BQ1" s="1836"/>
      <c r="BR1" s="1836"/>
      <c r="BS1" s="1836"/>
      <c r="BT1" s="1836"/>
      <c r="BU1" s="1836"/>
      <c r="BV1" s="1836"/>
      <c r="BW1" s="1836"/>
      <c r="BX1" s="1836"/>
      <c r="BY1" s="1836"/>
      <c r="BZ1" s="1836"/>
      <c r="CA1" s="1836"/>
      <c r="CB1" s="1836"/>
      <c r="CC1" s="1836"/>
      <c r="CD1" s="1836"/>
      <c r="CE1" s="1836"/>
      <c r="CF1" s="1836"/>
      <c r="CG1" s="1836"/>
      <c r="CH1" s="1836"/>
      <c r="CI1" s="1836"/>
      <c r="CJ1" s="1836"/>
      <c r="CK1" s="1836"/>
      <c r="CL1" s="1836"/>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832" t="s">
        <v>92</v>
      </c>
      <c r="AZ8" s="1833"/>
      <c r="BA8" s="1833"/>
      <c r="BB8" s="1833"/>
      <c r="BC8" s="1833"/>
      <c r="BD8" s="1833"/>
      <c r="BE8" s="1833"/>
      <c r="BF8" s="1834"/>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5"/>
      <c r="AX9" s="261"/>
      <c r="AY9" s="1835" t="s">
        <v>91</v>
      </c>
      <c r="AZ9" s="1835"/>
      <c r="BA9" s="1835"/>
      <c r="BB9" s="1835"/>
      <c r="BC9" s="1835"/>
      <c r="BD9" s="1835"/>
      <c r="BE9" s="1582"/>
      <c r="BF9" s="1583"/>
      <c r="BG9" s="677"/>
      <c r="BH9" s="5"/>
      <c r="BI9" s="1827" t="s">
        <v>668</v>
      </c>
      <c r="BJ9" s="1828"/>
      <c r="BK9" s="1828"/>
      <c r="BL9" s="1828"/>
      <c r="BM9" s="996">
        <v>1</v>
      </c>
      <c r="BN9" s="996"/>
      <c r="BO9" s="996">
        <v>2</v>
      </c>
      <c r="BP9" s="996"/>
      <c r="BQ9" s="996">
        <v>3</v>
      </c>
      <c r="BR9" s="996"/>
      <c r="BS9" s="996">
        <v>4</v>
      </c>
      <c r="BT9" s="996"/>
      <c r="BU9" s="996">
        <v>5</v>
      </c>
      <c r="BV9" s="996"/>
      <c r="BW9" s="996">
        <v>6</v>
      </c>
      <c r="BX9" s="996"/>
      <c r="BY9" s="996">
        <v>7</v>
      </c>
      <c r="BZ9" s="996"/>
      <c r="CA9" s="996">
        <v>8</v>
      </c>
      <c r="CB9" s="996"/>
      <c r="CC9" s="996">
        <v>9</v>
      </c>
      <c r="CD9" s="996"/>
      <c r="CE9" s="996">
        <v>10</v>
      </c>
      <c r="CF9" s="1838"/>
      <c r="CG9" s="1839">
        <v>11</v>
      </c>
      <c r="CH9" s="1838"/>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26" t="s">
        <v>90</v>
      </c>
      <c r="AZ10" s="1826"/>
      <c r="BA10" s="1826"/>
      <c r="BB10" s="1826"/>
      <c r="BC10" s="1826"/>
      <c r="BD10" s="1826"/>
      <c r="BE10" s="1584"/>
      <c r="BF10" s="1585"/>
      <c r="BG10" s="262"/>
      <c r="BH10" s="5"/>
      <c r="BI10" s="1827" t="s">
        <v>55</v>
      </c>
      <c r="BJ10" s="1828"/>
      <c r="BK10" s="1828" t="s">
        <v>78</v>
      </c>
      <c r="BL10" s="1828"/>
      <c r="BM10" s="1732" t="str">
        <f>E18</f>
        <v/>
      </c>
      <c r="BN10" s="1732"/>
      <c r="BO10" s="1732" t="str">
        <f>I18</f>
        <v/>
      </c>
      <c r="BP10" s="1732"/>
      <c r="BQ10" s="1732" t="str">
        <f>M18</f>
        <v/>
      </c>
      <c r="BR10" s="1732"/>
      <c r="BS10" s="1732" t="str">
        <f>Q18</f>
        <v/>
      </c>
      <c r="BT10" s="1732"/>
      <c r="BU10" s="1732" t="str">
        <f>U18</f>
        <v/>
      </c>
      <c r="BV10" s="1732"/>
      <c r="BW10" s="1732" t="str">
        <f>Y18</f>
        <v/>
      </c>
      <c r="BX10" s="1732"/>
      <c r="BY10" s="1732" t="str">
        <f>AC18</f>
        <v/>
      </c>
      <c r="BZ10" s="1732"/>
      <c r="CA10" s="1732" t="str">
        <f>AG18</f>
        <v/>
      </c>
      <c r="CB10" s="1732"/>
      <c r="CC10" s="1732" t="str">
        <f>AK18</f>
        <v/>
      </c>
      <c r="CD10" s="1732"/>
      <c r="CE10" s="1732" t="str">
        <f>AO18</f>
        <v/>
      </c>
      <c r="CF10" s="1732"/>
      <c r="CG10" s="1732" t="str">
        <f>AS18</f>
        <v/>
      </c>
      <c r="CH10" s="1733"/>
      <c r="CI10" s="5"/>
      <c r="CJ10" s="5"/>
      <c r="CK10" s="5"/>
      <c r="CL10" s="5"/>
    </row>
    <row r="11" spans="1:90"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5"/>
      <c r="AX11" s="263"/>
      <c r="AY11" s="264"/>
      <c r="AZ11" s="264"/>
      <c r="BA11" s="264"/>
      <c r="BB11" s="264"/>
      <c r="BC11" s="264"/>
      <c r="BD11" s="264"/>
      <c r="BE11" s="264"/>
      <c r="BF11" s="264"/>
      <c r="BG11" s="265"/>
      <c r="BH11" s="5"/>
      <c r="BI11" s="1792">
        <v>1</v>
      </c>
      <c r="BJ11" s="996"/>
      <c r="BK11" s="1793" t="str">
        <f t="shared" ref="BK11:BK20" si="0">C20</f>
        <v/>
      </c>
      <c r="BL11" s="179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29" t="s">
        <v>663</v>
      </c>
      <c r="B12" s="1830"/>
      <c r="C12" s="1830"/>
      <c r="D12" s="1830"/>
      <c r="E12" s="1830"/>
      <c r="F12" s="1830"/>
      <c r="G12" s="1830"/>
      <c r="H12" s="1830"/>
      <c r="I12" s="1830"/>
      <c r="J12" s="1830"/>
      <c r="K12" s="1830"/>
      <c r="L12" s="1830"/>
      <c r="M12" s="1830"/>
      <c r="N12" s="1830"/>
      <c r="O12" s="1830"/>
      <c r="P12" s="1830"/>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5"/>
      <c r="AX12" s="1147" t="s">
        <v>56</v>
      </c>
      <c r="AY12" s="1148"/>
      <c r="AZ12" s="1148"/>
      <c r="BA12" s="1148"/>
      <c r="BB12" s="1148"/>
      <c r="BC12" s="1148"/>
      <c r="BD12" s="1148"/>
      <c r="BE12" s="1148"/>
      <c r="BF12" s="1148"/>
      <c r="BG12" s="1831"/>
      <c r="BH12" s="5"/>
      <c r="BI12" s="1792">
        <v>2</v>
      </c>
      <c r="BJ12" s="996"/>
      <c r="BK12" s="1793" t="str">
        <f t="shared" si="0"/>
        <v/>
      </c>
      <c r="BL12" s="179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53"/>
      <c r="C13" s="1053"/>
      <c r="D13" s="1053"/>
      <c r="E13" s="1823" t="s">
        <v>664</v>
      </c>
      <c r="F13" s="1823"/>
      <c r="G13" s="1823"/>
      <c r="H13" s="1752" t="str">
        <f>BD18</f>
        <v/>
      </c>
      <c r="I13" s="1752"/>
      <c r="J13" s="1752"/>
      <c r="K13" s="1121" t="s">
        <v>63</v>
      </c>
      <c r="L13" s="1121"/>
      <c r="M13" s="1121"/>
      <c r="N13" s="1824" t="str">
        <f>IF(AND(B13&lt;&gt;0,B14&lt;&gt;0),ROUND(B13*B14/144,2),"")</f>
        <v/>
      </c>
      <c r="O13" s="1824"/>
      <c r="P13" s="1825"/>
      <c r="Q13" s="1121" t="s">
        <v>66</v>
      </c>
      <c r="R13" s="1121"/>
      <c r="S13" s="1121"/>
      <c r="T13" s="946" t="str">
        <f>IFERROR((AB13/N13),"")</f>
        <v/>
      </c>
      <c r="U13" s="946"/>
      <c r="V13" s="946"/>
      <c r="W13" s="946"/>
      <c r="X13" s="1821"/>
      <c r="Y13" s="1822" t="s">
        <v>29</v>
      </c>
      <c r="Z13" s="1121"/>
      <c r="AA13" s="1121"/>
      <c r="AB13" s="1641">
        <v>100000</v>
      </c>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5"/>
      <c r="AX13" s="1817" t="str">
        <f>IF(AR13="CALC.","",IF(AR13="","",IF(AR13&lt;AB13-(AB13*$BE$10),"Below "&amp;$BE$10*100&amp;"% by "&amp;ROUND(AB13-(AB13*$BE$10)-AR13,0)&amp;" CFM",IF(AR13&gt;AB13+(AB13*$BE$9),"Above "&amp;$BE$9*100&amp;"% by "&amp;ROUND(AR13-AB13-(AB13*$BE$9),0)&amp;" CFM",""))))</f>
        <v/>
      </c>
      <c r="AY13" s="1818"/>
      <c r="AZ13" s="1818"/>
      <c r="BA13" s="1818"/>
      <c r="BB13" s="1818"/>
      <c r="BC13" s="1818"/>
      <c r="BD13" s="1818"/>
      <c r="BE13" s="1818"/>
      <c r="BF13" s="1818"/>
      <c r="BG13" s="1819"/>
      <c r="BH13" s="5"/>
      <c r="BI13" s="1792">
        <v>3</v>
      </c>
      <c r="BJ13" s="996"/>
      <c r="BK13" s="1793" t="str">
        <f t="shared" si="0"/>
        <v/>
      </c>
      <c r="BL13" s="179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73"/>
      <c r="C14" s="1473"/>
      <c r="D14" s="1473"/>
      <c r="E14" s="1820" t="s">
        <v>664</v>
      </c>
      <c r="F14" s="1820"/>
      <c r="G14" s="1820"/>
      <c r="H14" s="946" t="str">
        <f>BD24</f>
        <v/>
      </c>
      <c r="I14" s="946"/>
      <c r="J14" s="947"/>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792">
        <v>4</v>
      </c>
      <c r="BJ14" s="996"/>
      <c r="BK14" s="1793" t="str">
        <f t="shared" si="0"/>
        <v/>
      </c>
      <c r="BL14" s="179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15" t="s">
        <v>809</v>
      </c>
      <c r="N15" s="916"/>
      <c r="O15" s="916"/>
      <c r="P15" s="916"/>
      <c r="Q15" s="916"/>
      <c r="R15" s="916"/>
      <c r="S15" s="916"/>
      <c r="T15" s="916"/>
      <c r="U15" s="916"/>
      <c r="V15" s="916"/>
      <c r="W15" s="916"/>
      <c r="X15" s="917"/>
      <c r="Y15" s="42"/>
      <c r="Z15" s="1813" t="s">
        <v>751</v>
      </c>
      <c r="AA15" s="1814"/>
      <c r="AB15" s="1814"/>
      <c r="AC15" s="1814"/>
      <c r="AD15" s="1814"/>
      <c r="AE15" s="1814"/>
      <c r="AF15" s="1814"/>
      <c r="AG15" s="1814"/>
      <c r="AH15" s="1814"/>
      <c r="AI15" s="1814"/>
      <c r="AJ15" s="1814"/>
      <c r="AK15" s="1814"/>
      <c r="AL15" s="1815" t="s">
        <v>877</v>
      </c>
      <c r="AM15" s="1815"/>
      <c r="AN15" s="1815"/>
      <c r="AO15" s="1815"/>
      <c r="AP15" s="1815"/>
      <c r="AQ15" s="1815"/>
      <c r="AR15" s="1815"/>
      <c r="AS15" s="1815"/>
      <c r="AT15" s="1815"/>
      <c r="AU15" s="1815"/>
      <c r="AV15" s="1816"/>
      <c r="AW15" s="5"/>
      <c r="AX15" s="1485" t="s">
        <v>80</v>
      </c>
      <c r="AY15" s="1785"/>
      <c r="AZ15" s="1785"/>
      <c r="BA15" s="1785"/>
      <c r="BB15" s="1785"/>
      <c r="BC15" s="1785"/>
      <c r="BD15" s="1785"/>
      <c r="BE15" s="1785"/>
      <c r="BF15" s="1786"/>
      <c r="BG15" s="5"/>
      <c r="BH15" s="5"/>
      <c r="BI15" s="1792">
        <v>5</v>
      </c>
      <c r="BJ15" s="996"/>
      <c r="BK15" s="1793" t="str">
        <f t="shared" si="0"/>
        <v/>
      </c>
      <c r="BL15" s="179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14"/>
      <c r="N16" s="1615"/>
      <c r="O16" s="1615"/>
      <c r="P16" s="1615"/>
      <c r="Q16" s="1615"/>
      <c r="R16" s="1615"/>
      <c r="S16" s="1615"/>
      <c r="T16" s="1615"/>
      <c r="U16" s="1385"/>
      <c r="V16" s="1386"/>
      <c r="W16" s="1063"/>
      <c r="X16" s="1247"/>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787"/>
      <c r="AY16" s="1788"/>
      <c r="AZ16" s="1788"/>
      <c r="BA16" s="1788"/>
      <c r="BB16" s="1788"/>
      <c r="BC16" s="1788"/>
      <c r="BD16" s="1788"/>
      <c r="BE16" s="1788"/>
      <c r="BF16" s="1789"/>
      <c r="BG16" s="5"/>
      <c r="BH16" s="5"/>
      <c r="BI16" s="1792">
        <v>6</v>
      </c>
      <c r="BJ16" s="996"/>
      <c r="BK16" s="1793" t="str">
        <f t="shared" si="0"/>
        <v/>
      </c>
      <c r="BL16" s="179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07" t="s">
        <v>76</v>
      </c>
      <c r="AY17" s="1808"/>
      <c r="AZ17" s="1808"/>
      <c r="BA17" s="1808"/>
      <c r="BB17" s="1808"/>
      <c r="BC17" s="1809"/>
      <c r="BD17" s="1781" t="str">
        <f>IF(B13&lt;&gt;0,B13,"")</f>
        <v/>
      </c>
      <c r="BE17" s="1781"/>
      <c r="BF17" s="1782"/>
      <c r="BG17" s="5"/>
      <c r="BH17" s="5"/>
      <c r="BI17" s="1792">
        <v>7</v>
      </c>
      <c r="BJ17" s="996"/>
      <c r="BK17" s="1793" t="str">
        <f t="shared" si="0"/>
        <v/>
      </c>
      <c r="BL17" s="179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10" t="s">
        <v>668</v>
      </c>
      <c r="B18" s="1811"/>
      <c r="C18" s="1811"/>
      <c r="D18" s="1812"/>
      <c r="E18" s="1718" t="str">
        <f>IFERROR(B13/H13/2,"")</f>
        <v/>
      </c>
      <c r="F18" s="1719"/>
      <c r="G18" s="1719"/>
      <c r="H18" s="1720"/>
      <c r="I18" s="1721" t="str">
        <f>IFERROR(IF(BO9&lt;=$BD$18,E18+$BD$19,""),"")</f>
        <v/>
      </c>
      <c r="J18" s="1722"/>
      <c r="K18" s="1722"/>
      <c r="L18" s="1723"/>
      <c r="M18" s="1721" t="str">
        <f>IFERROR(IF(BQ9&lt;=$BD$18,I18+$BD$19,""),"")</f>
        <v/>
      </c>
      <c r="N18" s="1722"/>
      <c r="O18" s="1722"/>
      <c r="P18" s="1723"/>
      <c r="Q18" s="1721" t="str">
        <f>IFERROR(IF(BS9&lt;=$BD$18,M18+$BD$19,""),"")</f>
        <v/>
      </c>
      <c r="R18" s="1722"/>
      <c r="S18" s="1722"/>
      <c r="T18" s="1723"/>
      <c r="U18" s="1721" t="str">
        <f>IFERROR(IF(BU9&lt;=$BD$18,Q18+$BD$19,""),"")</f>
        <v/>
      </c>
      <c r="V18" s="1722"/>
      <c r="W18" s="1722"/>
      <c r="X18" s="1723"/>
      <c r="Y18" s="1721" t="str">
        <f>IFERROR(IF(BW9&lt;=$BD$18,U18+$BD$19,""),"")</f>
        <v/>
      </c>
      <c r="Z18" s="1722"/>
      <c r="AA18" s="1722"/>
      <c r="AB18" s="1723"/>
      <c r="AC18" s="1721" t="str">
        <f>IFERROR(IF(BY9&lt;=$BD$18,Y18+$BD$19,""),"")</f>
        <v/>
      </c>
      <c r="AD18" s="1722"/>
      <c r="AE18" s="1722"/>
      <c r="AF18" s="1723"/>
      <c r="AG18" s="1721" t="str">
        <f>IFERROR(IF(CA9&lt;=$BD$18,AC18+$BD$19,""),"")</f>
        <v/>
      </c>
      <c r="AH18" s="1722"/>
      <c r="AI18" s="1722"/>
      <c r="AJ18" s="1723"/>
      <c r="AK18" s="1721" t="str">
        <f>IFERROR(IF(CC9&lt;=$BD$18,AG18+$BD$19,""),"")</f>
        <v/>
      </c>
      <c r="AL18" s="1722"/>
      <c r="AM18" s="1722"/>
      <c r="AN18" s="1723"/>
      <c r="AO18" s="1721" t="str">
        <f>IFERROR(IF(CE9&lt;=$BD$18,AK18+$BD$19,""),"")</f>
        <v/>
      </c>
      <c r="AP18" s="1722"/>
      <c r="AQ18" s="1722"/>
      <c r="AR18" s="1723"/>
      <c r="AS18" s="1721" t="str">
        <f>IFERROR(IF(CG9&lt;=$BD$18,AO18+$BD$19,""),"")</f>
        <v/>
      </c>
      <c r="AT18" s="1722"/>
      <c r="AU18" s="1722"/>
      <c r="AV18" s="1723"/>
      <c r="AW18" s="5"/>
      <c r="AX18" s="1031" t="s">
        <v>75</v>
      </c>
      <c r="AY18" s="1032"/>
      <c r="AZ18" s="1032"/>
      <c r="BA18" s="1032"/>
      <c r="BB18" s="1032"/>
      <c r="BC18" s="1033"/>
      <c r="BD18" s="1011" t="str">
        <f>IFERROR(IF(BD17&lt;=20,4,ROUNDUP(BD17/6,0)),"")</f>
        <v/>
      </c>
      <c r="BE18" s="1011"/>
      <c r="BF18" s="1134"/>
      <c r="BG18" s="5"/>
      <c r="BH18" s="5"/>
      <c r="BI18" s="1792">
        <v>8</v>
      </c>
      <c r="BJ18" s="996"/>
      <c r="BK18" s="1793" t="str">
        <f t="shared" si="0"/>
        <v/>
      </c>
      <c r="BL18" s="179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04" t="s">
        <v>55</v>
      </c>
      <c r="B19" s="1805"/>
      <c r="C19" s="1806" t="s">
        <v>78</v>
      </c>
      <c r="D19" s="1805"/>
      <c r="E19" s="1803" t="s">
        <v>99</v>
      </c>
      <c r="F19" s="1802"/>
      <c r="G19" s="1801" t="s">
        <v>666</v>
      </c>
      <c r="H19" s="1802"/>
      <c r="I19" s="1803" t="s">
        <v>99</v>
      </c>
      <c r="J19" s="1802"/>
      <c r="K19" s="1801" t="s">
        <v>666</v>
      </c>
      <c r="L19" s="1802"/>
      <c r="M19" s="1803" t="s">
        <v>99</v>
      </c>
      <c r="N19" s="1802"/>
      <c r="O19" s="1801" t="s">
        <v>666</v>
      </c>
      <c r="P19" s="1802"/>
      <c r="Q19" s="1803" t="s">
        <v>99</v>
      </c>
      <c r="R19" s="1802"/>
      <c r="S19" s="1801" t="s">
        <v>666</v>
      </c>
      <c r="T19" s="1802"/>
      <c r="U19" s="1803" t="s">
        <v>99</v>
      </c>
      <c r="V19" s="1802"/>
      <c r="W19" s="1801" t="s">
        <v>666</v>
      </c>
      <c r="X19" s="1802"/>
      <c r="Y19" s="1803" t="s">
        <v>99</v>
      </c>
      <c r="Z19" s="1802"/>
      <c r="AA19" s="1801" t="s">
        <v>666</v>
      </c>
      <c r="AB19" s="1802"/>
      <c r="AC19" s="1803" t="s">
        <v>99</v>
      </c>
      <c r="AD19" s="1802"/>
      <c r="AE19" s="1801" t="s">
        <v>666</v>
      </c>
      <c r="AF19" s="1802"/>
      <c r="AG19" s="1803" t="s">
        <v>99</v>
      </c>
      <c r="AH19" s="1802"/>
      <c r="AI19" s="1801" t="s">
        <v>666</v>
      </c>
      <c r="AJ19" s="1802"/>
      <c r="AK19" s="1803" t="s">
        <v>99</v>
      </c>
      <c r="AL19" s="1802"/>
      <c r="AM19" s="1801" t="s">
        <v>666</v>
      </c>
      <c r="AN19" s="1802"/>
      <c r="AO19" s="1803" t="s">
        <v>99</v>
      </c>
      <c r="AP19" s="1802"/>
      <c r="AQ19" s="1801" t="s">
        <v>666</v>
      </c>
      <c r="AR19" s="1802"/>
      <c r="AS19" s="1803" t="s">
        <v>99</v>
      </c>
      <c r="AT19" s="1802"/>
      <c r="AU19" s="1790" t="s">
        <v>666</v>
      </c>
      <c r="AV19" s="1791"/>
      <c r="AW19" s="5"/>
      <c r="AX19" s="1484" t="s">
        <v>74</v>
      </c>
      <c r="AY19" s="1219"/>
      <c r="AZ19" s="1219"/>
      <c r="BA19" s="1219"/>
      <c r="BB19" s="1219"/>
      <c r="BC19" s="1775"/>
      <c r="BD19" s="1776" t="str">
        <f>IFERROR(IF(BD18&lt;=20,((BD17-(BD17/BD18))/(BD18-1)),(BD17-6)/(BD18-1)),"")</f>
        <v/>
      </c>
      <c r="BE19" s="1776"/>
      <c r="BF19" s="1777"/>
      <c r="BG19" s="5"/>
      <c r="BH19" s="5"/>
      <c r="BI19" s="1792">
        <v>9</v>
      </c>
      <c r="BJ19" s="996"/>
      <c r="BK19" s="1793" t="str">
        <f t="shared" si="0"/>
        <v/>
      </c>
      <c r="BL19" s="179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5">
        <v>1</v>
      </c>
      <c r="B20" s="1796"/>
      <c r="C20" s="1797" t="str">
        <f>IFERROR(B14/H14/2,"")</f>
        <v/>
      </c>
      <c r="D20" s="1798"/>
      <c r="E20" s="1799"/>
      <c r="F20" s="1800"/>
      <c r="G20" s="1771"/>
      <c r="H20" s="1771"/>
      <c r="I20" s="1768"/>
      <c r="J20" s="1768"/>
      <c r="K20" s="1771"/>
      <c r="L20" s="1771"/>
      <c r="M20" s="1768"/>
      <c r="N20" s="1768"/>
      <c r="O20" s="1771"/>
      <c r="P20" s="1771"/>
      <c r="Q20" s="1768"/>
      <c r="R20" s="1768"/>
      <c r="S20" s="1771"/>
      <c r="T20" s="1771"/>
      <c r="U20" s="1768"/>
      <c r="V20" s="1768"/>
      <c r="W20" s="1771"/>
      <c r="X20" s="1771"/>
      <c r="Y20" s="1768"/>
      <c r="Z20" s="1768"/>
      <c r="AA20" s="1771"/>
      <c r="AB20" s="1771"/>
      <c r="AC20" s="1768"/>
      <c r="AD20" s="1768"/>
      <c r="AE20" s="1771"/>
      <c r="AF20" s="1771"/>
      <c r="AG20" s="1768"/>
      <c r="AH20" s="1768"/>
      <c r="AI20" s="1771"/>
      <c r="AJ20" s="1771"/>
      <c r="AK20" s="1768"/>
      <c r="AL20" s="1768"/>
      <c r="AM20" s="1771"/>
      <c r="AN20" s="1771"/>
      <c r="AO20" s="1768"/>
      <c r="AP20" s="1768"/>
      <c r="AQ20" s="1771"/>
      <c r="AR20" s="1771"/>
      <c r="AS20" s="1770"/>
      <c r="AT20" s="1768"/>
      <c r="AU20" s="1771"/>
      <c r="AV20" s="1772"/>
      <c r="AW20" s="5"/>
      <c r="AX20" s="5"/>
      <c r="AY20" s="5"/>
      <c r="AZ20" s="5"/>
      <c r="BA20" s="5"/>
      <c r="BB20" s="5"/>
      <c r="BC20" s="5"/>
      <c r="BD20" s="5"/>
      <c r="BE20" s="5"/>
      <c r="BF20" s="5"/>
      <c r="BG20" s="5"/>
      <c r="BH20" s="5"/>
      <c r="BI20" s="1783">
        <v>10</v>
      </c>
      <c r="BJ20" s="1784"/>
      <c r="BK20" s="1732" t="str">
        <f t="shared" si="0"/>
        <v/>
      </c>
      <c r="BL20" s="1733"/>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3">
        <v>2</v>
      </c>
      <c r="B21" s="1111"/>
      <c r="C21" s="1718" t="str">
        <f t="shared" ref="C21:C29" si="1">IFERROR(IF($A21&lt;=$BD$24,C20+$BD$25,""),"")</f>
        <v/>
      </c>
      <c r="D21" s="1720"/>
      <c r="E21" s="1768"/>
      <c r="F21" s="1768"/>
      <c r="G21" s="1771"/>
      <c r="H21" s="1771"/>
      <c r="I21" s="1768"/>
      <c r="J21" s="1768"/>
      <c r="K21" s="1771"/>
      <c r="L21" s="1771"/>
      <c r="M21" s="1768"/>
      <c r="N21" s="1768"/>
      <c r="O21" s="1771"/>
      <c r="P21" s="1771"/>
      <c r="Q21" s="1768"/>
      <c r="R21" s="1768"/>
      <c r="S21" s="1771"/>
      <c r="T21" s="1771"/>
      <c r="U21" s="1768"/>
      <c r="V21" s="1768"/>
      <c r="W21" s="1771"/>
      <c r="X21" s="1771"/>
      <c r="Y21" s="1768"/>
      <c r="Z21" s="1768"/>
      <c r="AA21" s="1771"/>
      <c r="AB21" s="1771"/>
      <c r="AC21" s="1768"/>
      <c r="AD21" s="1768"/>
      <c r="AE21" s="1771"/>
      <c r="AF21" s="1771"/>
      <c r="AG21" s="1768"/>
      <c r="AH21" s="1768"/>
      <c r="AI21" s="1771"/>
      <c r="AJ21" s="1771"/>
      <c r="AK21" s="1768"/>
      <c r="AL21" s="1768"/>
      <c r="AM21" s="1771"/>
      <c r="AN21" s="1771"/>
      <c r="AO21" s="1768"/>
      <c r="AP21" s="1768"/>
      <c r="AQ21" s="1771"/>
      <c r="AR21" s="1771"/>
      <c r="AS21" s="1770"/>
      <c r="AT21" s="1768"/>
      <c r="AU21" s="1771"/>
      <c r="AV21" s="1772"/>
      <c r="AW21" s="5"/>
      <c r="AX21" s="1485" t="s">
        <v>77</v>
      </c>
      <c r="AY21" s="1785"/>
      <c r="AZ21" s="1785"/>
      <c r="BA21" s="1785"/>
      <c r="BB21" s="1785"/>
      <c r="BC21" s="1785"/>
      <c r="BD21" s="1785"/>
      <c r="BE21" s="1785"/>
      <c r="BF21" s="178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3">
        <v>3</v>
      </c>
      <c r="B22" s="1111"/>
      <c r="C22" s="1718" t="str">
        <f t="shared" si="1"/>
        <v/>
      </c>
      <c r="D22" s="1720"/>
      <c r="E22" s="1768"/>
      <c r="F22" s="1768"/>
      <c r="G22" s="1771"/>
      <c r="H22" s="1771"/>
      <c r="I22" s="1768"/>
      <c r="J22" s="1768"/>
      <c r="K22" s="1771"/>
      <c r="L22" s="1771"/>
      <c r="M22" s="1768"/>
      <c r="N22" s="1768"/>
      <c r="O22" s="1771"/>
      <c r="P22" s="1771"/>
      <c r="Q22" s="1768"/>
      <c r="R22" s="1768"/>
      <c r="S22" s="1771"/>
      <c r="T22" s="1771"/>
      <c r="U22" s="1768"/>
      <c r="V22" s="1768"/>
      <c r="W22" s="1771"/>
      <c r="X22" s="1771"/>
      <c r="Y22" s="1768"/>
      <c r="Z22" s="1768"/>
      <c r="AA22" s="1771"/>
      <c r="AB22" s="1771"/>
      <c r="AC22" s="1768"/>
      <c r="AD22" s="1768"/>
      <c r="AE22" s="1771"/>
      <c r="AF22" s="1771"/>
      <c r="AG22" s="1768"/>
      <c r="AH22" s="1768"/>
      <c r="AI22" s="1771"/>
      <c r="AJ22" s="1771"/>
      <c r="AK22" s="1768"/>
      <c r="AL22" s="1768"/>
      <c r="AM22" s="1771"/>
      <c r="AN22" s="1771"/>
      <c r="AO22" s="1768"/>
      <c r="AP22" s="1768"/>
      <c r="AQ22" s="1771"/>
      <c r="AR22" s="1771"/>
      <c r="AS22" s="1770"/>
      <c r="AT22" s="1768"/>
      <c r="AU22" s="1771"/>
      <c r="AV22" s="1772"/>
      <c r="AW22" s="5"/>
      <c r="AX22" s="1787"/>
      <c r="AY22" s="1788"/>
      <c r="AZ22" s="1788"/>
      <c r="BA22" s="1788"/>
      <c r="BB22" s="1788"/>
      <c r="BC22" s="1788"/>
      <c r="BD22" s="1788"/>
      <c r="BE22" s="1788"/>
      <c r="BF22" s="178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3">
        <v>4</v>
      </c>
      <c r="B23" s="1111"/>
      <c r="C23" s="1718" t="str">
        <f t="shared" si="1"/>
        <v/>
      </c>
      <c r="D23" s="1720"/>
      <c r="E23" s="1768"/>
      <c r="F23" s="1768"/>
      <c r="G23" s="1771"/>
      <c r="H23" s="1771"/>
      <c r="I23" s="1768"/>
      <c r="J23" s="1768"/>
      <c r="K23" s="1771"/>
      <c r="L23" s="1771"/>
      <c r="M23" s="1768"/>
      <c r="N23" s="1768"/>
      <c r="O23" s="1771"/>
      <c r="P23" s="1771"/>
      <c r="Q23" s="1768"/>
      <c r="R23" s="1768"/>
      <c r="S23" s="1771"/>
      <c r="T23" s="1771"/>
      <c r="U23" s="1768"/>
      <c r="V23" s="1768"/>
      <c r="W23" s="1771"/>
      <c r="X23" s="1771"/>
      <c r="Y23" s="1768"/>
      <c r="Z23" s="1768"/>
      <c r="AA23" s="1771"/>
      <c r="AB23" s="1771"/>
      <c r="AC23" s="1768"/>
      <c r="AD23" s="1768"/>
      <c r="AE23" s="1771"/>
      <c r="AF23" s="1771"/>
      <c r="AG23" s="1768"/>
      <c r="AH23" s="1768"/>
      <c r="AI23" s="1771"/>
      <c r="AJ23" s="1771"/>
      <c r="AK23" s="1768"/>
      <c r="AL23" s="1768"/>
      <c r="AM23" s="1771"/>
      <c r="AN23" s="1771"/>
      <c r="AO23" s="1768"/>
      <c r="AP23" s="1768"/>
      <c r="AQ23" s="1771"/>
      <c r="AR23" s="1771"/>
      <c r="AS23" s="1770"/>
      <c r="AT23" s="1768"/>
      <c r="AU23" s="1771"/>
      <c r="AV23" s="1772"/>
      <c r="AW23" s="5"/>
      <c r="AX23" s="1778" t="s">
        <v>671</v>
      </c>
      <c r="AY23" s="1779"/>
      <c r="AZ23" s="1779"/>
      <c r="BA23" s="1779"/>
      <c r="BB23" s="1779"/>
      <c r="BC23" s="1780"/>
      <c r="BD23" s="1781" t="str">
        <f>IF(B14&lt;&gt;0,B14,"")</f>
        <v/>
      </c>
      <c r="BE23" s="1781"/>
      <c r="BF23" s="178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3">
        <v>5</v>
      </c>
      <c r="B24" s="1111"/>
      <c r="C24" s="1718" t="str">
        <f t="shared" si="1"/>
        <v/>
      </c>
      <c r="D24" s="1720"/>
      <c r="E24" s="1768"/>
      <c r="F24" s="1768"/>
      <c r="G24" s="1771"/>
      <c r="H24" s="1771"/>
      <c r="I24" s="1768"/>
      <c r="J24" s="1768"/>
      <c r="K24" s="1771"/>
      <c r="L24" s="1771"/>
      <c r="M24" s="1768"/>
      <c r="N24" s="1768"/>
      <c r="O24" s="1771"/>
      <c r="P24" s="1771"/>
      <c r="Q24" s="1768"/>
      <c r="R24" s="1768"/>
      <c r="S24" s="1771"/>
      <c r="T24" s="1771"/>
      <c r="U24" s="1768"/>
      <c r="V24" s="1768"/>
      <c r="W24" s="1771"/>
      <c r="X24" s="1771"/>
      <c r="Y24" s="1768"/>
      <c r="Z24" s="1768"/>
      <c r="AA24" s="1771"/>
      <c r="AB24" s="1771"/>
      <c r="AC24" s="1768"/>
      <c r="AD24" s="1768"/>
      <c r="AE24" s="1771"/>
      <c r="AF24" s="1771"/>
      <c r="AG24" s="1768"/>
      <c r="AH24" s="1768"/>
      <c r="AI24" s="1771"/>
      <c r="AJ24" s="1771"/>
      <c r="AK24" s="1768"/>
      <c r="AL24" s="1768"/>
      <c r="AM24" s="1771"/>
      <c r="AN24" s="1771"/>
      <c r="AO24" s="1768"/>
      <c r="AP24" s="1768"/>
      <c r="AQ24" s="1771"/>
      <c r="AR24" s="1771"/>
      <c r="AS24" s="1770"/>
      <c r="AT24" s="1768"/>
      <c r="AU24" s="1771"/>
      <c r="AV24" s="1772"/>
      <c r="AW24" s="5"/>
      <c r="AX24" s="1031" t="s">
        <v>75</v>
      </c>
      <c r="AY24" s="1032"/>
      <c r="AZ24" s="1032"/>
      <c r="BA24" s="1032"/>
      <c r="BB24" s="1032"/>
      <c r="BC24" s="1033"/>
      <c r="BD24" s="1011" t="str">
        <f>IFERROR(IF(BD23&lt;=20,4,ROUNDUP(BD23/6,0)),"")</f>
        <v/>
      </c>
      <c r="BE24" s="1011"/>
      <c r="BF24" s="1134"/>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3">
        <v>6</v>
      </c>
      <c r="B25" s="1111"/>
      <c r="C25" s="1718" t="str">
        <f t="shared" si="1"/>
        <v/>
      </c>
      <c r="D25" s="1720"/>
      <c r="E25" s="1768"/>
      <c r="F25" s="1768"/>
      <c r="G25" s="1771"/>
      <c r="H25" s="1771"/>
      <c r="I25" s="1768"/>
      <c r="J25" s="1768"/>
      <c r="K25" s="1771"/>
      <c r="L25" s="1771"/>
      <c r="M25" s="1768"/>
      <c r="N25" s="1768"/>
      <c r="O25" s="1771"/>
      <c r="P25" s="1771"/>
      <c r="Q25" s="1768"/>
      <c r="R25" s="1768"/>
      <c r="S25" s="1771"/>
      <c r="T25" s="1771"/>
      <c r="U25" s="1768"/>
      <c r="V25" s="1768"/>
      <c r="W25" s="1771"/>
      <c r="X25" s="1771"/>
      <c r="Y25" s="1768"/>
      <c r="Z25" s="1768"/>
      <c r="AA25" s="1771"/>
      <c r="AB25" s="1771"/>
      <c r="AC25" s="1768"/>
      <c r="AD25" s="1768"/>
      <c r="AE25" s="1771"/>
      <c r="AF25" s="1771"/>
      <c r="AG25" s="1768"/>
      <c r="AH25" s="1768"/>
      <c r="AI25" s="1771"/>
      <c r="AJ25" s="1771"/>
      <c r="AK25" s="1768"/>
      <c r="AL25" s="1768"/>
      <c r="AM25" s="1771"/>
      <c r="AN25" s="1771"/>
      <c r="AO25" s="1768"/>
      <c r="AP25" s="1768"/>
      <c r="AQ25" s="1771"/>
      <c r="AR25" s="1771"/>
      <c r="AS25" s="1770"/>
      <c r="AT25" s="1768"/>
      <c r="AU25" s="1771"/>
      <c r="AV25" s="1772"/>
      <c r="AW25" s="5"/>
      <c r="AX25" s="1484" t="s">
        <v>74</v>
      </c>
      <c r="AY25" s="1219"/>
      <c r="AZ25" s="1219"/>
      <c r="BA25" s="1219"/>
      <c r="BB25" s="1219"/>
      <c r="BC25" s="1775"/>
      <c r="BD25" s="1776" t="str">
        <f>IFERROR(IF(BD24&lt;=20,((BD23-(BD23/BD24))/(BD24-1)),(BD23-6)/(BD24-1)),"")</f>
        <v/>
      </c>
      <c r="BE25" s="1776"/>
      <c r="BF25" s="177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3">
        <v>7</v>
      </c>
      <c r="B26" s="1111"/>
      <c r="C26" s="1718" t="str">
        <f t="shared" si="1"/>
        <v/>
      </c>
      <c r="D26" s="1720"/>
      <c r="E26" s="1768"/>
      <c r="F26" s="1768"/>
      <c r="G26" s="1771"/>
      <c r="H26" s="1771"/>
      <c r="I26" s="1768"/>
      <c r="J26" s="1768"/>
      <c r="K26" s="1771"/>
      <c r="L26" s="1771"/>
      <c r="M26" s="1768"/>
      <c r="N26" s="1768"/>
      <c r="O26" s="1771"/>
      <c r="P26" s="1771"/>
      <c r="Q26" s="1768"/>
      <c r="R26" s="1768"/>
      <c r="S26" s="1771"/>
      <c r="T26" s="1771"/>
      <c r="U26" s="1768"/>
      <c r="V26" s="1768"/>
      <c r="W26" s="1771"/>
      <c r="X26" s="1771"/>
      <c r="Y26" s="1768"/>
      <c r="Z26" s="1768"/>
      <c r="AA26" s="1771"/>
      <c r="AB26" s="1771"/>
      <c r="AC26" s="1768"/>
      <c r="AD26" s="1768"/>
      <c r="AE26" s="1771"/>
      <c r="AF26" s="1771"/>
      <c r="AG26" s="1768"/>
      <c r="AH26" s="1768"/>
      <c r="AI26" s="1771"/>
      <c r="AJ26" s="1771"/>
      <c r="AK26" s="1768"/>
      <c r="AL26" s="1768"/>
      <c r="AM26" s="1771"/>
      <c r="AN26" s="1771"/>
      <c r="AO26" s="1768"/>
      <c r="AP26" s="1768"/>
      <c r="AQ26" s="1771"/>
      <c r="AR26" s="1771"/>
      <c r="AS26" s="1770"/>
      <c r="AT26" s="1768"/>
      <c r="AU26" s="1771"/>
      <c r="AV26" s="1772"/>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3">
        <v>8</v>
      </c>
      <c r="B27" s="1111"/>
      <c r="C27" s="1718" t="str">
        <f t="shared" si="1"/>
        <v/>
      </c>
      <c r="D27" s="1720"/>
      <c r="E27" s="1768"/>
      <c r="F27" s="1768"/>
      <c r="G27" s="1771"/>
      <c r="H27" s="1771"/>
      <c r="I27" s="1768"/>
      <c r="J27" s="1768"/>
      <c r="K27" s="1771"/>
      <c r="L27" s="1771"/>
      <c r="M27" s="1768"/>
      <c r="N27" s="1768"/>
      <c r="O27" s="1771"/>
      <c r="P27" s="1771"/>
      <c r="Q27" s="1768"/>
      <c r="R27" s="1768"/>
      <c r="S27" s="1771"/>
      <c r="T27" s="1771"/>
      <c r="U27" s="1768"/>
      <c r="V27" s="1768"/>
      <c r="W27" s="1771"/>
      <c r="X27" s="1771"/>
      <c r="Y27" s="1768"/>
      <c r="Z27" s="1768"/>
      <c r="AA27" s="1771"/>
      <c r="AB27" s="1771"/>
      <c r="AC27" s="1768"/>
      <c r="AD27" s="1768"/>
      <c r="AE27" s="1771"/>
      <c r="AF27" s="1771"/>
      <c r="AG27" s="1768"/>
      <c r="AH27" s="1768"/>
      <c r="AI27" s="1771"/>
      <c r="AJ27" s="1771"/>
      <c r="AK27" s="1768"/>
      <c r="AL27" s="1768"/>
      <c r="AM27" s="1771"/>
      <c r="AN27" s="1771"/>
      <c r="AO27" s="1768"/>
      <c r="AP27" s="1768"/>
      <c r="AQ27" s="1771"/>
      <c r="AR27" s="1771"/>
      <c r="AS27" s="1770"/>
      <c r="AT27" s="1768"/>
      <c r="AU27" s="1771"/>
      <c r="AV27" s="1772"/>
      <c r="AW27" s="5"/>
      <c r="AX27" s="961" t="s">
        <v>696</v>
      </c>
      <c r="AY27" s="962"/>
      <c r="AZ27" s="962"/>
      <c r="BA27" s="962"/>
      <c r="BB27" s="962"/>
      <c r="BC27" s="962"/>
      <c r="BD27" s="962"/>
      <c r="BE27" s="962"/>
      <c r="BF27" s="962"/>
      <c r="BG27" s="962"/>
      <c r="BH27" s="962"/>
      <c r="BI27" s="962"/>
      <c r="BJ27" s="962"/>
      <c r="BK27" s="962"/>
      <c r="BL27" s="963"/>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3">
        <v>9</v>
      </c>
      <c r="B28" s="1111"/>
      <c r="C28" s="1718" t="str">
        <f t="shared" si="1"/>
        <v/>
      </c>
      <c r="D28" s="1720"/>
      <c r="E28" s="1768"/>
      <c r="F28" s="1768"/>
      <c r="G28" s="1771"/>
      <c r="H28" s="1771"/>
      <c r="I28" s="1768"/>
      <c r="J28" s="1768"/>
      <c r="K28" s="1771"/>
      <c r="L28" s="1771"/>
      <c r="M28" s="1768"/>
      <c r="N28" s="1768"/>
      <c r="O28" s="1771"/>
      <c r="P28" s="1771"/>
      <c r="Q28" s="1768"/>
      <c r="R28" s="1768"/>
      <c r="S28" s="1771"/>
      <c r="T28" s="1771"/>
      <c r="U28" s="1768"/>
      <c r="V28" s="1768"/>
      <c r="W28" s="1771"/>
      <c r="X28" s="1771"/>
      <c r="Y28" s="1768"/>
      <c r="Z28" s="1768"/>
      <c r="AA28" s="1771"/>
      <c r="AB28" s="1771"/>
      <c r="AC28" s="1768"/>
      <c r="AD28" s="1768"/>
      <c r="AE28" s="1771"/>
      <c r="AF28" s="1771"/>
      <c r="AG28" s="1768"/>
      <c r="AH28" s="1768"/>
      <c r="AI28" s="1771"/>
      <c r="AJ28" s="1771"/>
      <c r="AK28" s="1768"/>
      <c r="AL28" s="1768"/>
      <c r="AM28" s="1771"/>
      <c r="AN28" s="1771"/>
      <c r="AO28" s="1768"/>
      <c r="AP28" s="1768"/>
      <c r="AQ28" s="1771"/>
      <c r="AR28" s="1771"/>
      <c r="AS28" s="1770"/>
      <c r="AT28" s="1768"/>
      <c r="AU28" s="1771"/>
      <c r="AV28" s="1772"/>
      <c r="AW28" s="5"/>
      <c r="AX28" s="948"/>
      <c r="AY28" s="949"/>
      <c r="AZ28" s="949"/>
      <c r="BA28" s="949"/>
      <c r="BB28" s="950"/>
      <c r="BC28" s="966"/>
      <c r="BD28" s="949"/>
      <c r="BE28" s="949"/>
      <c r="BF28" s="949"/>
      <c r="BG28" s="950"/>
      <c r="BH28" s="966"/>
      <c r="BI28" s="949"/>
      <c r="BJ28" s="949"/>
      <c r="BK28" s="949"/>
      <c r="BL28" s="96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3">
        <v>10</v>
      </c>
      <c r="B29" s="1111"/>
      <c r="C29" s="1718" t="str">
        <f t="shared" si="1"/>
        <v/>
      </c>
      <c r="D29" s="1720"/>
      <c r="E29" s="1774"/>
      <c r="F29" s="1774"/>
      <c r="G29" s="1769"/>
      <c r="H29" s="1769"/>
      <c r="I29" s="1774"/>
      <c r="J29" s="1774"/>
      <c r="K29" s="1769"/>
      <c r="L29" s="1769"/>
      <c r="M29" s="1768"/>
      <c r="N29" s="1768"/>
      <c r="O29" s="1769"/>
      <c r="P29" s="1769"/>
      <c r="Q29" s="1768"/>
      <c r="R29" s="1768"/>
      <c r="S29" s="1769"/>
      <c r="T29" s="1769"/>
      <c r="U29" s="1768"/>
      <c r="V29" s="1768"/>
      <c r="W29" s="1769"/>
      <c r="X29" s="1769"/>
      <c r="Y29" s="1768"/>
      <c r="Z29" s="1768"/>
      <c r="AA29" s="1769"/>
      <c r="AB29" s="1769"/>
      <c r="AC29" s="1768"/>
      <c r="AD29" s="1768"/>
      <c r="AE29" s="1769"/>
      <c r="AF29" s="1769"/>
      <c r="AG29" s="1768"/>
      <c r="AH29" s="1768"/>
      <c r="AI29" s="1769"/>
      <c r="AJ29" s="1769"/>
      <c r="AK29" s="1768"/>
      <c r="AL29" s="1768"/>
      <c r="AM29" s="1769"/>
      <c r="AN29" s="1769"/>
      <c r="AO29" s="1768"/>
      <c r="AP29" s="1768"/>
      <c r="AQ29" s="1769"/>
      <c r="AR29" s="1769"/>
      <c r="AS29" s="1770"/>
      <c r="AT29" s="1768"/>
      <c r="AU29" s="1771"/>
      <c r="AV29" s="1772"/>
      <c r="AW29" s="5"/>
      <c r="AX29" s="925"/>
      <c r="AY29" s="926"/>
      <c r="AZ29" s="926"/>
      <c r="BA29" s="926"/>
      <c r="BB29" s="927"/>
      <c r="BC29" s="928"/>
      <c r="BD29" s="926"/>
      <c r="BE29" s="926"/>
      <c r="BF29" s="926"/>
      <c r="BG29" s="927"/>
      <c r="BH29" s="928"/>
      <c r="BI29" s="926"/>
      <c r="BJ29" s="926"/>
      <c r="BK29" s="926"/>
      <c r="BL29" s="92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65" t="s">
        <v>40</v>
      </c>
      <c r="B30" s="1766"/>
      <c r="C30" s="1766"/>
      <c r="D30" s="1766"/>
      <c r="E30" s="1767"/>
      <c r="F30" s="1762"/>
      <c r="G30" s="1760" t="str">
        <f>IF(E18="","",ROUND(SUM(G20:H29),0))</f>
        <v/>
      </c>
      <c r="H30" s="1764"/>
      <c r="I30" s="1758"/>
      <c r="J30" s="1762"/>
      <c r="K30" s="1760" t="str">
        <f>IF(I18="","",ROUND(SUM(K20:L29),0))</f>
        <v/>
      </c>
      <c r="L30" s="1761"/>
      <c r="M30" s="1758"/>
      <c r="N30" s="1759"/>
      <c r="O30" s="1760" t="str">
        <f>IF(M18="","",ROUND(SUM(O20:P29),0))</f>
        <v/>
      </c>
      <c r="P30" s="1764"/>
      <c r="Q30" s="1758"/>
      <c r="R30" s="1762"/>
      <c r="S30" s="1760" t="str">
        <f>IF(Q18="","",ROUND(SUM(S20:T29),0))</f>
        <v/>
      </c>
      <c r="T30" s="1761"/>
      <c r="U30" s="1762"/>
      <c r="V30" s="1762"/>
      <c r="W30" s="1760" t="str">
        <f>IF(U18="","",ROUND(SUM(W20:X29),0))</f>
        <v/>
      </c>
      <c r="X30" s="1764"/>
      <c r="Y30" s="1758"/>
      <c r="Z30" s="1762"/>
      <c r="AA30" s="1760" t="str">
        <f>IF(Y18="","",ROUND(SUM(AA20:AB29),0))</f>
        <v/>
      </c>
      <c r="AB30" s="1761"/>
      <c r="AC30" s="1762"/>
      <c r="AD30" s="1762"/>
      <c r="AE30" s="1760" t="str">
        <f>IF(AC18="","",ROUND(SUM(AE20:AF29),0))</f>
        <v/>
      </c>
      <c r="AF30" s="1764"/>
      <c r="AG30" s="1758"/>
      <c r="AH30" s="1762"/>
      <c r="AI30" s="1760" t="str">
        <f>IF(AG18="","",ROUND(SUM(AI20:AJ29),0))</f>
        <v/>
      </c>
      <c r="AJ30" s="1764"/>
      <c r="AK30" s="1758"/>
      <c r="AL30" s="1759"/>
      <c r="AM30" s="1760" t="str">
        <f>IF(AK18="","",ROUND(SUM(AM20:AN29),0))</f>
        <v/>
      </c>
      <c r="AN30" s="1764"/>
      <c r="AO30" s="1758"/>
      <c r="AP30" s="1759"/>
      <c r="AQ30" s="1760" t="str">
        <f>IF(AO18="","",ROUND(SUM(AQ20:AR29),0))</f>
        <v/>
      </c>
      <c r="AR30" s="1761"/>
      <c r="AS30" s="1762"/>
      <c r="AT30" s="1759"/>
      <c r="AU30" s="1760" t="str">
        <f>IF(AS18="","",ROUND(SUM(AU20:AV29),0))</f>
        <v/>
      </c>
      <c r="AV30" s="1763"/>
      <c r="AW30" s="5"/>
      <c r="AX30" s="925"/>
      <c r="AY30" s="926"/>
      <c r="AZ30" s="926"/>
      <c r="BA30" s="926"/>
      <c r="BB30" s="927"/>
      <c r="BC30" s="928"/>
      <c r="BD30" s="926"/>
      <c r="BE30" s="926"/>
      <c r="BF30" s="926"/>
      <c r="BG30" s="927"/>
      <c r="BH30" s="928"/>
      <c r="BI30" s="926"/>
      <c r="BJ30" s="926"/>
      <c r="BK30" s="926"/>
      <c r="BL30" s="92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25"/>
      <c r="AY31" s="926"/>
      <c r="AZ31" s="926"/>
      <c r="BA31" s="926"/>
      <c r="BB31" s="927"/>
      <c r="BC31" s="928"/>
      <c r="BD31" s="926"/>
      <c r="BE31" s="926"/>
      <c r="BF31" s="926"/>
      <c r="BG31" s="927"/>
      <c r="BH31" s="928"/>
      <c r="BI31" s="926"/>
      <c r="BJ31" s="926"/>
      <c r="BK31" s="926"/>
      <c r="BL31" s="92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25"/>
      <c r="AY32" s="926"/>
      <c r="AZ32" s="926"/>
      <c r="BA32" s="926"/>
      <c r="BB32" s="927"/>
      <c r="BC32" s="928"/>
      <c r="BD32" s="926"/>
      <c r="BE32" s="926"/>
      <c r="BF32" s="926"/>
      <c r="BG32" s="927"/>
      <c r="BH32" s="928"/>
      <c r="BI32" s="926"/>
      <c r="BJ32" s="926"/>
      <c r="BK32" s="926"/>
      <c r="BL32" s="92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96"/>
      <c r="C33" s="896"/>
      <c r="D33" s="896"/>
      <c r="E33" s="896"/>
      <c r="F33" s="896"/>
      <c r="G33" s="896"/>
      <c r="H33" s="896"/>
      <c r="I33" s="896"/>
      <c r="J33" s="896"/>
      <c r="K33" s="896"/>
      <c r="L33" s="896"/>
      <c r="M33" s="896"/>
      <c r="N33" s="896"/>
      <c r="O33" s="896"/>
      <c r="P33" s="896"/>
      <c r="Q33" s="896"/>
      <c r="R33" s="896"/>
      <c r="S33" s="896"/>
      <c r="T33" s="896"/>
      <c r="U33" s="896"/>
      <c r="V33" s="896"/>
      <c r="W33" s="896"/>
      <c r="X33" s="896"/>
      <c r="Y33" s="896"/>
      <c r="Z33" s="896"/>
      <c r="AA33" s="896"/>
      <c r="AB33" s="896"/>
      <c r="AC33" s="896"/>
      <c r="AD33" s="896"/>
      <c r="AE33" s="42"/>
      <c r="AF33" s="1756" t="s">
        <v>670</v>
      </c>
      <c r="AG33" s="1757"/>
      <c r="AH33" s="1757"/>
      <c r="AI33" s="1757"/>
      <c r="AJ33" s="1757"/>
      <c r="AK33" s="1757"/>
      <c r="AL33" s="1757"/>
      <c r="AM33" s="1757"/>
      <c r="AN33" s="1757"/>
      <c r="AO33" s="1757"/>
      <c r="AP33" s="683"/>
      <c r="AQ33" s="684" t="s">
        <v>669</v>
      </c>
      <c r="AR33" s="1708"/>
      <c r="AS33" s="1708"/>
      <c r="AT33" s="685" t="s">
        <v>493</v>
      </c>
      <c r="AU33" s="1708"/>
      <c r="AV33" s="1709"/>
      <c r="AW33" s="5"/>
      <c r="AX33" s="936"/>
      <c r="AY33" s="937"/>
      <c r="AZ33" s="937"/>
      <c r="BA33" s="937"/>
      <c r="BB33" s="938"/>
      <c r="BC33" s="939"/>
      <c r="BD33" s="937"/>
      <c r="BE33" s="937"/>
      <c r="BF33" s="937"/>
      <c r="BG33" s="938"/>
      <c r="BH33" s="939"/>
      <c r="BI33" s="937"/>
      <c r="BJ33" s="937"/>
      <c r="BK33" s="937"/>
      <c r="BL33" s="940"/>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96"/>
      <c r="C34" s="896"/>
      <c r="D34" s="896"/>
      <c r="E34" s="896"/>
      <c r="F34" s="896"/>
      <c r="G34" s="896"/>
      <c r="H34" s="896"/>
      <c r="I34" s="896"/>
      <c r="J34" s="896"/>
      <c r="K34" s="896"/>
      <c r="L34" s="896"/>
      <c r="M34" s="896"/>
      <c r="N34" s="896"/>
      <c r="O34" s="896"/>
      <c r="P34" s="896"/>
      <c r="Q34" s="896"/>
      <c r="R34" s="896"/>
      <c r="S34" s="896"/>
      <c r="T34" s="896"/>
      <c r="U34" s="896"/>
      <c r="V34" s="896"/>
      <c r="W34" s="896"/>
      <c r="X34" s="896"/>
      <c r="Y34" s="896"/>
      <c r="Z34" s="896"/>
      <c r="AA34" s="896"/>
      <c r="AB34" s="896"/>
      <c r="AC34" s="896"/>
      <c r="AD34" s="896"/>
      <c r="AE34" s="42"/>
      <c r="AF34" s="910" t="s">
        <v>71</v>
      </c>
      <c r="AG34" s="911"/>
      <c r="AH34" s="911"/>
      <c r="AI34" s="911"/>
      <c r="AJ34" s="911"/>
      <c r="AK34" s="911"/>
      <c r="AL34" s="911"/>
      <c r="AM34" s="911"/>
      <c r="AN34" s="911"/>
      <c r="AO34" s="911"/>
      <c r="AP34" s="952"/>
      <c r="AQ34" s="912"/>
      <c r="AR34" s="912"/>
      <c r="AS34" s="912"/>
      <c r="AT34" s="942" t="s">
        <v>70</v>
      </c>
      <c r="AU34" s="942"/>
      <c r="AV34" s="17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42"/>
      <c r="AF35" s="910" t="s">
        <v>69</v>
      </c>
      <c r="AG35" s="911"/>
      <c r="AH35" s="911"/>
      <c r="AI35" s="911"/>
      <c r="AJ35" s="911"/>
      <c r="AK35" s="911"/>
      <c r="AL35" s="911"/>
      <c r="AM35" s="911"/>
      <c r="AN35" s="911"/>
      <c r="AO35" s="911"/>
      <c r="AP35" s="1754" t="str">
        <f>IF((SUM(E30:AV30)+ SUM(E40:L40))&lt;&gt;0,(SUM(E30:AV30)+ SUM(E40:L40)),"")</f>
        <v/>
      </c>
      <c r="AQ35" s="1755"/>
      <c r="AR35" s="1755"/>
      <c r="AS35" s="1755"/>
      <c r="AT35" s="942" t="s">
        <v>66</v>
      </c>
      <c r="AU35" s="942"/>
      <c r="AV35" s="17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42"/>
      <c r="AF36" s="910" t="s">
        <v>68</v>
      </c>
      <c r="AG36" s="911"/>
      <c r="AH36" s="911"/>
      <c r="AI36" s="911"/>
      <c r="AJ36" s="911"/>
      <c r="AK36" s="911"/>
      <c r="AL36" s="911"/>
      <c r="AM36" s="911"/>
      <c r="AN36" s="911"/>
      <c r="AO36" s="911"/>
      <c r="AP36" s="1751" t="str">
        <f>IF((COUNT(E20:AV29)),((COUNT(E20:AV29))),"")</f>
        <v/>
      </c>
      <c r="AQ36" s="1752"/>
      <c r="AR36" s="1752"/>
      <c r="AS36" s="1752"/>
      <c r="AT36" s="1752"/>
      <c r="AU36" s="1752"/>
      <c r="AV36" s="17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42"/>
      <c r="AF37" s="910" t="s">
        <v>67</v>
      </c>
      <c r="AG37" s="911"/>
      <c r="AH37" s="911"/>
      <c r="AI37" s="911"/>
      <c r="AJ37" s="911"/>
      <c r="AK37" s="911"/>
      <c r="AL37" s="911"/>
      <c r="AM37" s="911"/>
      <c r="AN37" s="911"/>
      <c r="AO37" s="911"/>
      <c r="AP37" s="1754" t="str">
        <f>IFERROR(ROUND(AP35/AP36,2),"")</f>
        <v/>
      </c>
      <c r="AQ37" s="1755"/>
      <c r="AR37" s="1755"/>
      <c r="AS37" s="1755"/>
      <c r="AT37" s="942" t="s">
        <v>66</v>
      </c>
      <c r="AU37" s="942"/>
      <c r="AV37" s="175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42"/>
      <c r="AF38" s="634" t="s">
        <v>65</v>
      </c>
      <c r="AG38" s="633"/>
      <c r="AH38" s="633"/>
      <c r="AI38" s="633"/>
      <c r="AJ38" s="633"/>
      <c r="AK38" s="633"/>
      <c r="AL38" s="633"/>
      <c r="AM38" s="633"/>
      <c r="AN38" s="633"/>
      <c r="AO38" s="632"/>
      <c r="AP38" s="1052"/>
      <c r="AQ38" s="1053"/>
      <c r="AR38" s="1053"/>
      <c r="AS38" s="1053"/>
      <c r="AT38" s="1053"/>
      <c r="AU38" s="1053"/>
      <c r="AV38" s="168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42"/>
      <c r="AF39" s="910" t="s">
        <v>64</v>
      </c>
      <c r="AG39" s="911"/>
      <c r="AH39" s="911"/>
      <c r="AI39" s="911"/>
      <c r="AJ39" s="911"/>
      <c r="AK39" s="911"/>
      <c r="AL39" s="911"/>
      <c r="AM39" s="911"/>
      <c r="AN39" s="911"/>
      <c r="AO39" s="911"/>
      <c r="AP39" s="1748" t="str">
        <f>IF(OR(AP38&lt;&gt;0,AP38&lt;&gt;""),N13*IF(AP38&lt;&gt;"N/A",AP38,1),N13)</f>
        <v/>
      </c>
      <c r="AQ39" s="1749"/>
      <c r="AR39" s="1749"/>
      <c r="AS39" s="1749"/>
      <c r="AT39" s="942" t="s">
        <v>63</v>
      </c>
      <c r="AU39" s="942"/>
      <c r="AV39" s="175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96"/>
      <c r="C41" s="896"/>
      <c r="D41" s="896"/>
      <c r="E41" s="896"/>
      <c r="F41" s="896"/>
      <c r="G41" s="896"/>
      <c r="H41" s="896"/>
      <c r="I41" s="896"/>
      <c r="J41" s="896"/>
      <c r="K41" s="896"/>
      <c r="L41" s="896"/>
      <c r="M41" s="896"/>
      <c r="N41" s="896"/>
      <c r="O41" s="896"/>
      <c r="P41" s="896"/>
      <c r="Q41" s="896"/>
      <c r="R41" s="896"/>
      <c r="S41" s="896"/>
      <c r="T41" s="896"/>
      <c r="U41" s="896"/>
      <c r="V41" s="896"/>
      <c r="W41" s="896"/>
      <c r="X41" s="896"/>
      <c r="Y41" s="896"/>
      <c r="Z41" s="896"/>
      <c r="AA41" s="896"/>
      <c r="AB41" s="896"/>
      <c r="AC41" s="896"/>
      <c r="AD41" s="89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490" priority="10">
      <formula>LEN(TRIM(B7))=0</formula>
    </cfRule>
  </conditionalFormatting>
  <conditionalFormatting sqref="E20:AR29">
    <cfRule type="notContainsBlanks" dxfId="1489" priority="9">
      <formula>LEN(TRIM(E20))&gt;0</formula>
    </cfRule>
  </conditionalFormatting>
  <conditionalFormatting sqref="BD17:BF19 BD23:BF25 H13:H14 N13 T13 AJ13 AR13">
    <cfRule type="containsText" dxfId="1488" priority="8" operator="containsText" text="CALC.">
      <formula>NOT(ISERROR(SEARCH("CALC.",H13)))</formula>
    </cfRule>
  </conditionalFormatting>
  <conditionalFormatting sqref="AX13:BG13">
    <cfRule type="notContainsBlanks" dxfId="1487" priority="7">
      <formula>LEN(TRIM(AX13))&gt;0</formula>
    </cfRule>
  </conditionalFormatting>
  <conditionalFormatting sqref="AS20:AV29">
    <cfRule type="notContainsBlanks" dxfId="1486" priority="6">
      <formula>LEN(TRIM(AS20))&gt;0</formula>
    </cfRule>
  </conditionalFormatting>
  <conditionalFormatting sqref="E20:F29 I20:J29 M20:N29 Q20:R29 U20:V29 Y20:Z29 AC20:AD29 AG20:AH29 AK20:AL29 AO20:AP29 AS20:AT29">
    <cfRule type="expression" dxfId="1485" priority="5">
      <formula>AND(($C20&lt;&gt;""),(E$18&lt;&gt;""))</formula>
    </cfRule>
  </conditionalFormatting>
  <conditionalFormatting sqref="U16:W16">
    <cfRule type="containsBlanks" dxfId="1484" priority="4">
      <formula>LEN(TRIM(U16))=0</formula>
    </cfRule>
  </conditionalFormatting>
  <conditionalFormatting sqref="M16">
    <cfRule type="containsBlanks" dxfId="1483" priority="3">
      <formula>LEN(TRIM(M16))=0</formula>
    </cfRule>
  </conditionalFormatting>
  <conditionalFormatting sqref="U16:X16">
    <cfRule type="expression" dxfId="1482" priority="2">
      <formula>$M$16="FIXED SPEED"</formula>
    </cfRule>
  </conditionalFormatting>
  <conditionalFormatting sqref="Z5">
    <cfRule type="containsBlanks" dxfId="1481"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9" t="s">
        <v>49</v>
      </c>
      <c r="AX1" s="1869"/>
      <c r="AY1" s="1869"/>
      <c r="AZ1" s="1869"/>
      <c r="BA1" s="1869"/>
      <c r="BB1" s="1869"/>
      <c r="BC1" s="1869"/>
      <c r="BD1" s="1869"/>
      <c r="BE1" s="1869"/>
      <c r="BF1" s="1869"/>
      <c r="BG1" s="1869"/>
      <c r="BH1" s="1869"/>
      <c r="BI1" s="1869"/>
      <c r="BJ1" s="1869"/>
      <c r="BK1" s="1869"/>
      <c r="BL1" s="1869"/>
      <c r="BM1" s="1869"/>
      <c r="BN1" s="1869"/>
      <c r="BO1" s="1869"/>
      <c r="BP1" s="1869"/>
      <c r="BQ1" s="1869"/>
      <c r="BR1" s="1869"/>
      <c r="BS1" s="1869"/>
      <c r="BT1" s="1869"/>
      <c r="BU1" s="1869"/>
      <c r="BV1" s="1869"/>
      <c r="BW1" s="1869"/>
      <c r="BX1" s="1869"/>
      <c r="BY1" s="1869"/>
      <c r="BZ1" s="1869"/>
      <c r="CA1" s="1869"/>
      <c r="CB1" s="1869"/>
      <c r="CC1" s="1869"/>
      <c r="CD1" s="1869"/>
      <c r="CE1" s="1869"/>
      <c r="CF1" s="186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77" t="s">
        <v>92</v>
      </c>
      <c r="AZ8" s="1578"/>
      <c r="BA8" s="1578"/>
      <c r="BB8" s="1578"/>
      <c r="BC8" s="1578"/>
      <c r="BD8" s="1578"/>
      <c r="BE8" s="1578"/>
      <c r="BF8" s="1579"/>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17"/>
      <c r="AY9" s="1580" t="s">
        <v>91</v>
      </c>
      <c r="AZ9" s="1580"/>
      <c r="BA9" s="1580"/>
      <c r="BB9" s="1580"/>
      <c r="BC9" s="1580"/>
      <c r="BD9" s="1580"/>
      <c r="BE9" s="1582"/>
      <c r="BF9" s="1583"/>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81" t="s">
        <v>90</v>
      </c>
      <c r="AZ10" s="1581"/>
      <c r="BA10" s="1581"/>
      <c r="BB10" s="1581"/>
      <c r="BC10" s="1581"/>
      <c r="BD10" s="1581"/>
      <c r="BE10" s="1584"/>
      <c r="BF10" s="1585"/>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4"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665" t="s">
        <v>56</v>
      </c>
      <c r="AY12" s="1666"/>
      <c r="AZ12" s="1666"/>
      <c r="BA12" s="1666"/>
      <c r="BB12" s="1666"/>
      <c r="BC12" s="1666"/>
      <c r="BD12" s="1666"/>
      <c r="BE12" s="1666"/>
      <c r="BF12" s="1666"/>
      <c r="BG12" s="1667"/>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5" t="s">
        <v>53</v>
      </c>
      <c r="B13" s="1866"/>
      <c r="C13" s="1473"/>
      <c r="D13" s="1473"/>
      <c r="E13" s="1867" t="s">
        <v>689</v>
      </c>
      <c r="F13" s="1867"/>
      <c r="G13" s="1867"/>
      <c r="H13" s="1868"/>
      <c r="I13" s="1822" t="s">
        <v>63</v>
      </c>
      <c r="J13" s="1121"/>
      <c r="K13" s="1121"/>
      <c r="L13" s="1824">
        <f>IFERROR(C13*C13*3.14/144/4,"")</f>
        <v>0</v>
      </c>
      <c r="M13" s="1824"/>
      <c r="N13" s="1824"/>
      <c r="O13" s="1824"/>
      <c r="P13" s="1825"/>
      <c r="Q13" s="1822" t="s">
        <v>66</v>
      </c>
      <c r="R13" s="1121"/>
      <c r="S13" s="1121"/>
      <c r="T13" s="946" t="str">
        <f>IFERROR(AB13/L13,"")</f>
        <v/>
      </c>
      <c r="U13" s="946"/>
      <c r="V13" s="946"/>
      <c r="W13" s="946"/>
      <c r="X13" s="1821"/>
      <c r="Y13" s="1822" t="s">
        <v>29</v>
      </c>
      <c r="Z13" s="1121"/>
      <c r="AA13" s="1121"/>
      <c r="AB13" s="1641"/>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4"/>
      <c r="AX13" s="1553" t="str">
        <f>IF(AR13="CALC.","",IF(AR13="","",IF(AR13&lt;AB13-(AB13*$BE$10),"Below "&amp;$BE$10*100&amp;"% by "&amp;ROUND(AB13-(AB13*$BE$10)-AR13,0)&amp;" CFM",IF(AR13&gt;AB13+(AB13*$BE$9),"Above "&amp;$BE$9*100&amp;"% by "&amp;ROUND(AR13-AB13-(AB13*$BE$9),0)&amp;" CFM",""))))</f>
        <v/>
      </c>
      <c r="AY13" s="1554"/>
      <c r="AZ13" s="1554"/>
      <c r="BA13" s="1554"/>
      <c r="BB13" s="1554"/>
      <c r="BC13" s="1554"/>
      <c r="BD13" s="1554"/>
      <c r="BE13" s="1554"/>
      <c r="BF13" s="1554"/>
      <c r="BG13" s="155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1" t="s">
        <v>81</v>
      </c>
      <c r="B15" s="1862"/>
      <c r="C15" s="1862"/>
      <c r="D15" s="1862"/>
      <c r="E15" s="1862"/>
      <c r="F15" s="1862"/>
      <c r="G15" s="1862"/>
      <c r="H15" s="1862"/>
      <c r="I15" s="1862"/>
      <c r="J15" s="1862"/>
      <c r="K15" s="1862"/>
      <c r="L15" s="1862"/>
      <c r="M15" s="1862"/>
      <c r="N15" s="1862"/>
      <c r="O15" s="1862"/>
      <c r="P15" s="1862"/>
      <c r="Q15" s="1862"/>
      <c r="R15" s="1863"/>
      <c r="S15" s="42"/>
      <c r="T15" s="1373" t="s">
        <v>809</v>
      </c>
      <c r="U15" s="1374"/>
      <c r="V15" s="1374"/>
      <c r="W15" s="1374"/>
      <c r="X15" s="1374"/>
      <c r="Y15" s="1374"/>
      <c r="Z15" s="1374"/>
      <c r="AA15" s="1374"/>
      <c r="AB15" s="1374"/>
      <c r="AC15" s="1374"/>
      <c r="AD15" s="1374"/>
      <c r="AE15" s="1375"/>
      <c r="AF15" s="42"/>
      <c r="AG15" s="971" t="s">
        <v>83</v>
      </c>
      <c r="AH15" s="972"/>
      <c r="AI15" s="972"/>
      <c r="AJ15" s="972"/>
      <c r="AK15" s="972"/>
      <c r="AL15" s="972"/>
      <c r="AM15" s="972"/>
      <c r="AN15" s="972"/>
      <c r="AO15" s="972"/>
      <c r="AP15" s="972"/>
      <c r="AQ15" s="972"/>
      <c r="AR15" s="972"/>
      <c r="AS15" s="972"/>
      <c r="AT15" s="972"/>
      <c r="AU15" s="972"/>
      <c r="AV15" s="973"/>
      <c r="AW15" s="5"/>
      <c r="AX15" s="1253" t="s">
        <v>696</v>
      </c>
      <c r="AY15" s="1254"/>
      <c r="AZ15" s="1254"/>
      <c r="BA15" s="1254"/>
      <c r="BB15" s="1254"/>
      <c r="BC15" s="1254"/>
      <c r="BD15" s="1254"/>
      <c r="BE15" s="1254"/>
      <c r="BF15" s="1254"/>
      <c r="BG15" s="1254"/>
      <c r="BH15" s="1254"/>
      <c r="BI15" s="1254"/>
      <c r="BJ15" s="1254"/>
      <c r="BK15" s="1254"/>
      <c r="BL15" s="125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1" t="s">
        <v>688</v>
      </c>
      <c r="H16" s="1841"/>
      <c r="I16" s="1841"/>
      <c r="J16" s="1841"/>
      <c r="K16" s="1841"/>
      <c r="L16" s="1842"/>
      <c r="M16" s="1843" t="s">
        <v>687</v>
      </c>
      <c r="N16" s="1841"/>
      <c r="O16" s="1841"/>
      <c r="P16" s="1841"/>
      <c r="Q16" s="1841"/>
      <c r="R16" s="1844"/>
      <c r="S16" s="42"/>
      <c r="T16" s="1614"/>
      <c r="U16" s="1615"/>
      <c r="V16" s="1615"/>
      <c r="W16" s="1615"/>
      <c r="X16" s="1615"/>
      <c r="Y16" s="1615"/>
      <c r="Z16" s="1615"/>
      <c r="AA16" s="1615"/>
      <c r="AB16" s="1385"/>
      <c r="AC16" s="1386"/>
      <c r="AD16" s="1063"/>
      <c r="AE16" s="1247"/>
      <c r="AF16" s="42"/>
      <c r="AG16" s="1845" t="s">
        <v>82</v>
      </c>
      <c r="AH16" s="1846"/>
      <c r="AI16" s="1846"/>
      <c r="AJ16" s="1846"/>
      <c r="AK16" s="1846"/>
      <c r="AL16" s="1650" t="s">
        <v>667</v>
      </c>
      <c r="AM16" s="1650"/>
      <c r="AN16" s="1650"/>
      <c r="AO16" s="1650"/>
      <c r="AP16" s="1650"/>
      <c r="AQ16" s="1650"/>
      <c r="AR16" s="1650"/>
      <c r="AS16" s="1650"/>
      <c r="AT16" s="1650"/>
      <c r="AU16" s="1650"/>
      <c r="AV16" s="1651"/>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5" t="s">
        <v>55</v>
      </c>
      <c r="B17" s="1006"/>
      <c r="C17" s="1006"/>
      <c r="D17" s="1006" t="s">
        <v>78</v>
      </c>
      <c r="E17" s="1006"/>
      <c r="F17" s="1006"/>
      <c r="G17" s="1858" t="s">
        <v>665</v>
      </c>
      <c r="H17" s="1858"/>
      <c r="I17" s="1858"/>
      <c r="J17" s="1859" t="s">
        <v>666</v>
      </c>
      <c r="K17" s="1858"/>
      <c r="L17" s="1858"/>
      <c r="M17" s="1859" t="s">
        <v>665</v>
      </c>
      <c r="N17" s="1858"/>
      <c r="O17" s="1858"/>
      <c r="P17" s="1859" t="s">
        <v>666</v>
      </c>
      <c r="Q17" s="1858"/>
      <c r="R17" s="186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56">
        <v>1</v>
      </c>
      <c r="B18" s="1857"/>
      <c r="C18" s="1857"/>
      <c r="D18" s="1870">
        <f>IF($C$13&lt;=5,$C$13/2,IF(AND($C$13&gt;=6,$C$13&lt;=9),($C$13/6)/2,IF(AND($C$13&gt;=10,$C$13&lt;=12),($C$13/8)/2,IF($C$13&gt;12,($C$13/10)/2,""))))</f>
        <v>0</v>
      </c>
      <c r="E18" s="1870"/>
      <c r="F18" s="1870"/>
      <c r="G18" s="1689"/>
      <c r="H18" s="1690"/>
      <c r="I18" s="1690"/>
      <c r="J18" s="1840" t="str">
        <f>IF(G18="","",IF(C13&lt;=5,(SQRT(G18)*4005)*0.9,SQRT(G18)*4005))</f>
        <v/>
      </c>
      <c r="K18" s="1771"/>
      <c r="L18" s="1771"/>
      <c r="M18" s="1689"/>
      <c r="N18" s="1690"/>
      <c r="O18" s="1690"/>
      <c r="P18" s="1840" t="str">
        <f>IF(M18="","",IF(C13&lt;=5,(SQRT(M18)*4005)*0.9,SQRT(M18)*4005))</f>
        <v/>
      </c>
      <c r="Q18" s="1771"/>
      <c r="R18" s="177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4">
        <f t="shared" ref="D19:D27" si="0">IF($C$13&lt;=5,$C$13/2,IF(AND($C$13&gt;=6,$C$13&lt;=9),($C$13/6)+D18,IF(AND($C$13&gt;=10,$C$13&lt;=12),($C$13/8)+D18,IF($C$13&gt;12,($C$13/10)+D18,""))))</f>
        <v>0</v>
      </c>
      <c r="E19" s="1854"/>
      <c r="F19" s="1854"/>
      <c r="G19" s="1689"/>
      <c r="H19" s="1690"/>
      <c r="I19" s="1690"/>
      <c r="J19" s="1840" t="str">
        <f t="shared" ref="J19:J27" si="1">IF(G19="","",SQRT(G19)*4005)</f>
        <v/>
      </c>
      <c r="K19" s="1771"/>
      <c r="L19" s="1771"/>
      <c r="M19" s="1689"/>
      <c r="N19" s="1690"/>
      <c r="O19" s="1690"/>
      <c r="P19" s="1840" t="str">
        <f t="shared" ref="P19:P27" si="2">IF(M19="","",SQRT(M19)*4005)</f>
        <v/>
      </c>
      <c r="Q19" s="1771"/>
      <c r="R19" s="177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4">
        <f t="shared" si="0"/>
        <v>0</v>
      </c>
      <c r="E20" s="1854"/>
      <c r="F20" s="1854"/>
      <c r="G20" s="1689"/>
      <c r="H20" s="1690"/>
      <c r="I20" s="1690"/>
      <c r="J20" s="1840" t="str">
        <f t="shared" si="1"/>
        <v/>
      </c>
      <c r="K20" s="1771"/>
      <c r="L20" s="1771"/>
      <c r="M20" s="1689"/>
      <c r="N20" s="1690"/>
      <c r="O20" s="1690"/>
      <c r="P20" s="1840" t="str">
        <f t="shared" si="2"/>
        <v/>
      </c>
      <c r="Q20" s="1771"/>
      <c r="R20" s="177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4">
        <f t="shared" si="0"/>
        <v>0</v>
      </c>
      <c r="E21" s="1854"/>
      <c r="F21" s="1854"/>
      <c r="G21" s="1689"/>
      <c r="H21" s="1690"/>
      <c r="I21" s="1690"/>
      <c r="J21" s="1840" t="str">
        <f t="shared" si="1"/>
        <v/>
      </c>
      <c r="K21" s="1771"/>
      <c r="L21" s="1771"/>
      <c r="M21" s="1689"/>
      <c r="N21" s="1690"/>
      <c r="O21" s="1690"/>
      <c r="P21" s="1840" t="str">
        <f t="shared" si="2"/>
        <v/>
      </c>
      <c r="Q21" s="1771"/>
      <c r="R21" s="177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4">
        <f t="shared" si="0"/>
        <v>0</v>
      </c>
      <c r="E22" s="1854"/>
      <c r="F22" s="1854"/>
      <c r="G22" s="1689"/>
      <c r="H22" s="1690"/>
      <c r="I22" s="1690"/>
      <c r="J22" s="1840" t="str">
        <f t="shared" si="1"/>
        <v/>
      </c>
      <c r="K22" s="1771"/>
      <c r="L22" s="1771"/>
      <c r="M22" s="1689"/>
      <c r="N22" s="1690"/>
      <c r="O22" s="1690"/>
      <c r="P22" s="1840" t="str">
        <f t="shared" si="2"/>
        <v/>
      </c>
      <c r="Q22" s="1771"/>
      <c r="R22" s="177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4">
        <f t="shared" si="0"/>
        <v>0</v>
      </c>
      <c r="E23" s="1854"/>
      <c r="F23" s="1854"/>
      <c r="G23" s="1054"/>
      <c r="H23" s="968"/>
      <c r="I23" s="968"/>
      <c r="J23" s="1840" t="str">
        <f t="shared" si="1"/>
        <v/>
      </c>
      <c r="K23" s="1771"/>
      <c r="L23" s="1771"/>
      <c r="M23" s="1689"/>
      <c r="N23" s="1690"/>
      <c r="O23" s="1690"/>
      <c r="P23" s="1840" t="str">
        <f t="shared" si="2"/>
        <v/>
      </c>
      <c r="Q23" s="1771"/>
      <c r="R23" s="177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1">
        <f t="shared" si="0"/>
        <v>0</v>
      </c>
      <c r="E24" s="1881"/>
      <c r="F24" s="1881"/>
      <c r="G24" s="1054"/>
      <c r="H24" s="968"/>
      <c r="I24" s="968"/>
      <c r="J24" s="1840" t="str">
        <f t="shared" si="1"/>
        <v/>
      </c>
      <c r="K24" s="1771"/>
      <c r="L24" s="1771"/>
      <c r="M24" s="1689"/>
      <c r="N24" s="1690"/>
      <c r="O24" s="1690"/>
      <c r="P24" s="1840" t="str">
        <f t="shared" si="2"/>
        <v/>
      </c>
      <c r="Q24" s="1771"/>
      <c r="R24" s="177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4">
        <f t="shared" si="0"/>
        <v>0</v>
      </c>
      <c r="E25" s="1854"/>
      <c r="F25" s="1854"/>
      <c r="G25" s="1054"/>
      <c r="H25" s="968"/>
      <c r="I25" s="968"/>
      <c r="J25" s="1840" t="str">
        <f t="shared" si="1"/>
        <v/>
      </c>
      <c r="K25" s="1771"/>
      <c r="L25" s="1771"/>
      <c r="M25" s="1689"/>
      <c r="N25" s="1690"/>
      <c r="O25" s="1690"/>
      <c r="P25" s="1840" t="str">
        <f t="shared" si="2"/>
        <v/>
      </c>
      <c r="Q25" s="1771"/>
      <c r="R25" s="177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4">
        <f t="shared" si="0"/>
        <v>0</v>
      </c>
      <c r="E26" s="1854"/>
      <c r="F26" s="1854"/>
      <c r="G26" s="1054"/>
      <c r="H26" s="968"/>
      <c r="I26" s="968"/>
      <c r="J26" s="1840" t="str">
        <f t="shared" si="1"/>
        <v/>
      </c>
      <c r="K26" s="1771"/>
      <c r="L26" s="1771"/>
      <c r="M26" s="1689"/>
      <c r="N26" s="1690"/>
      <c r="O26" s="1690"/>
      <c r="P26" s="1840" t="str">
        <f t="shared" si="2"/>
        <v/>
      </c>
      <c r="Q26" s="1771"/>
      <c r="R26" s="177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5">
        <v>10</v>
      </c>
      <c r="B27" s="1006"/>
      <c r="C27" s="1006"/>
      <c r="D27" s="1871">
        <f t="shared" si="0"/>
        <v>0</v>
      </c>
      <c r="E27" s="1871"/>
      <c r="F27" s="1871"/>
      <c r="G27" s="1875"/>
      <c r="H27" s="1876"/>
      <c r="I27" s="1876"/>
      <c r="J27" s="1877" t="str">
        <f t="shared" si="1"/>
        <v/>
      </c>
      <c r="K27" s="1878"/>
      <c r="L27" s="1878"/>
      <c r="M27" s="1874"/>
      <c r="N27" s="1713"/>
      <c r="O27" s="1713"/>
      <c r="P27" s="1879" t="str">
        <f t="shared" si="2"/>
        <v/>
      </c>
      <c r="Q27" s="1769"/>
      <c r="R27" s="188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2" t="s">
        <v>40</v>
      </c>
      <c r="B28" s="1873"/>
      <c r="C28" s="1873"/>
      <c r="D28" s="1873"/>
      <c r="E28" s="1873"/>
      <c r="F28" s="1873"/>
      <c r="G28" s="1848" t="s">
        <v>99</v>
      </c>
      <c r="H28" s="1849"/>
      <c r="I28" s="1849"/>
      <c r="J28" s="1850" t="str">
        <f>IF(SUM(J18:L27)&lt;&gt;0,SUM(J18:L27),"")</f>
        <v/>
      </c>
      <c r="K28" s="1851"/>
      <c r="L28" s="1851"/>
      <c r="M28" s="1852" t="s">
        <v>99</v>
      </c>
      <c r="N28" s="1849"/>
      <c r="O28" s="1849"/>
      <c r="P28" s="1850" t="str">
        <f>IF(SUM(P18:R27)&lt;&gt;0,SUM(P18:R27),"")</f>
        <v/>
      </c>
      <c r="Q28" s="1851"/>
      <c r="R28" s="185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6" t="s">
        <v>73</v>
      </c>
      <c r="AG33" s="1757"/>
      <c r="AH33" s="1757"/>
      <c r="AI33" s="1757"/>
      <c r="AJ33" s="1757"/>
      <c r="AK33" s="1757"/>
      <c r="AL33" s="1757"/>
      <c r="AM33" s="1757"/>
      <c r="AN33" s="1757"/>
      <c r="AO33" s="1757"/>
      <c r="AP33" s="1680"/>
      <c r="AQ33" s="1681"/>
      <c r="AR33" s="1681"/>
      <c r="AS33" s="1681"/>
      <c r="AT33" s="1882" t="s">
        <v>72</v>
      </c>
      <c r="AU33" s="1882"/>
      <c r="AV33" s="1883"/>
      <c r="AW33" s="4"/>
      <c r="AX33" s="1687" t="s">
        <v>1155</v>
      </c>
      <c r="AY33" s="1687"/>
      <c r="AZ33" s="1687"/>
      <c r="BA33" s="1687"/>
      <c r="BB33" s="1687"/>
      <c r="BC33" s="1687"/>
      <c r="BD33" s="1687"/>
      <c r="BE33" s="1687"/>
      <c r="BF33" s="1687"/>
      <c r="BG33" s="1687"/>
      <c r="BH33" s="1687"/>
      <c r="BI33" s="1687"/>
      <c r="BJ33" s="1687"/>
      <c r="BK33" s="1687"/>
      <c r="BL33" s="1687"/>
      <c r="BM33" s="1687"/>
      <c r="BN33" s="1687"/>
      <c r="BO33" s="1687"/>
      <c r="BP33" s="1687"/>
      <c r="BQ33" s="1687"/>
      <c r="BR33" s="1687"/>
      <c r="BS33" s="1687"/>
      <c r="BT33" s="1687"/>
      <c r="BU33" s="1687"/>
      <c r="BV33" s="1687"/>
      <c r="BW33" s="1687"/>
      <c r="BX33" s="1687"/>
      <c r="BY33" s="1687"/>
      <c r="BZ33" s="773"/>
      <c r="CA33" s="4"/>
      <c r="CB33" s="4"/>
      <c r="CC33" s="4"/>
      <c r="CD33" s="4"/>
      <c r="CE33" s="4"/>
      <c r="CF33" s="4"/>
    </row>
    <row r="34" spans="1:84" ht="12" customHeight="1" x14ac:dyDescent="0.25">
      <c r="A34" s="1847"/>
      <c r="B34" s="1847"/>
      <c r="C34" s="1847"/>
      <c r="D34" s="1847"/>
      <c r="E34" s="1847"/>
      <c r="F34" s="1847"/>
      <c r="G34" s="1847"/>
      <c r="H34" s="1847"/>
      <c r="I34" s="1847"/>
      <c r="J34" s="1847"/>
      <c r="K34" s="1847"/>
      <c r="L34" s="1847"/>
      <c r="M34" s="1847"/>
      <c r="N34" s="1847"/>
      <c r="O34" s="1847"/>
      <c r="P34" s="1847"/>
      <c r="Q34" s="1847"/>
      <c r="R34" s="1847"/>
      <c r="S34" s="1847"/>
      <c r="T34" s="1847"/>
      <c r="U34" s="1847"/>
      <c r="V34" s="1847"/>
      <c r="W34" s="1847"/>
      <c r="X34" s="1847"/>
      <c r="Y34" s="1847"/>
      <c r="Z34" s="1847"/>
      <c r="AA34" s="1847"/>
      <c r="AB34" s="1847"/>
      <c r="AC34" s="1847"/>
      <c r="AD34" s="1847"/>
      <c r="AE34" s="42"/>
      <c r="AF34" s="910" t="s">
        <v>71</v>
      </c>
      <c r="AG34" s="911"/>
      <c r="AH34" s="911"/>
      <c r="AI34" s="911"/>
      <c r="AJ34" s="911"/>
      <c r="AK34" s="911"/>
      <c r="AL34" s="911"/>
      <c r="AM34" s="911"/>
      <c r="AN34" s="911"/>
      <c r="AO34" s="911"/>
      <c r="AP34" s="952"/>
      <c r="AQ34" s="912"/>
      <c r="AR34" s="912"/>
      <c r="AS34" s="912"/>
      <c r="AT34" s="942" t="s">
        <v>70</v>
      </c>
      <c r="AU34" s="942"/>
      <c r="AV34" s="1750"/>
      <c r="AW34" s="4"/>
      <c r="AX34" s="1687"/>
      <c r="AY34" s="1687"/>
      <c r="AZ34" s="1687"/>
      <c r="BA34" s="1687"/>
      <c r="BB34" s="1687"/>
      <c r="BC34" s="1687"/>
      <c r="BD34" s="1687"/>
      <c r="BE34" s="1687"/>
      <c r="BF34" s="1687"/>
      <c r="BG34" s="1687"/>
      <c r="BH34" s="1687"/>
      <c r="BI34" s="1687"/>
      <c r="BJ34" s="1687"/>
      <c r="BK34" s="1687"/>
      <c r="BL34" s="1687"/>
      <c r="BM34" s="1687"/>
      <c r="BN34" s="1687"/>
      <c r="BO34" s="1687"/>
      <c r="BP34" s="1687"/>
      <c r="BQ34" s="1687"/>
      <c r="BR34" s="1687"/>
      <c r="BS34" s="1687"/>
      <c r="BT34" s="1687"/>
      <c r="BU34" s="1687"/>
      <c r="BV34" s="1687"/>
      <c r="BW34" s="1687"/>
      <c r="BX34" s="1687"/>
      <c r="BY34" s="1687"/>
      <c r="BZ34" s="773"/>
      <c r="CA34" s="4"/>
      <c r="CB34" s="4"/>
      <c r="CC34" s="4"/>
      <c r="CD34" s="4"/>
      <c r="CE34" s="4"/>
      <c r="CF34" s="4"/>
    </row>
    <row r="35" spans="1:84" ht="12" customHeight="1" x14ac:dyDescent="0.25">
      <c r="A35" s="1847"/>
      <c r="B35" s="1847"/>
      <c r="C35" s="1847"/>
      <c r="D35" s="1847"/>
      <c r="E35" s="1847"/>
      <c r="F35" s="1847"/>
      <c r="G35" s="1847"/>
      <c r="H35" s="1847"/>
      <c r="I35" s="1847"/>
      <c r="J35" s="1847"/>
      <c r="K35" s="1847"/>
      <c r="L35" s="1847"/>
      <c r="M35" s="1847"/>
      <c r="N35" s="1847"/>
      <c r="O35" s="1847"/>
      <c r="P35" s="1847"/>
      <c r="Q35" s="1847"/>
      <c r="R35" s="1847"/>
      <c r="S35" s="1847"/>
      <c r="T35" s="1847"/>
      <c r="U35" s="1847"/>
      <c r="V35" s="1847"/>
      <c r="W35" s="1847"/>
      <c r="X35" s="1847"/>
      <c r="Y35" s="1847"/>
      <c r="Z35" s="1847"/>
      <c r="AA35" s="1847"/>
      <c r="AB35" s="1847"/>
      <c r="AC35" s="1847"/>
      <c r="AD35" s="1847"/>
      <c r="AE35" s="42"/>
      <c r="AF35" s="910" t="s">
        <v>69</v>
      </c>
      <c r="AG35" s="911"/>
      <c r="AH35" s="911"/>
      <c r="AI35" s="911"/>
      <c r="AJ35" s="911"/>
      <c r="AK35" s="911"/>
      <c r="AL35" s="911"/>
      <c r="AM35" s="911"/>
      <c r="AN35" s="911"/>
      <c r="AO35" s="911"/>
      <c r="AP35" s="1754">
        <f>SUM(J28,P28)</f>
        <v>0</v>
      </c>
      <c r="AQ35" s="1755"/>
      <c r="AR35" s="1755"/>
      <c r="AS35" s="1755"/>
      <c r="AT35" s="942" t="s">
        <v>66</v>
      </c>
      <c r="AU35" s="942"/>
      <c r="AV35" s="1750"/>
      <c r="AW35" s="4"/>
      <c r="AX35" s="1687" t="s">
        <v>1154</v>
      </c>
      <c r="AY35" s="1687"/>
      <c r="AZ35" s="1687"/>
      <c r="BA35" s="1687"/>
      <c r="BB35" s="1687"/>
      <c r="BC35" s="1687"/>
      <c r="BD35" s="1687"/>
      <c r="BE35" s="1687"/>
      <c r="BF35" s="1687"/>
      <c r="BG35" s="1687"/>
      <c r="BH35" s="1687"/>
      <c r="BI35" s="1687"/>
      <c r="BJ35" s="1687"/>
      <c r="BK35" s="1687"/>
      <c r="BL35" s="1687"/>
      <c r="BM35" s="1687"/>
      <c r="BN35" s="1687"/>
      <c r="BO35" s="1687"/>
      <c r="BP35" s="1687"/>
      <c r="BQ35" s="1687"/>
      <c r="BR35" s="1687"/>
      <c r="BS35" s="1687"/>
      <c r="BT35" s="1687"/>
      <c r="BU35" s="1687"/>
      <c r="BV35" s="1687"/>
      <c r="BW35" s="1687"/>
      <c r="BX35" s="1687"/>
      <c r="BY35" s="1687"/>
      <c r="BZ35" s="773"/>
      <c r="CA35" s="4"/>
      <c r="CB35" s="4"/>
      <c r="CC35" s="4"/>
      <c r="CD35" s="4"/>
      <c r="CE35" s="4"/>
      <c r="CF35" s="4"/>
    </row>
    <row r="36" spans="1:84" ht="12" customHeight="1" x14ac:dyDescent="0.25">
      <c r="A36" s="1847"/>
      <c r="B36" s="1847"/>
      <c r="C36" s="1847"/>
      <c r="D36" s="1847"/>
      <c r="E36" s="1847"/>
      <c r="F36" s="1847"/>
      <c r="G36" s="1847"/>
      <c r="H36" s="1847"/>
      <c r="I36" s="1847"/>
      <c r="J36" s="1847"/>
      <c r="K36" s="1847"/>
      <c r="L36" s="1847"/>
      <c r="M36" s="1847"/>
      <c r="N36" s="1847"/>
      <c r="O36" s="1847"/>
      <c r="P36" s="1847"/>
      <c r="Q36" s="1847"/>
      <c r="R36" s="1847"/>
      <c r="S36" s="1847"/>
      <c r="T36" s="1847"/>
      <c r="U36" s="1847"/>
      <c r="V36" s="1847"/>
      <c r="W36" s="1847"/>
      <c r="X36" s="1847"/>
      <c r="Y36" s="1847"/>
      <c r="Z36" s="1847"/>
      <c r="AA36" s="1847"/>
      <c r="AB36" s="1847"/>
      <c r="AC36" s="1847"/>
      <c r="AD36" s="1847"/>
      <c r="AE36" s="42"/>
      <c r="AF36" s="910" t="s">
        <v>68</v>
      </c>
      <c r="AG36" s="911"/>
      <c r="AH36" s="911"/>
      <c r="AI36" s="911"/>
      <c r="AJ36" s="911"/>
      <c r="AK36" s="911"/>
      <c r="AL36" s="911"/>
      <c r="AM36" s="911"/>
      <c r="AN36" s="911"/>
      <c r="AO36" s="911"/>
      <c r="AP36" s="1754">
        <f>COUNT(G18:I27,M18:O27)</f>
        <v>0</v>
      </c>
      <c r="AQ36" s="1755"/>
      <c r="AR36" s="1755"/>
      <c r="AS36" s="1755"/>
      <c r="AT36" s="942"/>
      <c r="AU36" s="942"/>
      <c r="AV36" s="1750"/>
      <c r="AW36" s="4"/>
      <c r="AX36" s="1687"/>
      <c r="AY36" s="1687"/>
      <c r="AZ36" s="1687"/>
      <c r="BA36" s="1687"/>
      <c r="BB36" s="1687"/>
      <c r="BC36" s="1687"/>
      <c r="BD36" s="1687"/>
      <c r="BE36" s="1687"/>
      <c r="BF36" s="1687"/>
      <c r="BG36" s="1687"/>
      <c r="BH36" s="1687"/>
      <c r="BI36" s="1687"/>
      <c r="BJ36" s="1687"/>
      <c r="BK36" s="1687"/>
      <c r="BL36" s="1687"/>
      <c r="BM36" s="1687"/>
      <c r="BN36" s="1687"/>
      <c r="BO36" s="1687"/>
      <c r="BP36" s="1687"/>
      <c r="BQ36" s="1687"/>
      <c r="BR36" s="1687"/>
      <c r="BS36" s="1687"/>
      <c r="BT36" s="1687"/>
      <c r="BU36" s="1687"/>
      <c r="BV36" s="1687"/>
      <c r="BW36" s="1687"/>
      <c r="BX36" s="1687"/>
      <c r="BY36" s="1687"/>
      <c r="BZ36" s="773"/>
      <c r="CA36" s="4"/>
      <c r="CB36" s="4"/>
      <c r="CC36" s="4"/>
      <c r="CD36" s="4"/>
      <c r="CE36" s="4"/>
      <c r="CF36" s="4"/>
    </row>
    <row r="37" spans="1:84" ht="12" customHeight="1" x14ac:dyDescent="0.25">
      <c r="A37" s="1847"/>
      <c r="B37" s="1847"/>
      <c r="C37" s="1847"/>
      <c r="D37" s="1847"/>
      <c r="E37" s="1847"/>
      <c r="F37" s="1847"/>
      <c r="G37" s="1847"/>
      <c r="H37" s="1847"/>
      <c r="I37" s="1847"/>
      <c r="J37" s="1847"/>
      <c r="K37" s="1847"/>
      <c r="L37" s="1847"/>
      <c r="M37" s="1847"/>
      <c r="N37" s="1847"/>
      <c r="O37" s="1847"/>
      <c r="P37" s="1847"/>
      <c r="Q37" s="1847"/>
      <c r="R37" s="1847"/>
      <c r="S37" s="1847"/>
      <c r="T37" s="1847"/>
      <c r="U37" s="1847"/>
      <c r="V37" s="1847"/>
      <c r="W37" s="1847"/>
      <c r="X37" s="1847"/>
      <c r="Y37" s="1847"/>
      <c r="Z37" s="1847"/>
      <c r="AA37" s="1847"/>
      <c r="AB37" s="1847"/>
      <c r="AC37" s="1847"/>
      <c r="AD37" s="1847"/>
      <c r="AE37" s="42"/>
      <c r="AF37" s="910" t="s">
        <v>67</v>
      </c>
      <c r="AG37" s="911"/>
      <c r="AH37" s="911"/>
      <c r="AI37" s="911"/>
      <c r="AJ37" s="911"/>
      <c r="AK37" s="911"/>
      <c r="AL37" s="911"/>
      <c r="AM37" s="911"/>
      <c r="AN37" s="911"/>
      <c r="AO37" s="911"/>
      <c r="AP37" s="1754" t="str">
        <f>IFERROR(AP35/AP36,"")</f>
        <v/>
      </c>
      <c r="AQ37" s="1755"/>
      <c r="AR37" s="1755"/>
      <c r="AS37" s="1755"/>
      <c r="AT37" s="942" t="s">
        <v>66</v>
      </c>
      <c r="AU37" s="942"/>
      <c r="AV37" s="1750"/>
      <c r="AW37" s="4"/>
      <c r="AX37" s="1688" t="s">
        <v>1156</v>
      </c>
      <c r="AY37" s="1688"/>
      <c r="AZ37" s="1688"/>
      <c r="BA37" s="1688"/>
      <c r="BB37" s="1688"/>
      <c r="BC37" s="1688"/>
      <c r="BD37" s="1688"/>
      <c r="BE37" s="1688"/>
      <c r="BF37" s="1688"/>
      <c r="BG37" s="1688"/>
      <c r="BH37" s="1688"/>
      <c r="BI37" s="1688"/>
      <c r="BJ37" s="1688"/>
      <c r="BK37" s="1688"/>
      <c r="BL37" s="1688"/>
      <c r="BM37" s="1688"/>
      <c r="BN37" s="1688"/>
      <c r="BO37" s="1688"/>
      <c r="BP37" s="1688"/>
      <c r="BQ37" s="1688"/>
      <c r="BR37" s="1688"/>
      <c r="BS37" s="1688"/>
      <c r="BT37" s="1688"/>
      <c r="BU37" s="1688"/>
      <c r="BV37" s="1688"/>
      <c r="BW37" s="1688"/>
      <c r="BX37" s="1688"/>
      <c r="BY37" s="1688"/>
      <c r="BZ37" s="1688"/>
      <c r="CA37" s="4"/>
      <c r="CB37" s="4"/>
      <c r="CC37" s="4"/>
      <c r="CD37" s="4"/>
      <c r="CE37" s="4"/>
      <c r="CF37" s="4"/>
    </row>
    <row r="38" spans="1:84" ht="12" customHeight="1" x14ac:dyDescent="0.25">
      <c r="A38" s="1847"/>
      <c r="B38" s="1847"/>
      <c r="C38" s="1847"/>
      <c r="D38" s="1847"/>
      <c r="E38" s="1847"/>
      <c r="F38" s="1847"/>
      <c r="G38" s="1847"/>
      <c r="H38" s="1847"/>
      <c r="I38" s="1847"/>
      <c r="J38" s="1847"/>
      <c r="K38" s="1847"/>
      <c r="L38" s="1847"/>
      <c r="M38" s="1847"/>
      <c r="N38" s="1847"/>
      <c r="O38" s="1847"/>
      <c r="P38" s="1847"/>
      <c r="Q38" s="1847"/>
      <c r="R38" s="1847"/>
      <c r="S38" s="1847"/>
      <c r="T38" s="1847"/>
      <c r="U38" s="1847"/>
      <c r="V38" s="1847"/>
      <c r="W38" s="1847"/>
      <c r="X38" s="1847"/>
      <c r="Y38" s="1847"/>
      <c r="Z38" s="1847"/>
      <c r="AA38" s="1847"/>
      <c r="AB38" s="1847"/>
      <c r="AC38" s="1847"/>
      <c r="AD38" s="1847"/>
      <c r="AE38" s="42"/>
      <c r="AF38" s="941" t="s">
        <v>65</v>
      </c>
      <c r="AG38" s="942"/>
      <c r="AH38" s="942"/>
      <c r="AI38" s="942"/>
      <c r="AJ38" s="942"/>
      <c r="AK38" s="942"/>
      <c r="AL38" s="942"/>
      <c r="AM38" s="942"/>
      <c r="AN38" s="942"/>
      <c r="AO38" s="943"/>
      <c r="AP38" s="1052"/>
      <c r="AQ38" s="1053"/>
      <c r="AR38" s="1053"/>
      <c r="AS38" s="1053"/>
      <c r="AT38" s="1053"/>
      <c r="AU38" s="1053"/>
      <c r="AV38" s="1684"/>
      <c r="AW38" s="4"/>
      <c r="AX38" s="773" t="s">
        <v>1157</v>
      </c>
      <c r="AY38" s="773"/>
      <c r="AZ38" s="773"/>
      <c r="BA38" s="773"/>
      <c r="BB38" s="773"/>
      <c r="BC38" s="773"/>
      <c r="BD38" s="773"/>
      <c r="BE38" s="773"/>
      <c r="BF38" s="773"/>
      <c r="BG38" s="773"/>
      <c r="BH38" s="773"/>
      <c r="BI38" s="773"/>
      <c r="BJ38" s="773"/>
      <c r="BK38" s="773"/>
      <c r="BL38" s="773"/>
      <c r="BM38" s="773"/>
      <c r="BN38" s="773"/>
      <c r="BO38" s="773"/>
      <c r="BP38" s="773"/>
      <c r="BQ38" s="773"/>
      <c r="BR38" s="773"/>
      <c r="BS38" s="773"/>
      <c r="BT38" s="773"/>
      <c r="BU38" s="773"/>
      <c r="BV38" s="773"/>
      <c r="BW38" s="773"/>
      <c r="BX38" s="773"/>
      <c r="BY38" s="773"/>
      <c r="BZ38" s="773"/>
      <c r="CA38" s="4"/>
      <c r="CB38" s="4"/>
      <c r="CC38" s="4"/>
      <c r="CD38" s="4"/>
      <c r="CE38" s="4"/>
      <c r="CF38" s="4"/>
    </row>
    <row r="39" spans="1:84" ht="12" customHeight="1" x14ac:dyDescent="0.25">
      <c r="A39" s="1847"/>
      <c r="B39" s="1847"/>
      <c r="C39" s="1847"/>
      <c r="D39" s="1847"/>
      <c r="E39" s="1847"/>
      <c r="F39" s="1847"/>
      <c r="G39" s="1847"/>
      <c r="H39" s="1847"/>
      <c r="I39" s="1847"/>
      <c r="J39" s="1847"/>
      <c r="K39" s="1847"/>
      <c r="L39" s="1847"/>
      <c r="M39" s="1847"/>
      <c r="N39" s="1847"/>
      <c r="O39" s="1847"/>
      <c r="P39" s="1847"/>
      <c r="Q39" s="1847"/>
      <c r="R39" s="1847"/>
      <c r="S39" s="1847"/>
      <c r="T39" s="1847"/>
      <c r="U39" s="1847"/>
      <c r="V39" s="1847"/>
      <c r="W39" s="1847"/>
      <c r="X39" s="1847"/>
      <c r="Y39" s="1847"/>
      <c r="Z39" s="1847"/>
      <c r="AA39" s="1847"/>
      <c r="AB39" s="1847"/>
      <c r="AC39" s="1847"/>
      <c r="AD39" s="1847"/>
      <c r="AE39" s="42"/>
      <c r="AF39" s="910" t="s">
        <v>64</v>
      </c>
      <c r="AG39" s="911"/>
      <c r="AH39" s="911"/>
      <c r="AI39" s="911"/>
      <c r="AJ39" s="911"/>
      <c r="AK39" s="911"/>
      <c r="AL39" s="911"/>
      <c r="AM39" s="911"/>
      <c r="AN39" s="911"/>
      <c r="AO39" s="911"/>
      <c r="AP39" s="1748">
        <f>IF(OR(AP38&lt;&gt;0,AP38&lt;&gt;""),L13*IF(AP38&lt;&gt;"N/A",AP38,1),L13)</f>
        <v>0</v>
      </c>
      <c r="AQ39" s="1749"/>
      <c r="AR39" s="1749"/>
      <c r="AS39" s="1749"/>
      <c r="AT39" s="942" t="s">
        <v>63</v>
      </c>
      <c r="AU39" s="942"/>
      <c r="AV39" s="175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47"/>
      <c r="B40" s="1847"/>
      <c r="C40" s="1847"/>
      <c r="D40" s="1847"/>
      <c r="E40" s="1847"/>
      <c r="F40" s="1847"/>
      <c r="G40" s="1847"/>
      <c r="H40" s="1847"/>
      <c r="I40" s="1847"/>
      <c r="J40" s="1847"/>
      <c r="K40" s="1847"/>
      <c r="L40" s="1847"/>
      <c r="M40" s="1847"/>
      <c r="N40" s="1847"/>
      <c r="O40" s="1847"/>
      <c r="P40" s="1847"/>
      <c r="Q40" s="1847"/>
      <c r="R40" s="1847"/>
      <c r="S40" s="1847"/>
      <c r="T40" s="1847"/>
      <c r="U40" s="1847"/>
      <c r="V40" s="1847"/>
      <c r="W40" s="1847"/>
      <c r="X40" s="1847"/>
      <c r="Y40" s="1847"/>
      <c r="Z40" s="1847"/>
      <c r="AA40" s="1847"/>
      <c r="AB40" s="1847"/>
      <c r="AC40" s="1847"/>
      <c r="AD40" s="1847"/>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480" priority="18">
      <formula>LEN(TRIM(C5))=0</formula>
    </cfRule>
  </conditionalFormatting>
  <conditionalFormatting sqref="AP38:AV38">
    <cfRule type="containsBlanks" dxfId="1479" priority="17">
      <formula>LEN(TRIM(AP38))=0</formula>
    </cfRule>
  </conditionalFormatting>
  <conditionalFormatting sqref="A19:C27 G19:R27">
    <cfRule type="expression" dxfId="1478" priority="15">
      <formula>AND(OR($C$13=5,$C$13&lt;5),$C$13&lt;&gt;"")</formula>
    </cfRule>
  </conditionalFormatting>
  <conditionalFormatting sqref="A24:C27 G24:R27">
    <cfRule type="expression" dxfId="1477" priority="14">
      <formula>AND($C$13&gt;5,$C$13&lt;10)</formula>
    </cfRule>
  </conditionalFormatting>
  <conditionalFormatting sqref="A26:C27 G26:R27">
    <cfRule type="expression" dxfId="1476" priority="12">
      <formula>AND(OR($C$13&gt;10,$C$13=10),OR($C$13&lt;12,$C$13=12))</formula>
    </cfRule>
  </conditionalFormatting>
  <conditionalFormatting sqref="D24:F27">
    <cfRule type="expression" dxfId="1475" priority="11">
      <formula>AND(OR($C$13=5,$C$13&lt;5),$C$13&lt;&gt;"")</formula>
    </cfRule>
  </conditionalFormatting>
  <conditionalFormatting sqref="D24:F27">
    <cfRule type="expression" dxfId="1474" priority="10">
      <formula>AND($C$13&gt;5,$C$13&lt;10)</formula>
    </cfRule>
  </conditionalFormatting>
  <conditionalFormatting sqref="D26:F27">
    <cfRule type="expression" dxfId="1473" priority="9">
      <formula>AND(OR($C$13&gt;10,$C$13=10),OR($C$13&lt;12,$C$13=12))</formula>
    </cfRule>
  </conditionalFormatting>
  <conditionalFormatting sqref="D19:F23">
    <cfRule type="expression" dxfId="1472" priority="8">
      <formula>AND(OR($C$13=5,$C$13&lt;5),$C$13&lt;&gt;"")</formula>
    </cfRule>
  </conditionalFormatting>
  <conditionalFormatting sqref="AB16:AD16">
    <cfRule type="containsBlanks" dxfId="1471" priority="5">
      <formula>LEN(TRIM(AB16))=0</formula>
    </cfRule>
  </conditionalFormatting>
  <conditionalFormatting sqref="T16">
    <cfRule type="containsBlanks" dxfId="1470" priority="6">
      <formula>LEN(TRIM(T16))=0</formula>
    </cfRule>
  </conditionalFormatting>
  <conditionalFormatting sqref="AB16:AE16">
    <cfRule type="expression" dxfId="1469" priority="3">
      <formula>$T$16="FIXED SPEED"</formula>
    </cfRule>
    <cfRule type="expression" dxfId="1468" priority="4">
      <formula>$X$40="FIXED SPEED"</formula>
    </cfRule>
  </conditionalFormatting>
  <conditionalFormatting sqref="AX13:BG13">
    <cfRule type="notContainsBlanks" dxfId="1467" priority="2">
      <formula>LEN(TRIM(AX13))&gt;0</formula>
    </cfRule>
  </conditionalFormatting>
  <conditionalFormatting sqref="BE9:BE10">
    <cfRule type="containsBlanks" dxfId="1466"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69" t="s">
        <v>49</v>
      </c>
      <c r="AX1" s="1869"/>
      <c r="AY1" s="1869"/>
      <c r="AZ1" s="1869"/>
      <c r="BA1" s="1869"/>
      <c r="BB1" s="1869"/>
      <c r="BC1" s="1869"/>
      <c r="BD1" s="1869"/>
      <c r="BE1" s="1869"/>
      <c r="BF1" s="1869"/>
      <c r="BG1" s="1869"/>
      <c r="BH1" s="1869"/>
      <c r="BI1" s="1869"/>
      <c r="BJ1" s="1869"/>
      <c r="BK1" s="1869"/>
      <c r="BL1" s="1869"/>
      <c r="BM1" s="1869"/>
      <c r="BN1" s="1869"/>
      <c r="BO1" s="1869"/>
      <c r="BP1" s="1869"/>
      <c r="BQ1" s="1869"/>
      <c r="BR1" s="1869"/>
      <c r="BS1" s="1869"/>
      <c r="BT1" s="1869"/>
      <c r="BU1" s="1869"/>
      <c r="BV1" s="1869"/>
      <c r="BW1" s="1869"/>
      <c r="BX1" s="1869"/>
      <c r="BY1" s="1869"/>
      <c r="BZ1" s="1869"/>
      <c r="CA1" s="1869"/>
      <c r="CB1" s="1869"/>
      <c r="CC1" s="1869"/>
      <c r="CD1" s="1869"/>
      <c r="CE1" s="1869"/>
      <c r="CF1" s="1869"/>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37"/>
      <c r="AA5" s="1837"/>
      <c r="AB5" s="1837"/>
      <c r="AC5" s="1837"/>
      <c r="AD5" s="1837"/>
      <c r="AE5" s="1837"/>
      <c r="AF5" s="1837"/>
      <c r="AG5" s="1837"/>
      <c r="AH5" s="1837"/>
      <c r="AI5" s="1837"/>
      <c r="AJ5" s="1837"/>
      <c r="AK5" s="1837"/>
      <c r="AL5" s="1837"/>
      <c r="AM5" s="1837"/>
      <c r="AN5" s="1837"/>
      <c r="AO5" s="1837"/>
      <c r="AP5" s="1837"/>
      <c r="AQ5" s="1837"/>
      <c r="AR5" s="1837"/>
      <c r="AS5" s="1837"/>
      <c r="AT5" s="1837"/>
      <c r="AU5" s="1837"/>
      <c r="AV5" s="1837"/>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1036" t="s">
        <v>48</v>
      </c>
      <c r="B7" s="1036"/>
      <c r="C7" s="1036"/>
      <c r="D7" s="1036"/>
      <c r="E7" s="1036"/>
      <c r="F7" s="1037"/>
      <c r="G7" s="1037"/>
      <c r="H7" s="1037"/>
      <c r="I7" s="1037"/>
      <c r="J7" s="1037"/>
      <c r="K7" s="1037"/>
      <c r="L7" s="1037"/>
      <c r="M7" s="1037"/>
      <c r="N7" s="1037"/>
      <c r="O7" s="1037"/>
      <c r="P7" s="1037"/>
      <c r="Q7" s="42"/>
      <c r="R7" s="42"/>
      <c r="S7" s="42"/>
      <c r="T7" s="42"/>
      <c r="U7" s="42"/>
      <c r="V7" s="42"/>
      <c r="W7" s="42"/>
      <c r="X7" s="42"/>
      <c r="Y7" s="42"/>
      <c r="Z7" s="42"/>
      <c r="AA7" s="42"/>
      <c r="AB7" s="42"/>
      <c r="AC7" s="42"/>
      <c r="AD7" s="42"/>
      <c r="AE7" s="42"/>
      <c r="AF7" s="42"/>
      <c r="AG7" s="1036" t="s">
        <v>47</v>
      </c>
      <c r="AH7" s="1036"/>
      <c r="AI7" s="1036"/>
      <c r="AJ7" s="1036"/>
      <c r="AK7" s="1036"/>
      <c r="AL7" s="1037"/>
      <c r="AM7" s="1037"/>
      <c r="AN7" s="1037"/>
      <c r="AO7" s="1037"/>
      <c r="AP7" s="1037"/>
      <c r="AQ7" s="1037"/>
      <c r="AR7" s="1037"/>
      <c r="AS7" s="1037"/>
      <c r="AT7" s="1037"/>
      <c r="AU7" s="1037"/>
      <c r="AV7" s="1037"/>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832" t="s">
        <v>92</v>
      </c>
      <c r="AZ8" s="1833"/>
      <c r="BA8" s="1833"/>
      <c r="BB8" s="1833"/>
      <c r="BC8" s="1833"/>
      <c r="BD8" s="1833"/>
      <c r="BE8" s="1833"/>
      <c r="BF8" s="1834"/>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1036" t="s">
        <v>61</v>
      </c>
      <c r="B9" s="1036"/>
      <c r="C9" s="1036"/>
      <c r="D9" s="1036"/>
      <c r="E9" s="1036"/>
      <c r="F9" s="1037"/>
      <c r="G9" s="1037"/>
      <c r="H9" s="1037"/>
      <c r="I9" s="1037"/>
      <c r="J9" s="1037"/>
      <c r="K9" s="1037"/>
      <c r="L9" s="1037"/>
      <c r="M9" s="1037"/>
      <c r="N9" s="1037"/>
      <c r="O9" s="1037"/>
      <c r="P9" s="1037"/>
      <c r="Q9" s="42"/>
      <c r="R9" s="42"/>
      <c r="S9" s="42"/>
      <c r="T9" s="42"/>
      <c r="U9" s="42"/>
      <c r="V9" s="42"/>
      <c r="W9" s="42"/>
      <c r="X9" s="42"/>
      <c r="Y9" s="42"/>
      <c r="Z9" s="42"/>
      <c r="AA9" s="42"/>
      <c r="AB9" s="42"/>
      <c r="AC9" s="42"/>
      <c r="AD9" s="42"/>
      <c r="AE9" s="42"/>
      <c r="AF9" s="42"/>
      <c r="AG9" s="1036" t="s">
        <v>46</v>
      </c>
      <c r="AH9" s="1036"/>
      <c r="AI9" s="1036"/>
      <c r="AJ9" s="1036"/>
      <c r="AK9" s="1036"/>
      <c r="AL9" s="1037"/>
      <c r="AM9" s="1037"/>
      <c r="AN9" s="1037"/>
      <c r="AO9" s="1037"/>
      <c r="AP9" s="1037"/>
      <c r="AQ9" s="1037"/>
      <c r="AR9" s="1037"/>
      <c r="AS9" s="1037"/>
      <c r="AT9" s="1037"/>
      <c r="AU9" s="1037"/>
      <c r="AV9" s="1037"/>
      <c r="AW9" s="4"/>
      <c r="AX9" s="261"/>
      <c r="AY9" s="1835" t="s">
        <v>91</v>
      </c>
      <c r="AZ9" s="1835"/>
      <c r="BA9" s="1835"/>
      <c r="BB9" s="1835"/>
      <c r="BC9" s="1835"/>
      <c r="BD9" s="1835"/>
      <c r="BE9" s="1582"/>
      <c r="BF9" s="1583"/>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26" t="s">
        <v>90</v>
      </c>
      <c r="AZ10" s="1826"/>
      <c r="BA10" s="1826"/>
      <c r="BB10" s="1826"/>
      <c r="BC10" s="1826"/>
      <c r="BD10" s="1826"/>
      <c r="BE10" s="1584"/>
      <c r="BF10" s="1585"/>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71" t="s">
        <v>89</v>
      </c>
      <c r="B11" s="972"/>
      <c r="C11" s="972"/>
      <c r="D11" s="972"/>
      <c r="E11" s="972"/>
      <c r="F11" s="972"/>
      <c r="G11" s="972"/>
      <c r="H11" s="972"/>
      <c r="I11" s="972"/>
      <c r="J11" s="972"/>
      <c r="K11" s="972"/>
      <c r="L11" s="972"/>
      <c r="M11" s="972"/>
      <c r="N11" s="972"/>
      <c r="O11" s="972"/>
      <c r="P11" s="972"/>
      <c r="Q11" s="972"/>
      <c r="R11" s="972"/>
      <c r="S11" s="972"/>
      <c r="T11" s="972"/>
      <c r="U11" s="972"/>
      <c r="V11" s="972"/>
      <c r="W11" s="972"/>
      <c r="X11" s="972"/>
      <c r="Y11" s="972"/>
      <c r="Z11" s="972"/>
      <c r="AA11" s="972"/>
      <c r="AB11" s="972"/>
      <c r="AC11" s="972"/>
      <c r="AD11" s="972"/>
      <c r="AE11" s="972"/>
      <c r="AF11" s="972"/>
      <c r="AG11" s="972"/>
      <c r="AH11" s="972"/>
      <c r="AI11" s="972"/>
      <c r="AJ11" s="972"/>
      <c r="AK11" s="972"/>
      <c r="AL11" s="972"/>
      <c r="AM11" s="972"/>
      <c r="AN11" s="972"/>
      <c r="AO11" s="972"/>
      <c r="AP11" s="972"/>
      <c r="AQ11" s="972"/>
      <c r="AR11" s="972"/>
      <c r="AS11" s="972"/>
      <c r="AT11" s="972"/>
      <c r="AU11" s="972"/>
      <c r="AV11" s="973"/>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864" t="s">
        <v>88</v>
      </c>
      <c r="B12" s="964"/>
      <c r="C12" s="964"/>
      <c r="D12" s="964"/>
      <c r="E12" s="964"/>
      <c r="F12" s="964"/>
      <c r="G12" s="964"/>
      <c r="H12" s="964"/>
      <c r="I12" s="964"/>
      <c r="J12" s="964"/>
      <c r="K12" s="964"/>
      <c r="L12" s="964"/>
      <c r="M12" s="964"/>
      <c r="N12" s="964"/>
      <c r="O12" s="964"/>
      <c r="P12" s="964"/>
      <c r="Q12" s="964" t="s">
        <v>87</v>
      </c>
      <c r="R12" s="964"/>
      <c r="S12" s="964"/>
      <c r="T12" s="964"/>
      <c r="U12" s="964"/>
      <c r="V12" s="964"/>
      <c r="W12" s="964"/>
      <c r="X12" s="964"/>
      <c r="Y12" s="964"/>
      <c r="Z12" s="964"/>
      <c r="AA12" s="964"/>
      <c r="AB12" s="964"/>
      <c r="AC12" s="964"/>
      <c r="AD12" s="964"/>
      <c r="AE12" s="964"/>
      <c r="AF12" s="964"/>
      <c r="AG12" s="964" t="s">
        <v>86</v>
      </c>
      <c r="AH12" s="964"/>
      <c r="AI12" s="964"/>
      <c r="AJ12" s="964"/>
      <c r="AK12" s="964"/>
      <c r="AL12" s="964"/>
      <c r="AM12" s="964"/>
      <c r="AN12" s="964"/>
      <c r="AO12" s="964"/>
      <c r="AP12" s="964"/>
      <c r="AQ12" s="964"/>
      <c r="AR12" s="964"/>
      <c r="AS12" s="964"/>
      <c r="AT12" s="964"/>
      <c r="AU12" s="964"/>
      <c r="AV12" s="965"/>
      <c r="AW12" s="4"/>
      <c r="AX12" s="1147" t="s">
        <v>56</v>
      </c>
      <c r="AY12" s="1148"/>
      <c r="AZ12" s="1148"/>
      <c r="BA12" s="1148"/>
      <c r="BB12" s="1148"/>
      <c r="BC12" s="1148"/>
      <c r="BD12" s="1148"/>
      <c r="BE12" s="1148"/>
      <c r="BF12" s="1148"/>
      <c r="BG12" s="183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865" t="s">
        <v>53</v>
      </c>
      <c r="B13" s="1866"/>
      <c r="C13" s="1473"/>
      <c r="D13" s="1473"/>
      <c r="E13" s="1867" t="s">
        <v>689</v>
      </c>
      <c r="F13" s="1867"/>
      <c r="G13" s="1867"/>
      <c r="H13" s="1868"/>
      <c r="I13" s="1822" t="s">
        <v>63</v>
      </c>
      <c r="J13" s="1121"/>
      <c r="K13" s="1121"/>
      <c r="L13" s="1824">
        <f>IFERROR(C13*C13*3.14/144/4,"")</f>
        <v>0</v>
      </c>
      <c r="M13" s="1824"/>
      <c r="N13" s="1824"/>
      <c r="O13" s="1824"/>
      <c r="P13" s="1825"/>
      <c r="Q13" s="1822" t="s">
        <v>66</v>
      </c>
      <c r="R13" s="1121"/>
      <c r="S13" s="1121"/>
      <c r="T13" s="946" t="str">
        <f>IFERROR(AB13/L13,"")</f>
        <v/>
      </c>
      <c r="U13" s="946"/>
      <c r="V13" s="946"/>
      <c r="W13" s="946"/>
      <c r="X13" s="1821"/>
      <c r="Y13" s="1822" t="s">
        <v>29</v>
      </c>
      <c r="Z13" s="1121"/>
      <c r="AA13" s="1121"/>
      <c r="AB13" s="1641"/>
      <c r="AC13" s="1641"/>
      <c r="AD13" s="1641"/>
      <c r="AE13" s="1641"/>
      <c r="AF13" s="1642"/>
      <c r="AG13" s="1822" t="s">
        <v>66</v>
      </c>
      <c r="AH13" s="1121"/>
      <c r="AI13" s="1121"/>
      <c r="AJ13" s="946" t="str">
        <f>AP37</f>
        <v/>
      </c>
      <c r="AK13" s="946"/>
      <c r="AL13" s="946"/>
      <c r="AM13" s="946"/>
      <c r="AN13" s="1821"/>
      <c r="AO13" s="1822" t="s">
        <v>29</v>
      </c>
      <c r="AP13" s="1121"/>
      <c r="AQ13" s="1121"/>
      <c r="AR13" s="946" t="str">
        <f>AP40</f>
        <v/>
      </c>
      <c r="AS13" s="946"/>
      <c r="AT13" s="946"/>
      <c r="AU13" s="946"/>
      <c r="AV13" s="947"/>
      <c r="AW13" s="4"/>
      <c r="AX13" s="1895" t="str">
        <f>IF(AR13="CALC.","",IF(AR13="","",IF(AR13&lt;AB13-(AB13*$BE$10),"Below "&amp;$BE$10*100&amp;"% by "&amp;ROUND(AB13-(AB13*$BE$10)-AR13,0)&amp;" CFM",IF(AR13&gt;AB13+(AB13*$BE$9),"Above "&amp;$BE$9*100&amp;"% by "&amp;ROUND(AR13-AB13-(AB13*$BE$9),0)&amp;" CFM",""))))</f>
        <v/>
      </c>
      <c r="AY13" s="1896"/>
      <c r="AZ13" s="1896"/>
      <c r="BA13" s="1896"/>
      <c r="BB13" s="1896"/>
      <c r="BC13" s="1896"/>
      <c r="BD13" s="1896"/>
      <c r="BE13" s="1896"/>
      <c r="BF13" s="1896"/>
      <c r="BG13" s="1897"/>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861" t="s">
        <v>81</v>
      </c>
      <c r="B15" s="1862"/>
      <c r="C15" s="1862"/>
      <c r="D15" s="1862"/>
      <c r="E15" s="1862"/>
      <c r="F15" s="1862"/>
      <c r="G15" s="1862"/>
      <c r="H15" s="1862"/>
      <c r="I15" s="1862"/>
      <c r="J15" s="1862"/>
      <c r="K15" s="1862"/>
      <c r="L15" s="1862"/>
      <c r="M15" s="1862"/>
      <c r="N15" s="1862"/>
      <c r="O15" s="1862"/>
      <c r="P15" s="1862"/>
      <c r="Q15" s="1862"/>
      <c r="R15" s="1863"/>
      <c r="S15" s="42"/>
      <c r="T15" s="915" t="s">
        <v>809</v>
      </c>
      <c r="U15" s="916"/>
      <c r="V15" s="916"/>
      <c r="W15" s="916"/>
      <c r="X15" s="916"/>
      <c r="Y15" s="916"/>
      <c r="Z15" s="916"/>
      <c r="AA15" s="916"/>
      <c r="AB15" s="916"/>
      <c r="AC15" s="916"/>
      <c r="AD15" s="916"/>
      <c r="AE15" s="917"/>
      <c r="AF15" s="42"/>
      <c r="AG15" s="971" t="s">
        <v>83</v>
      </c>
      <c r="AH15" s="972"/>
      <c r="AI15" s="972"/>
      <c r="AJ15" s="972"/>
      <c r="AK15" s="972"/>
      <c r="AL15" s="972"/>
      <c r="AM15" s="972"/>
      <c r="AN15" s="972"/>
      <c r="AO15" s="972"/>
      <c r="AP15" s="972"/>
      <c r="AQ15" s="972"/>
      <c r="AR15" s="972"/>
      <c r="AS15" s="972"/>
      <c r="AT15" s="972"/>
      <c r="AU15" s="972"/>
      <c r="AV15" s="973"/>
      <c r="AW15" s="5"/>
      <c r="AX15" s="961" t="s">
        <v>696</v>
      </c>
      <c r="AY15" s="962"/>
      <c r="AZ15" s="962"/>
      <c r="BA15" s="962"/>
      <c r="BB15" s="962"/>
      <c r="BC15" s="962"/>
      <c r="BD15" s="962"/>
      <c r="BE15" s="962"/>
      <c r="BF15" s="962"/>
      <c r="BG15" s="962"/>
      <c r="BH15" s="962"/>
      <c r="BI15" s="962"/>
      <c r="BJ15" s="962"/>
      <c r="BK15" s="962"/>
      <c r="BL15" s="963"/>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055" t="s">
        <v>79</v>
      </c>
      <c r="B16" s="1056"/>
      <c r="C16" s="1056"/>
      <c r="D16" s="1056"/>
      <c r="E16" s="1056"/>
      <c r="F16" s="1056"/>
      <c r="G16" s="1841" t="s">
        <v>688</v>
      </c>
      <c r="H16" s="1841"/>
      <c r="I16" s="1841"/>
      <c r="J16" s="1841"/>
      <c r="K16" s="1841"/>
      <c r="L16" s="1842"/>
      <c r="M16" s="1843" t="s">
        <v>687</v>
      </c>
      <c r="N16" s="1841"/>
      <c r="O16" s="1841"/>
      <c r="P16" s="1841"/>
      <c r="Q16" s="1841"/>
      <c r="R16" s="1844"/>
      <c r="S16" s="42"/>
      <c r="T16" s="1614"/>
      <c r="U16" s="1615"/>
      <c r="V16" s="1615"/>
      <c r="W16" s="1615"/>
      <c r="X16" s="1615"/>
      <c r="Y16" s="1615"/>
      <c r="Z16" s="1615"/>
      <c r="AA16" s="1615"/>
      <c r="AB16" s="1385"/>
      <c r="AC16" s="1386"/>
      <c r="AD16" s="1063"/>
      <c r="AE16" s="1247"/>
      <c r="AF16" s="42"/>
      <c r="AG16" s="1845" t="s">
        <v>82</v>
      </c>
      <c r="AH16" s="1846"/>
      <c r="AI16" s="1846"/>
      <c r="AJ16" s="1846"/>
      <c r="AK16" s="1846"/>
      <c r="AL16" s="1892" t="s">
        <v>877</v>
      </c>
      <c r="AM16" s="1892"/>
      <c r="AN16" s="1892"/>
      <c r="AO16" s="1892"/>
      <c r="AP16" s="1892"/>
      <c r="AQ16" s="1892"/>
      <c r="AR16" s="1892"/>
      <c r="AS16" s="1892"/>
      <c r="AT16" s="1892"/>
      <c r="AU16" s="1892"/>
      <c r="AV16" s="1893"/>
      <c r="AW16" s="4"/>
      <c r="AX16" s="948"/>
      <c r="AY16" s="949"/>
      <c r="AZ16" s="949"/>
      <c r="BA16" s="949"/>
      <c r="BB16" s="950"/>
      <c r="BC16" s="966"/>
      <c r="BD16" s="949"/>
      <c r="BE16" s="949"/>
      <c r="BF16" s="949"/>
      <c r="BG16" s="950"/>
      <c r="BH16" s="966"/>
      <c r="BI16" s="949"/>
      <c r="BJ16" s="949"/>
      <c r="BK16" s="949"/>
      <c r="BL16" s="96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855" t="s">
        <v>55</v>
      </c>
      <c r="B17" s="1006"/>
      <c r="C17" s="1006"/>
      <c r="D17" s="1006" t="s">
        <v>78</v>
      </c>
      <c r="E17" s="1006"/>
      <c r="F17" s="1006"/>
      <c r="G17" s="1894" t="s">
        <v>99</v>
      </c>
      <c r="H17" s="1858"/>
      <c r="I17" s="1858"/>
      <c r="J17" s="1859" t="s">
        <v>666</v>
      </c>
      <c r="K17" s="1858"/>
      <c r="L17" s="1858"/>
      <c r="M17" s="1894" t="s">
        <v>99</v>
      </c>
      <c r="N17" s="1858"/>
      <c r="O17" s="1858"/>
      <c r="P17" s="1859" t="s">
        <v>666</v>
      </c>
      <c r="Q17" s="1858"/>
      <c r="R17" s="1860"/>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25"/>
      <c r="AY17" s="926"/>
      <c r="AZ17" s="926"/>
      <c r="BA17" s="926"/>
      <c r="BB17" s="927"/>
      <c r="BC17" s="928"/>
      <c r="BD17" s="926"/>
      <c r="BE17" s="926"/>
      <c r="BF17" s="926"/>
      <c r="BG17" s="927"/>
      <c r="BH17" s="928"/>
      <c r="BI17" s="926"/>
      <c r="BJ17" s="926"/>
      <c r="BK17" s="926"/>
      <c r="BL17" s="92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856">
        <v>1</v>
      </c>
      <c r="B18" s="1857"/>
      <c r="C18" s="1857"/>
      <c r="D18" s="1870">
        <f>IF($C$13&lt;=5,$C$13/2,IF(AND($C$13&gt;=6,$C$13&lt;=9),($C$13/6)/2,IF(AND($C$13&gt;=10,$C$13&lt;=12),($C$13/8)/2,IF($C$13&gt;12,($C$13/10)/2,""))))</f>
        <v>0</v>
      </c>
      <c r="E18" s="1870"/>
      <c r="F18" s="1870"/>
      <c r="G18" s="1890"/>
      <c r="H18" s="1891"/>
      <c r="I18" s="1891"/>
      <c r="J18" s="1840"/>
      <c r="K18" s="1771"/>
      <c r="L18" s="1771"/>
      <c r="M18" s="1890"/>
      <c r="N18" s="1891"/>
      <c r="O18" s="1891"/>
      <c r="P18" s="1840"/>
      <c r="Q18" s="1771"/>
      <c r="R18" s="177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25"/>
      <c r="AY18" s="926"/>
      <c r="AZ18" s="926"/>
      <c r="BA18" s="926"/>
      <c r="BB18" s="927"/>
      <c r="BC18" s="928"/>
      <c r="BD18" s="926"/>
      <c r="BE18" s="926"/>
      <c r="BF18" s="926"/>
      <c r="BG18" s="927"/>
      <c r="BH18" s="928"/>
      <c r="BI18" s="926"/>
      <c r="BJ18" s="926"/>
      <c r="BK18" s="926"/>
      <c r="BL18" s="92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055">
        <v>2</v>
      </c>
      <c r="B19" s="1056"/>
      <c r="C19" s="1056"/>
      <c r="D19" s="1854">
        <f>IF($C$13&lt;=5,$C$13/2,IF(AND($C$13&gt;=6,$C$13&lt;=9),($C$13/6)+D18,IF(AND($C$13&gt;=10,$C$13&lt;=12),($C$13/8)+D18,IF($C$13&gt;12,($C$13/10)+D18,""))))</f>
        <v>0</v>
      </c>
      <c r="E19" s="1854"/>
      <c r="F19" s="1854"/>
      <c r="G19" s="1890"/>
      <c r="H19" s="1891"/>
      <c r="I19" s="1891"/>
      <c r="J19" s="1840"/>
      <c r="K19" s="1771"/>
      <c r="L19" s="1771"/>
      <c r="M19" s="1890"/>
      <c r="N19" s="1891"/>
      <c r="O19" s="1891"/>
      <c r="P19" s="1840"/>
      <c r="Q19" s="1771"/>
      <c r="R19" s="177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25"/>
      <c r="AY19" s="926"/>
      <c r="AZ19" s="926"/>
      <c r="BA19" s="926"/>
      <c r="BB19" s="927"/>
      <c r="BC19" s="928"/>
      <c r="BD19" s="926"/>
      <c r="BE19" s="926"/>
      <c r="BF19" s="926"/>
      <c r="BG19" s="927"/>
      <c r="BH19" s="928"/>
      <c r="BI19" s="926"/>
      <c r="BJ19" s="926"/>
      <c r="BK19" s="926"/>
      <c r="BL19" s="92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055">
        <v>3</v>
      </c>
      <c r="B20" s="1056"/>
      <c r="C20" s="1056"/>
      <c r="D20" s="1854">
        <f t="shared" ref="D20:D27" si="0">IF($C$13&lt;=5,$C$13/2,IF(AND($C$13&gt;=6,$C$13&lt;=9),($C$13/6)+D19,IF(AND($C$13&gt;=10,$C$13&lt;=12),($C$13/8)+D19,IF($C$13&gt;12,($C$13/10)+D19,""))))</f>
        <v>0</v>
      </c>
      <c r="E20" s="1854"/>
      <c r="F20" s="1854"/>
      <c r="G20" s="1890"/>
      <c r="H20" s="1891"/>
      <c r="I20" s="1891"/>
      <c r="J20" s="1840"/>
      <c r="K20" s="1771"/>
      <c r="L20" s="1771"/>
      <c r="M20" s="1890"/>
      <c r="N20" s="1891"/>
      <c r="O20" s="1891"/>
      <c r="P20" s="1840"/>
      <c r="Q20" s="1771"/>
      <c r="R20" s="177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25"/>
      <c r="AY20" s="926"/>
      <c r="AZ20" s="926"/>
      <c r="BA20" s="926"/>
      <c r="BB20" s="927"/>
      <c r="BC20" s="928"/>
      <c r="BD20" s="926"/>
      <c r="BE20" s="926"/>
      <c r="BF20" s="926"/>
      <c r="BG20" s="927"/>
      <c r="BH20" s="928"/>
      <c r="BI20" s="926"/>
      <c r="BJ20" s="926"/>
      <c r="BK20" s="926"/>
      <c r="BL20" s="92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055">
        <v>4</v>
      </c>
      <c r="B21" s="1056"/>
      <c r="C21" s="1056"/>
      <c r="D21" s="1854">
        <f t="shared" si="0"/>
        <v>0</v>
      </c>
      <c r="E21" s="1854"/>
      <c r="F21" s="1854"/>
      <c r="G21" s="1890"/>
      <c r="H21" s="1891"/>
      <c r="I21" s="1891"/>
      <c r="J21" s="1840"/>
      <c r="K21" s="1771"/>
      <c r="L21" s="1771"/>
      <c r="M21" s="1890"/>
      <c r="N21" s="1891"/>
      <c r="O21" s="1891"/>
      <c r="P21" s="1840"/>
      <c r="Q21" s="1771"/>
      <c r="R21" s="177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36"/>
      <c r="AY21" s="937"/>
      <c r="AZ21" s="937"/>
      <c r="BA21" s="937"/>
      <c r="BB21" s="938"/>
      <c r="BC21" s="939"/>
      <c r="BD21" s="937"/>
      <c r="BE21" s="937"/>
      <c r="BF21" s="937"/>
      <c r="BG21" s="938"/>
      <c r="BH21" s="939"/>
      <c r="BI21" s="937"/>
      <c r="BJ21" s="937"/>
      <c r="BK21" s="937"/>
      <c r="BL21" s="940"/>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055">
        <v>5</v>
      </c>
      <c r="B22" s="1056"/>
      <c r="C22" s="1056"/>
      <c r="D22" s="1854">
        <f t="shared" si="0"/>
        <v>0</v>
      </c>
      <c r="E22" s="1854"/>
      <c r="F22" s="1854"/>
      <c r="G22" s="1890"/>
      <c r="H22" s="1891"/>
      <c r="I22" s="1891"/>
      <c r="J22" s="1840"/>
      <c r="K22" s="1771"/>
      <c r="L22" s="1771"/>
      <c r="M22" s="1890"/>
      <c r="N22" s="1891"/>
      <c r="O22" s="1891"/>
      <c r="P22" s="1840"/>
      <c r="Q22" s="1771"/>
      <c r="R22" s="177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055">
        <v>6</v>
      </c>
      <c r="B23" s="1056"/>
      <c r="C23" s="1056"/>
      <c r="D23" s="1854">
        <f t="shared" si="0"/>
        <v>0</v>
      </c>
      <c r="E23" s="1854"/>
      <c r="F23" s="1854"/>
      <c r="G23" s="1888"/>
      <c r="H23" s="1889"/>
      <c r="I23" s="1889"/>
      <c r="J23" s="1840"/>
      <c r="K23" s="1771"/>
      <c r="L23" s="1771"/>
      <c r="M23" s="1890"/>
      <c r="N23" s="1891"/>
      <c r="O23" s="1891"/>
      <c r="P23" s="1840"/>
      <c r="Q23" s="1771"/>
      <c r="R23" s="177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055">
        <v>7</v>
      </c>
      <c r="B24" s="1056"/>
      <c r="C24" s="1056"/>
      <c r="D24" s="1881">
        <f t="shared" si="0"/>
        <v>0</v>
      </c>
      <c r="E24" s="1881"/>
      <c r="F24" s="1881"/>
      <c r="G24" s="1888"/>
      <c r="H24" s="1889"/>
      <c r="I24" s="1889"/>
      <c r="J24" s="1840"/>
      <c r="K24" s="1771"/>
      <c r="L24" s="1771"/>
      <c r="M24" s="1890"/>
      <c r="N24" s="1891"/>
      <c r="O24" s="1891"/>
      <c r="P24" s="1840"/>
      <c r="Q24" s="1771"/>
      <c r="R24" s="177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055">
        <v>8</v>
      </c>
      <c r="B25" s="1056"/>
      <c r="C25" s="1056"/>
      <c r="D25" s="1854">
        <f t="shared" si="0"/>
        <v>0</v>
      </c>
      <c r="E25" s="1854"/>
      <c r="F25" s="1854"/>
      <c r="G25" s="1888"/>
      <c r="H25" s="1889"/>
      <c r="I25" s="1889"/>
      <c r="J25" s="1840"/>
      <c r="K25" s="1771"/>
      <c r="L25" s="1771"/>
      <c r="M25" s="1890"/>
      <c r="N25" s="1891"/>
      <c r="O25" s="1891"/>
      <c r="P25" s="1840"/>
      <c r="Q25" s="1771"/>
      <c r="R25" s="177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055">
        <v>9</v>
      </c>
      <c r="B26" s="1056"/>
      <c r="C26" s="1056"/>
      <c r="D26" s="1854">
        <f t="shared" si="0"/>
        <v>0</v>
      </c>
      <c r="E26" s="1854"/>
      <c r="F26" s="1854"/>
      <c r="G26" s="1888"/>
      <c r="H26" s="1889"/>
      <c r="I26" s="1889"/>
      <c r="J26" s="1840" t="str">
        <f>IF(G26="","",SQRT(G26)*4005)</f>
        <v/>
      </c>
      <c r="K26" s="1771"/>
      <c r="L26" s="1771"/>
      <c r="M26" s="1890"/>
      <c r="N26" s="1891"/>
      <c r="O26" s="1891"/>
      <c r="P26" s="1840" t="str">
        <f>IF(M26="","",SQRT(M26)*4005)</f>
        <v/>
      </c>
      <c r="Q26" s="1771"/>
      <c r="R26" s="177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855">
        <v>10</v>
      </c>
      <c r="B27" s="1006"/>
      <c r="C27" s="1006"/>
      <c r="D27" s="1871">
        <f t="shared" si="0"/>
        <v>0</v>
      </c>
      <c r="E27" s="1871"/>
      <c r="F27" s="1871"/>
      <c r="G27" s="1884"/>
      <c r="H27" s="1885"/>
      <c r="I27" s="1885"/>
      <c r="J27" s="1877" t="str">
        <f>IF(G27="","",SQRT(G27)*4005)</f>
        <v/>
      </c>
      <c r="K27" s="1878"/>
      <c r="L27" s="1878"/>
      <c r="M27" s="1886"/>
      <c r="N27" s="1887"/>
      <c r="O27" s="1887"/>
      <c r="P27" s="1879" t="str">
        <f>IF(M27="","",SQRT(M27)*4005)</f>
        <v/>
      </c>
      <c r="Q27" s="1769"/>
      <c r="R27" s="1880"/>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872" t="s">
        <v>40</v>
      </c>
      <c r="B28" s="1873"/>
      <c r="C28" s="1873"/>
      <c r="D28" s="1873"/>
      <c r="E28" s="1873"/>
      <c r="F28" s="1873"/>
      <c r="G28" s="1848" t="s">
        <v>99</v>
      </c>
      <c r="H28" s="1849"/>
      <c r="I28" s="1849"/>
      <c r="J28" s="1850" t="str">
        <f>IF(SUM(J18:L27)&lt;&gt;0,SUM(J18:L27),"")</f>
        <v/>
      </c>
      <c r="K28" s="1851"/>
      <c r="L28" s="1851"/>
      <c r="M28" s="1852" t="s">
        <v>99</v>
      </c>
      <c r="N28" s="1849"/>
      <c r="O28" s="1849"/>
      <c r="P28" s="1850" t="str">
        <f>IF(SUM(P18:R27)&lt;&gt;0,SUM(P18:R27),"")</f>
        <v/>
      </c>
      <c r="Q28" s="1851"/>
      <c r="R28" s="1853"/>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756" t="s">
        <v>73</v>
      </c>
      <c r="AG33" s="1757"/>
      <c r="AH33" s="1757"/>
      <c r="AI33" s="1757"/>
      <c r="AJ33" s="1757"/>
      <c r="AK33" s="1757"/>
      <c r="AL33" s="1757"/>
      <c r="AM33" s="1757"/>
      <c r="AN33" s="1757"/>
      <c r="AO33" s="1757"/>
      <c r="AP33" s="1680"/>
      <c r="AQ33" s="1681"/>
      <c r="AR33" s="1681"/>
      <c r="AS33" s="1681"/>
      <c r="AT33" s="1882" t="s">
        <v>72</v>
      </c>
      <c r="AU33" s="1882"/>
      <c r="AV33" s="188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47"/>
      <c r="B34" s="1847"/>
      <c r="C34" s="1847"/>
      <c r="D34" s="1847"/>
      <c r="E34" s="1847"/>
      <c r="F34" s="1847"/>
      <c r="G34" s="1847"/>
      <c r="H34" s="1847"/>
      <c r="I34" s="1847"/>
      <c r="J34" s="1847"/>
      <c r="K34" s="1847"/>
      <c r="L34" s="1847"/>
      <c r="M34" s="1847"/>
      <c r="N34" s="1847"/>
      <c r="O34" s="1847"/>
      <c r="P34" s="1847"/>
      <c r="Q34" s="1847"/>
      <c r="R34" s="1847"/>
      <c r="S34" s="1847"/>
      <c r="T34" s="1847"/>
      <c r="U34" s="1847"/>
      <c r="V34" s="1847"/>
      <c r="W34" s="1847"/>
      <c r="X34" s="1847"/>
      <c r="Y34" s="1847"/>
      <c r="Z34" s="1847"/>
      <c r="AA34" s="1847"/>
      <c r="AB34" s="1847"/>
      <c r="AC34" s="1847"/>
      <c r="AD34" s="1847"/>
      <c r="AE34" s="42"/>
      <c r="AF34" s="910" t="s">
        <v>71</v>
      </c>
      <c r="AG34" s="911"/>
      <c r="AH34" s="911"/>
      <c r="AI34" s="911"/>
      <c r="AJ34" s="911"/>
      <c r="AK34" s="911"/>
      <c r="AL34" s="911"/>
      <c r="AM34" s="911"/>
      <c r="AN34" s="911"/>
      <c r="AO34" s="911"/>
      <c r="AP34" s="952"/>
      <c r="AQ34" s="912"/>
      <c r="AR34" s="912"/>
      <c r="AS34" s="912"/>
      <c r="AT34" s="942" t="s">
        <v>70</v>
      </c>
      <c r="AU34" s="942"/>
      <c r="AV34" s="175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47"/>
      <c r="B35" s="1847"/>
      <c r="C35" s="1847"/>
      <c r="D35" s="1847"/>
      <c r="E35" s="1847"/>
      <c r="F35" s="1847"/>
      <c r="G35" s="1847"/>
      <c r="H35" s="1847"/>
      <c r="I35" s="1847"/>
      <c r="J35" s="1847"/>
      <c r="K35" s="1847"/>
      <c r="L35" s="1847"/>
      <c r="M35" s="1847"/>
      <c r="N35" s="1847"/>
      <c r="O35" s="1847"/>
      <c r="P35" s="1847"/>
      <c r="Q35" s="1847"/>
      <c r="R35" s="1847"/>
      <c r="S35" s="1847"/>
      <c r="T35" s="1847"/>
      <c r="U35" s="1847"/>
      <c r="V35" s="1847"/>
      <c r="W35" s="1847"/>
      <c r="X35" s="1847"/>
      <c r="Y35" s="1847"/>
      <c r="Z35" s="1847"/>
      <c r="AA35" s="1847"/>
      <c r="AB35" s="1847"/>
      <c r="AC35" s="1847"/>
      <c r="AD35" s="1847"/>
      <c r="AE35" s="42"/>
      <c r="AF35" s="910" t="s">
        <v>69</v>
      </c>
      <c r="AG35" s="911"/>
      <c r="AH35" s="911"/>
      <c r="AI35" s="911"/>
      <c r="AJ35" s="911"/>
      <c r="AK35" s="911"/>
      <c r="AL35" s="911"/>
      <c r="AM35" s="911"/>
      <c r="AN35" s="911"/>
      <c r="AO35" s="911"/>
      <c r="AP35" s="1754">
        <f>SUM(J28,P28)</f>
        <v>0</v>
      </c>
      <c r="AQ35" s="1755"/>
      <c r="AR35" s="1755"/>
      <c r="AS35" s="1755"/>
      <c r="AT35" s="942" t="s">
        <v>66</v>
      </c>
      <c r="AU35" s="942"/>
      <c r="AV35" s="175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47"/>
      <c r="B36" s="1847"/>
      <c r="C36" s="1847"/>
      <c r="D36" s="1847"/>
      <c r="E36" s="1847"/>
      <c r="F36" s="1847"/>
      <c r="G36" s="1847"/>
      <c r="H36" s="1847"/>
      <c r="I36" s="1847"/>
      <c r="J36" s="1847"/>
      <c r="K36" s="1847"/>
      <c r="L36" s="1847"/>
      <c r="M36" s="1847"/>
      <c r="N36" s="1847"/>
      <c r="O36" s="1847"/>
      <c r="P36" s="1847"/>
      <c r="Q36" s="1847"/>
      <c r="R36" s="1847"/>
      <c r="S36" s="1847"/>
      <c r="T36" s="1847"/>
      <c r="U36" s="1847"/>
      <c r="V36" s="1847"/>
      <c r="W36" s="1847"/>
      <c r="X36" s="1847"/>
      <c r="Y36" s="1847"/>
      <c r="Z36" s="1847"/>
      <c r="AA36" s="1847"/>
      <c r="AB36" s="1847"/>
      <c r="AC36" s="1847"/>
      <c r="AD36" s="1847"/>
      <c r="AE36" s="42"/>
      <c r="AF36" s="910" t="s">
        <v>68</v>
      </c>
      <c r="AG36" s="911"/>
      <c r="AH36" s="911"/>
      <c r="AI36" s="911"/>
      <c r="AJ36" s="911"/>
      <c r="AK36" s="911"/>
      <c r="AL36" s="911"/>
      <c r="AM36" s="911"/>
      <c r="AN36" s="911"/>
      <c r="AO36" s="911"/>
      <c r="AP36" s="1754">
        <f>COUNT(J18:L27,P18:R27)</f>
        <v>0</v>
      </c>
      <c r="AQ36" s="1755"/>
      <c r="AR36" s="1755"/>
      <c r="AS36" s="1755"/>
      <c r="AT36" s="942"/>
      <c r="AU36" s="942"/>
      <c r="AV36" s="1750"/>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47"/>
      <c r="B37" s="1847"/>
      <c r="C37" s="1847"/>
      <c r="D37" s="1847"/>
      <c r="E37" s="1847"/>
      <c r="F37" s="1847"/>
      <c r="G37" s="1847"/>
      <c r="H37" s="1847"/>
      <c r="I37" s="1847"/>
      <c r="J37" s="1847"/>
      <c r="K37" s="1847"/>
      <c r="L37" s="1847"/>
      <c r="M37" s="1847"/>
      <c r="N37" s="1847"/>
      <c r="O37" s="1847"/>
      <c r="P37" s="1847"/>
      <c r="Q37" s="1847"/>
      <c r="R37" s="1847"/>
      <c r="S37" s="1847"/>
      <c r="T37" s="1847"/>
      <c r="U37" s="1847"/>
      <c r="V37" s="1847"/>
      <c r="W37" s="1847"/>
      <c r="X37" s="1847"/>
      <c r="Y37" s="1847"/>
      <c r="Z37" s="1847"/>
      <c r="AA37" s="1847"/>
      <c r="AB37" s="1847"/>
      <c r="AC37" s="1847"/>
      <c r="AD37" s="1847"/>
      <c r="AE37" s="42"/>
      <c r="AF37" s="910" t="s">
        <v>67</v>
      </c>
      <c r="AG37" s="911"/>
      <c r="AH37" s="911"/>
      <c r="AI37" s="911"/>
      <c r="AJ37" s="911"/>
      <c r="AK37" s="911"/>
      <c r="AL37" s="911"/>
      <c r="AM37" s="911"/>
      <c r="AN37" s="911"/>
      <c r="AO37" s="911"/>
      <c r="AP37" s="1754" t="str">
        <f>IFERROR(AP35/AP36,"")</f>
        <v/>
      </c>
      <c r="AQ37" s="1755"/>
      <c r="AR37" s="1755"/>
      <c r="AS37" s="1755"/>
      <c r="AT37" s="942" t="s">
        <v>66</v>
      </c>
      <c r="AU37" s="942"/>
      <c r="AV37" s="1750"/>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47"/>
      <c r="B38" s="1847"/>
      <c r="C38" s="1847"/>
      <c r="D38" s="1847"/>
      <c r="E38" s="1847"/>
      <c r="F38" s="1847"/>
      <c r="G38" s="1847"/>
      <c r="H38" s="1847"/>
      <c r="I38" s="1847"/>
      <c r="J38" s="1847"/>
      <c r="K38" s="1847"/>
      <c r="L38" s="1847"/>
      <c r="M38" s="1847"/>
      <c r="N38" s="1847"/>
      <c r="O38" s="1847"/>
      <c r="P38" s="1847"/>
      <c r="Q38" s="1847"/>
      <c r="R38" s="1847"/>
      <c r="S38" s="1847"/>
      <c r="T38" s="1847"/>
      <c r="U38" s="1847"/>
      <c r="V38" s="1847"/>
      <c r="W38" s="1847"/>
      <c r="X38" s="1847"/>
      <c r="Y38" s="1847"/>
      <c r="Z38" s="1847"/>
      <c r="AA38" s="1847"/>
      <c r="AB38" s="1847"/>
      <c r="AC38" s="1847"/>
      <c r="AD38" s="1847"/>
      <c r="AE38" s="42"/>
      <c r="AF38" s="941" t="s">
        <v>65</v>
      </c>
      <c r="AG38" s="942"/>
      <c r="AH38" s="942"/>
      <c r="AI38" s="942"/>
      <c r="AJ38" s="942"/>
      <c r="AK38" s="942"/>
      <c r="AL38" s="942"/>
      <c r="AM38" s="942"/>
      <c r="AN38" s="942"/>
      <c r="AO38" s="943"/>
      <c r="AP38" s="1052"/>
      <c r="AQ38" s="1053"/>
      <c r="AR38" s="1053"/>
      <c r="AS38" s="1053"/>
      <c r="AT38" s="1053"/>
      <c r="AU38" s="1053"/>
      <c r="AV38" s="168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47"/>
      <c r="B39" s="1847"/>
      <c r="C39" s="1847"/>
      <c r="D39" s="1847"/>
      <c r="E39" s="1847"/>
      <c r="F39" s="1847"/>
      <c r="G39" s="1847"/>
      <c r="H39" s="1847"/>
      <c r="I39" s="1847"/>
      <c r="J39" s="1847"/>
      <c r="K39" s="1847"/>
      <c r="L39" s="1847"/>
      <c r="M39" s="1847"/>
      <c r="N39" s="1847"/>
      <c r="O39" s="1847"/>
      <c r="P39" s="1847"/>
      <c r="Q39" s="1847"/>
      <c r="R39" s="1847"/>
      <c r="S39" s="1847"/>
      <c r="T39" s="1847"/>
      <c r="U39" s="1847"/>
      <c r="V39" s="1847"/>
      <c r="W39" s="1847"/>
      <c r="X39" s="1847"/>
      <c r="Y39" s="1847"/>
      <c r="Z39" s="1847"/>
      <c r="AA39" s="1847"/>
      <c r="AB39" s="1847"/>
      <c r="AC39" s="1847"/>
      <c r="AD39" s="1847"/>
      <c r="AE39" s="42"/>
      <c r="AF39" s="910" t="s">
        <v>64</v>
      </c>
      <c r="AG39" s="911"/>
      <c r="AH39" s="911"/>
      <c r="AI39" s="911"/>
      <c r="AJ39" s="911"/>
      <c r="AK39" s="911"/>
      <c r="AL39" s="911"/>
      <c r="AM39" s="911"/>
      <c r="AN39" s="911"/>
      <c r="AO39" s="911"/>
      <c r="AP39" s="1748">
        <f>IF(OR(AP38&lt;&gt;0,AP38&lt;&gt;""),L13*IF(AP38&lt;&gt;"N/A",AP38,1),L13)</f>
        <v>0</v>
      </c>
      <c r="AQ39" s="1749"/>
      <c r="AR39" s="1749"/>
      <c r="AS39" s="1749"/>
      <c r="AT39" s="942" t="s">
        <v>63</v>
      </c>
      <c r="AU39" s="942"/>
      <c r="AV39" s="175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47"/>
      <c r="B40" s="1847"/>
      <c r="C40" s="1847"/>
      <c r="D40" s="1847"/>
      <c r="E40" s="1847"/>
      <c r="F40" s="1847"/>
      <c r="G40" s="1847"/>
      <c r="H40" s="1847"/>
      <c r="I40" s="1847"/>
      <c r="J40" s="1847"/>
      <c r="K40" s="1847"/>
      <c r="L40" s="1847"/>
      <c r="M40" s="1847"/>
      <c r="N40" s="1847"/>
      <c r="O40" s="1847"/>
      <c r="P40" s="1847"/>
      <c r="Q40" s="1847"/>
      <c r="R40" s="1847"/>
      <c r="S40" s="1847"/>
      <c r="T40" s="1847"/>
      <c r="U40" s="1847"/>
      <c r="V40" s="1847"/>
      <c r="W40" s="1847"/>
      <c r="X40" s="1847"/>
      <c r="Y40" s="1847"/>
      <c r="Z40" s="1847"/>
      <c r="AA40" s="1847"/>
      <c r="AB40" s="1847"/>
      <c r="AC40" s="1847"/>
      <c r="AD40" s="1847"/>
      <c r="AE40" s="42"/>
      <c r="AF40" s="899" t="s">
        <v>62</v>
      </c>
      <c r="AG40" s="900"/>
      <c r="AH40" s="900"/>
      <c r="AI40" s="900"/>
      <c r="AJ40" s="900"/>
      <c r="AK40" s="900"/>
      <c r="AL40" s="900"/>
      <c r="AM40" s="900"/>
      <c r="AN40" s="900"/>
      <c r="AO40" s="900"/>
      <c r="AP40" s="1745" t="str">
        <f>IFERROR(AP39*AP37,"")</f>
        <v/>
      </c>
      <c r="AQ40" s="1746"/>
      <c r="AR40" s="1746"/>
      <c r="AS40" s="1746"/>
      <c r="AT40" s="1121" t="s">
        <v>29</v>
      </c>
      <c r="AU40" s="1121"/>
      <c r="AV40" s="1747"/>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465" priority="16">
      <formula>LEN(TRIM(E5))=0</formula>
    </cfRule>
  </conditionalFormatting>
  <conditionalFormatting sqref="AP38:AV38">
    <cfRule type="containsBlanks" dxfId="1464" priority="15">
      <formula>LEN(TRIM(AP38))=0</formula>
    </cfRule>
  </conditionalFormatting>
  <conditionalFormatting sqref="A19:C27 G19:R27">
    <cfRule type="expression" dxfId="1463" priority="13">
      <formula>AND(OR($C$13=5,$C$13&lt;5),$C$13&lt;&gt;"")</formula>
    </cfRule>
  </conditionalFormatting>
  <conditionalFormatting sqref="A24:C27 G24:R27">
    <cfRule type="expression" dxfId="1462" priority="12">
      <formula>AND($C$13&gt;5,$C$13&lt;10)</formula>
    </cfRule>
  </conditionalFormatting>
  <conditionalFormatting sqref="A26:C27 G26:R27">
    <cfRule type="expression" dxfId="1461" priority="1">
      <formula>AND(OR($C$13&gt;10,$C$13=10),OR($C$13&lt;12,$C$13=12))</formula>
    </cfRule>
  </conditionalFormatting>
  <conditionalFormatting sqref="D24:F27">
    <cfRule type="expression" dxfId="1460" priority="11">
      <formula>AND(OR($C$13=5,$C$13&lt;5),$C$13&lt;&gt;"")</formula>
    </cfRule>
  </conditionalFormatting>
  <conditionalFormatting sqref="D24:F27">
    <cfRule type="expression" dxfId="1459" priority="10">
      <formula>AND($C$13&gt;5,$C$13&lt;10)</formula>
    </cfRule>
  </conditionalFormatting>
  <conditionalFormatting sqref="D26:F27">
    <cfRule type="expression" dxfId="1458" priority="9">
      <formula>AND(OR($C$13&gt;10,$C$13=10),OR($C$13&lt;12,$C$13=12))</formula>
    </cfRule>
  </conditionalFormatting>
  <conditionalFormatting sqref="D19:F23">
    <cfRule type="expression" dxfId="1457" priority="8">
      <formula>AND(OR($C$13=5,$C$13&lt;5),$C$13&lt;&gt;"")</formula>
    </cfRule>
  </conditionalFormatting>
  <conditionalFormatting sqref="AB16:AD16">
    <cfRule type="containsBlanks" dxfId="1456" priority="6">
      <formula>LEN(TRIM(AB16))=0</formula>
    </cfRule>
  </conditionalFormatting>
  <conditionalFormatting sqref="T16">
    <cfRule type="containsBlanks" dxfId="1455" priority="7">
      <formula>LEN(TRIM(T16))=0</formula>
    </cfRule>
  </conditionalFormatting>
  <conditionalFormatting sqref="AB16:AE16">
    <cfRule type="expression" dxfId="1454" priority="4">
      <formula>$T$16="FIXED SPEED"</formula>
    </cfRule>
    <cfRule type="expression" dxfId="1453" priority="5">
      <formula>$X$40="FIXED SPEED"</formula>
    </cfRule>
  </conditionalFormatting>
  <conditionalFormatting sqref="AX13:BG13">
    <cfRule type="notContainsBlanks" dxfId="1452" priority="3">
      <formula>LEN(TRIM(AX13))&gt;0</formula>
    </cfRule>
  </conditionalFormatting>
  <conditionalFormatting sqref="BE9:BE10">
    <cfRule type="containsBlanks" dxfId="1451" priority="2">
      <formula>LEN(TRIM(BE9))=0</formula>
    </cfRule>
  </conditionalFormatting>
  <conditionalFormatting sqref="G18:I27 M18:O27">
    <cfRule type="containsBlanks" dxfId="1450"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405</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1324"/>
      <c r="G7" s="1324"/>
      <c r="H7" s="1324"/>
      <c r="I7" s="1324"/>
      <c r="J7" s="1324"/>
      <c r="K7" s="1324"/>
      <c r="L7" s="1324"/>
      <c r="M7" s="1324"/>
      <c r="N7" s="1324"/>
      <c r="O7" s="1324"/>
      <c r="P7" s="1324"/>
      <c r="Q7" s="6"/>
      <c r="R7" s="6"/>
      <c r="S7" s="6"/>
      <c r="T7" s="6"/>
      <c r="U7" s="6"/>
      <c r="V7" s="6"/>
      <c r="W7" s="6"/>
      <c r="X7" s="6"/>
      <c r="Y7" s="6"/>
      <c r="Z7" s="6"/>
      <c r="AA7" s="6"/>
      <c r="AB7" s="6"/>
      <c r="AC7" s="6"/>
      <c r="AD7" s="6"/>
      <c r="AE7" s="6"/>
      <c r="AF7" s="6"/>
      <c r="AG7" s="1319" t="s">
        <v>47</v>
      </c>
      <c r="AH7" s="1319"/>
      <c r="AI7" s="1319"/>
      <c r="AJ7" s="1319"/>
      <c r="AK7" s="1319"/>
      <c r="AL7" s="1037"/>
      <c r="AM7" s="1037"/>
      <c r="AN7" s="1037"/>
      <c r="AO7" s="1037"/>
      <c r="AP7" s="1037"/>
      <c r="AQ7" s="1037"/>
      <c r="AR7" s="1037"/>
      <c r="AS7" s="1037"/>
      <c r="AT7" s="1037"/>
      <c r="AU7" s="1037"/>
      <c r="AV7" s="1037"/>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1253" t="s">
        <v>696</v>
      </c>
      <c r="AY9" s="1254"/>
      <c r="AZ9" s="1254"/>
      <c r="BA9" s="1254"/>
      <c r="BB9" s="1254"/>
      <c r="BC9" s="1254"/>
      <c r="BD9" s="1254"/>
      <c r="BE9" s="1254"/>
      <c r="BF9" s="1254"/>
      <c r="BG9" s="1254"/>
      <c r="BH9" s="1254"/>
      <c r="BI9" s="1254"/>
      <c r="BJ9" s="1254"/>
      <c r="BK9" s="1254"/>
      <c r="BL9" s="1255"/>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898" t="s">
        <v>946</v>
      </c>
      <c r="B10" s="1899"/>
      <c r="C10" s="1899"/>
      <c r="D10" s="1899"/>
      <c r="E10" s="1899"/>
      <c r="F10" s="1899"/>
      <c r="G10" s="1899"/>
      <c r="H10" s="1902" t="s">
        <v>878</v>
      </c>
      <c r="I10" s="1903"/>
      <c r="J10" s="1903"/>
      <c r="K10" s="1903"/>
      <c r="L10" s="1903"/>
      <c r="M10" s="1903"/>
      <c r="N10" s="1903"/>
      <c r="O10" s="1903"/>
      <c r="P10" s="1903"/>
      <c r="Q10" s="1903"/>
      <c r="R10" s="1903"/>
      <c r="S10" s="1904"/>
      <c r="T10" s="1902" t="s">
        <v>407</v>
      </c>
      <c r="U10" s="1903"/>
      <c r="V10" s="1903"/>
      <c r="W10" s="1903"/>
      <c r="X10" s="1903"/>
      <c r="Y10" s="1904"/>
      <c r="Z10" s="1903" t="s">
        <v>408</v>
      </c>
      <c r="AA10" s="1903"/>
      <c r="AB10" s="1903"/>
      <c r="AC10" s="1903"/>
      <c r="AD10" s="1903"/>
      <c r="AE10" s="1904"/>
      <c r="AF10" s="1905" t="s">
        <v>409</v>
      </c>
      <c r="AG10" s="1905"/>
      <c r="AH10" s="1905"/>
      <c r="AI10" s="1905"/>
      <c r="AJ10" s="1905"/>
      <c r="AK10" s="1905"/>
      <c r="AL10" s="1905"/>
      <c r="AM10" s="1905"/>
      <c r="AN10" s="1905"/>
      <c r="AO10" s="1905"/>
      <c r="AP10" s="1905"/>
      <c r="AQ10" s="1905"/>
      <c r="AR10" s="1905"/>
      <c r="AS10" s="1899" t="s">
        <v>39</v>
      </c>
      <c r="AT10" s="1899"/>
      <c r="AU10" s="1899"/>
      <c r="AV10" s="1906"/>
      <c r="AW10" s="96"/>
      <c r="AX10" s="948"/>
      <c r="AY10" s="949"/>
      <c r="AZ10" s="949"/>
      <c r="BA10" s="949"/>
      <c r="BB10" s="950"/>
      <c r="BC10" s="966"/>
      <c r="BD10" s="949"/>
      <c r="BE10" s="949"/>
      <c r="BF10" s="949"/>
      <c r="BG10" s="950"/>
      <c r="BH10" s="966"/>
      <c r="BI10" s="949"/>
      <c r="BJ10" s="949"/>
      <c r="BK10" s="949"/>
      <c r="BL10" s="96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00"/>
      <c r="B11" s="1901"/>
      <c r="C11" s="1901"/>
      <c r="D11" s="1901"/>
      <c r="E11" s="1901"/>
      <c r="F11" s="1901"/>
      <c r="G11" s="1901"/>
      <c r="H11" s="1901" t="s">
        <v>410</v>
      </c>
      <c r="I11" s="1901"/>
      <c r="J11" s="1901"/>
      <c r="K11" s="1901" t="s">
        <v>44</v>
      </c>
      <c r="L11" s="1901"/>
      <c r="M11" s="1901"/>
      <c r="N11" s="1901" t="s">
        <v>43</v>
      </c>
      <c r="O11" s="1901"/>
      <c r="P11" s="1901"/>
      <c r="Q11" s="1901" t="s">
        <v>42</v>
      </c>
      <c r="R11" s="1901"/>
      <c r="S11" s="1901"/>
      <c r="T11" s="1901" t="s">
        <v>411</v>
      </c>
      <c r="U11" s="1901"/>
      <c r="V11" s="1901"/>
      <c r="W11" s="1901" t="s">
        <v>412</v>
      </c>
      <c r="X11" s="1901"/>
      <c r="Y11" s="1901"/>
      <c r="Z11" s="1908" t="s">
        <v>753</v>
      </c>
      <c r="AA11" s="1908"/>
      <c r="AB11" s="1908"/>
      <c r="AC11" s="1908" t="s">
        <v>754</v>
      </c>
      <c r="AD11" s="1908"/>
      <c r="AE11" s="1908"/>
      <c r="AF11" s="1908" t="s">
        <v>413</v>
      </c>
      <c r="AG11" s="1908"/>
      <c r="AH11" s="1908"/>
      <c r="AI11" s="1908"/>
      <c r="AJ11" s="1901" t="s">
        <v>41</v>
      </c>
      <c r="AK11" s="1901"/>
      <c r="AL11" s="1901"/>
      <c r="AM11" s="1901" t="s">
        <v>414</v>
      </c>
      <c r="AN11" s="1901"/>
      <c r="AO11" s="1901"/>
      <c r="AP11" s="1901"/>
      <c r="AQ11" s="1901"/>
      <c r="AR11" s="1901"/>
      <c r="AS11" s="1901"/>
      <c r="AT11" s="1901"/>
      <c r="AU11" s="1901"/>
      <c r="AV11" s="1907"/>
      <c r="AW11" s="96"/>
      <c r="AX11" s="925"/>
      <c r="AY11" s="926"/>
      <c r="AZ11" s="926"/>
      <c r="BA11" s="926"/>
      <c r="BB11" s="927"/>
      <c r="BC11" s="928"/>
      <c r="BD11" s="926"/>
      <c r="BE11" s="926"/>
      <c r="BF11" s="926"/>
      <c r="BG11" s="927"/>
      <c r="BH11" s="928"/>
      <c r="BI11" s="926"/>
      <c r="BJ11" s="926"/>
      <c r="BK11" s="926"/>
      <c r="BL11" s="92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00"/>
      <c r="B12" s="1901"/>
      <c r="C12" s="1901"/>
      <c r="D12" s="1901"/>
      <c r="E12" s="1901"/>
      <c r="F12" s="1901"/>
      <c r="G12" s="1901"/>
      <c r="H12" s="1901"/>
      <c r="I12" s="1901"/>
      <c r="J12" s="1901"/>
      <c r="K12" s="1901"/>
      <c r="L12" s="1901"/>
      <c r="M12" s="1901"/>
      <c r="N12" s="1901"/>
      <c r="O12" s="1901"/>
      <c r="P12" s="1901"/>
      <c r="Q12" s="1901"/>
      <c r="R12" s="1901"/>
      <c r="S12" s="1901"/>
      <c r="T12" s="1901"/>
      <c r="U12" s="1901"/>
      <c r="V12" s="1901"/>
      <c r="W12" s="1901"/>
      <c r="X12" s="1901"/>
      <c r="Y12" s="1901"/>
      <c r="Z12" s="1908"/>
      <c r="AA12" s="1908"/>
      <c r="AB12" s="1908"/>
      <c r="AC12" s="1908"/>
      <c r="AD12" s="1908"/>
      <c r="AE12" s="1908"/>
      <c r="AF12" s="1908"/>
      <c r="AG12" s="1908"/>
      <c r="AH12" s="1908"/>
      <c r="AI12" s="1908"/>
      <c r="AJ12" s="1901"/>
      <c r="AK12" s="1901"/>
      <c r="AL12" s="1901"/>
      <c r="AM12" s="1901"/>
      <c r="AN12" s="1901"/>
      <c r="AO12" s="1901"/>
      <c r="AP12" s="1901"/>
      <c r="AQ12" s="1901"/>
      <c r="AR12" s="1901"/>
      <c r="AS12" s="1901"/>
      <c r="AT12" s="1901"/>
      <c r="AU12" s="1901"/>
      <c r="AV12" s="190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11"/>
      <c r="B13" s="1912"/>
      <c r="C13" s="1912"/>
      <c r="D13" s="1912"/>
      <c r="E13" s="1912"/>
      <c r="F13" s="1912"/>
      <c r="G13" s="1912"/>
      <c r="H13" s="1913"/>
      <c r="I13" s="1913"/>
      <c r="J13" s="1913"/>
      <c r="K13" s="1913"/>
      <c r="L13" s="1913"/>
      <c r="M13" s="1913"/>
      <c r="N13" s="1913"/>
      <c r="O13" s="1913"/>
      <c r="P13" s="1913"/>
      <c r="Q13" s="1913"/>
      <c r="R13" s="1913"/>
      <c r="S13" s="1913"/>
      <c r="T13" s="1913"/>
      <c r="U13" s="1913"/>
      <c r="V13" s="1913"/>
      <c r="W13" s="1913"/>
      <c r="X13" s="1913"/>
      <c r="Y13" s="1913"/>
      <c r="Z13" s="1913"/>
      <c r="AA13" s="1913"/>
      <c r="AB13" s="1913"/>
      <c r="AC13" s="1913"/>
      <c r="AD13" s="1913"/>
      <c r="AE13" s="1913"/>
      <c r="AF13" s="1912"/>
      <c r="AG13" s="1912"/>
      <c r="AH13" s="1912"/>
      <c r="AI13" s="1912"/>
      <c r="AJ13" s="1912"/>
      <c r="AK13" s="1912"/>
      <c r="AL13" s="1912"/>
      <c r="AM13" s="1912"/>
      <c r="AN13" s="1912"/>
      <c r="AO13" s="1912"/>
      <c r="AP13" s="1912"/>
      <c r="AQ13" s="1912"/>
      <c r="AR13" s="1912"/>
      <c r="AS13" s="1909"/>
      <c r="AT13" s="1909"/>
      <c r="AU13" s="1909"/>
      <c r="AV13" s="1910"/>
      <c r="AW13" s="96"/>
      <c r="AX13" s="925"/>
      <c r="AY13" s="926"/>
      <c r="AZ13" s="926"/>
      <c r="BA13" s="926"/>
      <c r="BB13" s="927"/>
      <c r="BC13" s="928"/>
      <c r="BD13" s="926"/>
      <c r="BE13" s="926"/>
      <c r="BF13" s="926"/>
      <c r="BG13" s="927"/>
      <c r="BH13" s="928"/>
      <c r="BI13" s="926"/>
      <c r="BJ13" s="926"/>
      <c r="BK13" s="926"/>
      <c r="BL13" s="92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11"/>
      <c r="B14" s="1912"/>
      <c r="C14" s="1912"/>
      <c r="D14" s="1912"/>
      <c r="E14" s="1912"/>
      <c r="F14" s="1912"/>
      <c r="G14" s="1912"/>
      <c r="H14" s="1913"/>
      <c r="I14" s="1913"/>
      <c r="J14" s="1913"/>
      <c r="K14" s="1913"/>
      <c r="L14" s="1913"/>
      <c r="M14" s="1913"/>
      <c r="N14" s="1913"/>
      <c r="O14" s="1913"/>
      <c r="P14" s="1913"/>
      <c r="Q14" s="1913"/>
      <c r="R14" s="1913"/>
      <c r="S14" s="1913"/>
      <c r="T14" s="1913"/>
      <c r="U14" s="1913"/>
      <c r="V14" s="1913"/>
      <c r="W14" s="1913"/>
      <c r="X14" s="1913"/>
      <c r="Y14" s="1913"/>
      <c r="Z14" s="1913"/>
      <c r="AA14" s="1913"/>
      <c r="AB14" s="1913"/>
      <c r="AC14" s="1913"/>
      <c r="AD14" s="1913"/>
      <c r="AE14" s="1913"/>
      <c r="AF14" s="1912"/>
      <c r="AG14" s="1912"/>
      <c r="AH14" s="1912"/>
      <c r="AI14" s="1912"/>
      <c r="AJ14" s="1912"/>
      <c r="AK14" s="1912"/>
      <c r="AL14" s="1912"/>
      <c r="AM14" s="1912"/>
      <c r="AN14" s="1912"/>
      <c r="AO14" s="1912"/>
      <c r="AP14" s="1912"/>
      <c r="AQ14" s="1912"/>
      <c r="AR14" s="1912"/>
      <c r="AS14" s="1909"/>
      <c r="AT14" s="1909"/>
      <c r="AU14" s="1909"/>
      <c r="AV14" s="1910"/>
      <c r="AW14" s="96"/>
      <c r="AX14" s="925"/>
      <c r="AY14" s="926"/>
      <c r="AZ14" s="926"/>
      <c r="BA14" s="926"/>
      <c r="BB14" s="927"/>
      <c r="BC14" s="928"/>
      <c r="BD14" s="926"/>
      <c r="BE14" s="926"/>
      <c r="BF14" s="926"/>
      <c r="BG14" s="927"/>
      <c r="BH14" s="928"/>
      <c r="BI14" s="926"/>
      <c r="BJ14" s="926"/>
      <c r="BK14" s="926"/>
      <c r="BL14" s="92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11"/>
      <c r="B15" s="1912"/>
      <c r="C15" s="1912"/>
      <c r="D15" s="1912"/>
      <c r="E15" s="1912"/>
      <c r="F15" s="1912"/>
      <c r="G15" s="1912"/>
      <c r="H15" s="1913"/>
      <c r="I15" s="1913"/>
      <c r="J15" s="1913"/>
      <c r="K15" s="1913"/>
      <c r="L15" s="1913"/>
      <c r="M15" s="1913"/>
      <c r="N15" s="1913"/>
      <c r="O15" s="1913"/>
      <c r="P15" s="1913"/>
      <c r="Q15" s="1913"/>
      <c r="R15" s="1913"/>
      <c r="S15" s="1913"/>
      <c r="T15" s="1913"/>
      <c r="U15" s="1913"/>
      <c r="V15" s="1913"/>
      <c r="W15" s="1913"/>
      <c r="X15" s="1913"/>
      <c r="Y15" s="1913"/>
      <c r="Z15" s="1913"/>
      <c r="AA15" s="1913"/>
      <c r="AB15" s="1913"/>
      <c r="AC15" s="1913"/>
      <c r="AD15" s="1913"/>
      <c r="AE15" s="1913"/>
      <c r="AF15" s="1912"/>
      <c r="AG15" s="1912"/>
      <c r="AH15" s="1912"/>
      <c r="AI15" s="1912"/>
      <c r="AJ15" s="1912"/>
      <c r="AK15" s="1912"/>
      <c r="AL15" s="1912"/>
      <c r="AM15" s="1912"/>
      <c r="AN15" s="1912"/>
      <c r="AO15" s="1912"/>
      <c r="AP15" s="1912"/>
      <c r="AQ15" s="1912"/>
      <c r="AR15" s="1912"/>
      <c r="AS15" s="1909"/>
      <c r="AT15" s="1909"/>
      <c r="AU15" s="1909"/>
      <c r="AV15" s="1910"/>
      <c r="AW15" s="96"/>
      <c r="AX15" s="936"/>
      <c r="AY15" s="937"/>
      <c r="AZ15" s="937"/>
      <c r="BA15" s="937"/>
      <c r="BB15" s="938"/>
      <c r="BC15" s="939"/>
      <c r="BD15" s="937"/>
      <c r="BE15" s="937"/>
      <c r="BF15" s="937"/>
      <c r="BG15" s="938"/>
      <c r="BH15" s="939"/>
      <c r="BI15" s="937"/>
      <c r="BJ15" s="937"/>
      <c r="BK15" s="937"/>
      <c r="BL15" s="940"/>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11"/>
      <c r="B16" s="1912"/>
      <c r="C16" s="1912"/>
      <c r="D16" s="1912"/>
      <c r="E16" s="1912"/>
      <c r="F16" s="1912"/>
      <c r="G16" s="1912"/>
      <c r="H16" s="1913"/>
      <c r="I16" s="1913"/>
      <c r="J16" s="1913"/>
      <c r="K16" s="1913"/>
      <c r="L16" s="1913"/>
      <c r="M16" s="1913"/>
      <c r="N16" s="1913"/>
      <c r="O16" s="1913"/>
      <c r="P16" s="1913"/>
      <c r="Q16" s="1913"/>
      <c r="R16" s="1913"/>
      <c r="S16" s="1913"/>
      <c r="T16" s="1913"/>
      <c r="U16" s="1913"/>
      <c r="V16" s="1913"/>
      <c r="W16" s="1913"/>
      <c r="X16" s="1913"/>
      <c r="Y16" s="1913"/>
      <c r="Z16" s="1913"/>
      <c r="AA16" s="1913"/>
      <c r="AB16" s="1913"/>
      <c r="AC16" s="1913"/>
      <c r="AD16" s="1913"/>
      <c r="AE16" s="1913"/>
      <c r="AF16" s="1912"/>
      <c r="AG16" s="1912"/>
      <c r="AH16" s="1912"/>
      <c r="AI16" s="1912"/>
      <c r="AJ16" s="1912"/>
      <c r="AK16" s="1912"/>
      <c r="AL16" s="1912"/>
      <c r="AM16" s="1912"/>
      <c r="AN16" s="1912"/>
      <c r="AO16" s="1912"/>
      <c r="AP16" s="1912"/>
      <c r="AQ16" s="1912"/>
      <c r="AR16" s="1912"/>
      <c r="AS16" s="1909"/>
      <c r="AT16" s="1909"/>
      <c r="AU16" s="1909"/>
      <c r="AV16" s="1910"/>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11"/>
      <c r="B17" s="1912"/>
      <c r="C17" s="1912"/>
      <c r="D17" s="1912"/>
      <c r="E17" s="1912"/>
      <c r="F17" s="1912"/>
      <c r="G17" s="1912"/>
      <c r="H17" s="1913"/>
      <c r="I17" s="1913"/>
      <c r="J17" s="1913"/>
      <c r="K17" s="1913"/>
      <c r="L17" s="1913"/>
      <c r="M17" s="1913"/>
      <c r="N17" s="1913"/>
      <c r="O17" s="1913"/>
      <c r="P17" s="1913"/>
      <c r="Q17" s="1913"/>
      <c r="R17" s="1913"/>
      <c r="S17" s="1913"/>
      <c r="T17" s="1913"/>
      <c r="U17" s="1913"/>
      <c r="V17" s="1913"/>
      <c r="W17" s="1913"/>
      <c r="X17" s="1913"/>
      <c r="Y17" s="1913"/>
      <c r="Z17" s="1913"/>
      <c r="AA17" s="1913"/>
      <c r="AB17" s="1913"/>
      <c r="AC17" s="1913"/>
      <c r="AD17" s="1913"/>
      <c r="AE17" s="1913"/>
      <c r="AF17" s="1912"/>
      <c r="AG17" s="1912"/>
      <c r="AH17" s="1912"/>
      <c r="AI17" s="1912"/>
      <c r="AJ17" s="1912"/>
      <c r="AK17" s="1912"/>
      <c r="AL17" s="1912"/>
      <c r="AM17" s="1912"/>
      <c r="AN17" s="1912"/>
      <c r="AO17" s="1912"/>
      <c r="AP17" s="1912"/>
      <c r="AQ17" s="1912"/>
      <c r="AR17" s="1912"/>
      <c r="AS17" s="1909"/>
      <c r="AT17" s="1909"/>
      <c r="AU17" s="1909"/>
      <c r="AV17" s="1910"/>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11"/>
      <c r="B18" s="1912"/>
      <c r="C18" s="1912"/>
      <c r="D18" s="1912"/>
      <c r="E18" s="1912"/>
      <c r="F18" s="1912"/>
      <c r="G18" s="1912"/>
      <c r="H18" s="1913"/>
      <c r="I18" s="1913"/>
      <c r="J18" s="1913"/>
      <c r="K18" s="1913"/>
      <c r="L18" s="1913"/>
      <c r="M18" s="1913"/>
      <c r="N18" s="1913"/>
      <c r="O18" s="1913"/>
      <c r="P18" s="1913"/>
      <c r="Q18" s="1913"/>
      <c r="R18" s="1913"/>
      <c r="S18" s="1913"/>
      <c r="T18" s="1913"/>
      <c r="U18" s="1913"/>
      <c r="V18" s="1913"/>
      <c r="W18" s="1913"/>
      <c r="X18" s="1913"/>
      <c r="Y18" s="1913"/>
      <c r="Z18" s="1913"/>
      <c r="AA18" s="1913"/>
      <c r="AB18" s="1913"/>
      <c r="AC18" s="1913"/>
      <c r="AD18" s="1913"/>
      <c r="AE18" s="1913"/>
      <c r="AF18" s="1912"/>
      <c r="AG18" s="1912"/>
      <c r="AH18" s="1912"/>
      <c r="AI18" s="1912"/>
      <c r="AJ18" s="1912"/>
      <c r="AK18" s="1912"/>
      <c r="AL18" s="1912"/>
      <c r="AM18" s="1912"/>
      <c r="AN18" s="1912"/>
      <c r="AO18" s="1912"/>
      <c r="AP18" s="1912"/>
      <c r="AQ18" s="1912"/>
      <c r="AR18" s="1912"/>
      <c r="AS18" s="1909"/>
      <c r="AT18" s="1909"/>
      <c r="AU18" s="1909"/>
      <c r="AV18" s="1910"/>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11"/>
      <c r="B19" s="1912"/>
      <c r="C19" s="1912"/>
      <c r="D19" s="1912"/>
      <c r="E19" s="1912"/>
      <c r="F19" s="1912"/>
      <c r="G19" s="1912"/>
      <c r="H19" s="1913"/>
      <c r="I19" s="1913"/>
      <c r="J19" s="1913"/>
      <c r="K19" s="1913"/>
      <c r="L19" s="1913"/>
      <c r="M19" s="1913"/>
      <c r="N19" s="1913"/>
      <c r="O19" s="1913"/>
      <c r="P19" s="1913"/>
      <c r="Q19" s="1913"/>
      <c r="R19" s="1913"/>
      <c r="S19" s="1913"/>
      <c r="T19" s="1913"/>
      <c r="U19" s="1913"/>
      <c r="V19" s="1913"/>
      <c r="W19" s="1913"/>
      <c r="X19" s="1913"/>
      <c r="Y19" s="1913"/>
      <c r="Z19" s="1913"/>
      <c r="AA19" s="1913"/>
      <c r="AB19" s="1913"/>
      <c r="AC19" s="1913"/>
      <c r="AD19" s="1913"/>
      <c r="AE19" s="1913"/>
      <c r="AF19" s="1912"/>
      <c r="AG19" s="1912"/>
      <c r="AH19" s="1912"/>
      <c r="AI19" s="1912"/>
      <c r="AJ19" s="1912"/>
      <c r="AK19" s="1912"/>
      <c r="AL19" s="1912"/>
      <c r="AM19" s="1912"/>
      <c r="AN19" s="1912"/>
      <c r="AO19" s="1912"/>
      <c r="AP19" s="1912"/>
      <c r="AQ19" s="1912"/>
      <c r="AR19" s="1912"/>
      <c r="AS19" s="1909"/>
      <c r="AT19" s="1909"/>
      <c r="AU19" s="1909"/>
      <c r="AV19" s="1910"/>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11"/>
      <c r="B20" s="1912"/>
      <c r="C20" s="1912"/>
      <c r="D20" s="1912"/>
      <c r="E20" s="1912"/>
      <c r="F20" s="1912"/>
      <c r="G20" s="1912"/>
      <c r="H20" s="1913"/>
      <c r="I20" s="1913"/>
      <c r="J20" s="1913"/>
      <c r="K20" s="1913"/>
      <c r="L20" s="1913"/>
      <c r="M20" s="1913"/>
      <c r="N20" s="1913"/>
      <c r="O20" s="1913"/>
      <c r="P20" s="1913"/>
      <c r="Q20" s="1913"/>
      <c r="R20" s="1913"/>
      <c r="S20" s="1913"/>
      <c r="T20" s="1913"/>
      <c r="U20" s="1913"/>
      <c r="V20" s="1913"/>
      <c r="W20" s="1913"/>
      <c r="X20" s="1913"/>
      <c r="Y20" s="1913"/>
      <c r="Z20" s="1913"/>
      <c r="AA20" s="1913"/>
      <c r="AB20" s="1913"/>
      <c r="AC20" s="1913"/>
      <c r="AD20" s="1913"/>
      <c r="AE20" s="1913"/>
      <c r="AF20" s="1912"/>
      <c r="AG20" s="1912"/>
      <c r="AH20" s="1912"/>
      <c r="AI20" s="1912"/>
      <c r="AJ20" s="1912"/>
      <c r="AK20" s="1912"/>
      <c r="AL20" s="1912"/>
      <c r="AM20" s="1912"/>
      <c r="AN20" s="1912"/>
      <c r="AO20" s="1912"/>
      <c r="AP20" s="1912"/>
      <c r="AQ20" s="1912"/>
      <c r="AR20" s="1912"/>
      <c r="AS20" s="1909"/>
      <c r="AT20" s="1909"/>
      <c r="AU20" s="1909"/>
      <c r="AV20" s="1910"/>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11"/>
      <c r="B21" s="1912"/>
      <c r="C21" s="1912"/>
      <c r="D21" s="1912"/>
      <c r="E21" s="1912"/>
      <c r="F21" s="1912"/>
      <c r="G21" s="1912"/>
      <c r="H21" s="1913"/>
      <c r="I21" s="1913"/>
      <c r="J21" s="1913"/>
      <c r="K21" s="1913"/>
      <c r="L21" s="1913"/>
      <c r="M21" s="1913"/>
      <c r="N21" s="1913"/>
      <c r="O21" s="1913"/>
      <c r="P21" s="1913"/>
      <c r="Q21" s="1913"/>
      <c r="R21" s="1913"/>
      <c r="S21" s="1913"/>
      <c r="T21" s="1913"/>
      <c r="U21" s="1913"/>
      <c r="V21" s="1913"/>
      <c r="W21" s="1913"/>
      <c r="X21" s="1913"/>
      <c r="Y21" s="1913"/>
      <c r="Z21" s="1913"/>
      <c r="AA21" s="1913"/>
      <c r="AB21" s="1913"/>
      <c r="AC21" s="1913"/>
      <c r="AD21" s="1913"/>
      <c r="AE21" s="1913"/>
      <c r="AF21" s="1912"/>
      <c r="AG21" s="1912"/>
      <c r="AH21" s="1912"/>
      <c r="AI21" s="1912"/>
      <c r="AJ21" s="1912"/>
      <c r="AK21" s="1912"/>
      <c r="AL21" s="1912"/>
      <c r="AM21" s="1912"/>
      <c r="AN21" s="1912"/>
      <c r="AO21" s="1912"/>
      <c r="AP21" s="1912"/>
      <c r="AQ21" s="1912"/>
      <c r="AR21" s="1912"/>
      <c r="AS21" s="1909"/>
      <c r="AT21" s="1909"/>
      <c r="AU21" s="1909"/>
      <c r="AV21" s="1910"/>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11"/>
      <c r="B22" s="1912"/>
      <c r="C22" s="1912"/>
      <c r="D22" s="1912"/>
      <c r="E22" s="1912"/>
      <c r="F22" s="1912"/>
      <c r="G22" s="1912"/>
      <c r="H22" s="1913"/>
      <c r="I22" s="1913"/>
      <c r="J22" s="1913"/>
      <c r="K22" s="1913"/>
      <c r="L22" s="1913"/>
      <c r="M22" s="1913"/>
      <c r="N22" s="1913"/>
      <c r="O22" s="1913"/>
      <c r="P22" s="1913"/>
      <c r="Q22" s="1913"/>
      <c r="R22" s="1913"/>
      <c r="S22" s="1913"/>
      <c r="T22" s="1913"/>
      <c r="U22" s="1913"/>
      <c r="V22" s="1913"/>
      <c r="W22" s="1913"/>
      <c r="X22" s="1913"/>
      <c r="Y22" s="1913"/>
      <c r="Z22" s="1913"/>
      <c r="AA22" s="1913"/>
      <c r="AB22" s="1913"/>
      <c r="AC22" s="1913"/>
      <c r="AD22" s="1913"/>
      <c r="AE22" s="1913"/>
      <c r="AF22" s="1912"/>
      <c r="AG22" s="1912"/>
      <c r="AH22" s="1912"/>
      <c r="AI22" s="1912"/>
      <c r="AJ22" s="1912"/>
      <c r="AK22" s="1912"/>
      <c r="AL22" s="1912"/>
      <c r="AM22" s="1912"/>
      <c r="AN22" s="1912"/>
      <c r="AO22" s="1912"/>
      <c r="AP22" s="1912"/>
      <c r="AQ22" s="1912"/>
      <c r="AR22" s="1912"/>
      <c r="AS22" s="1909"/>
      <c r="AT22" s="1909"/>
      <c r="AU22" s="1909"/>
      <c r="AV22" s="1910"/>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11"/>
      <c r="B23" s="1912"/>
      <c r="C23" s="1912"/>
      <c r="D23" s="1912"/>
      <c r="E23" s="1912"/>
      <c r="F23" s="1912"/>
      <c r="G23" s="1912"/>
      <c r="H23" s="1913"/>
      <c r="I23" s="1913"/>
      <c r="J23" s="1913"/>
      <c r="K23" s="1913"/>
      <c r="L23" s="1913"/>
      <c r="M23" s="1913"/>
      <c r="N23" s="1913"/>
      <c r="O23" s="1913"/>
      <c r="P23" s="1913"/>
      <c r="Q23" s="1913"/>
      <c r="R23" s="1913"/>
      <c r="S23" s="1913"/>
      <c r="T23" s="1913"/>
      <c r="U23" s="1913"/>
      <c r="V23" s="1913"/>
      <c r="W23" s="1913"/>
      <c r="X23" s="1913"/>
      <c r="Y23" s="1913"/>
      <c r="Z23" s="1913"/>
      <c r="AA23" s="1913"/>
      <c r="AB23" s="1913"/>
      <c r="AC23" s="1913"/>
      <c r="AD23" s="1913"/>
      <c r="AE23" s="1913"/>
      <c r="AF23" s="1912"/>
      <c r="AG23" s="1912"/>
      <c r="AH23" s="1912"/>
      <c r="AI23" s="1912"/>
      <c r="AJ23" s="1912"/>
      <c r="AK23" s="1912"/>
      <c r="AL23" s="1912"/>
      <c r="AM23" s="1912"/>
      <c r="AN23" s="1912"/>
      <c r="AO23" s="1912"/>
      <c r="AP23" s="1912"/>
      <c r="AQ23" s="1912"/>
      <c r="AR23" s="1912"/>
      <c r="AS23" s="1909"/>
      <c r="AT23" s="1909"/>
      <c r="AU23" s="1909"/>
      <c r="AV23" s="1910"/>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11"/>
      <c r="B24" s="1912"/>
      <c r="C24" s="1912"/>
      <c r="D24" s="1912"/>
      <c r="E24" s="1912"/>
      <c r="F24" s="1912"/>
      <c r="G24" s="1912"/>
      <c r="H24" s="1913"/>
      <c r="I24" s="1913"/>
      <c r="J24" s="1913"/>
      <c r="K24" s="1913"/>
      <c r="L24" s="1913"/>
      <c r="M24" s="1913"/>
      <c r="N24" s="1913"/>
      <c r="O24" s="1913"/>
      <c r="P24" s="1913"/>
      <c r="Q24" s="1913"/>
      <c r="R24" s="1913"/>
      <c r="S24" s="1913"/>
      <c r="T24" s="1913"/>
      <c r="U24" s="1913"/>
      <c r="V24" s="1913"/>
      <c r="W24" s="1913"/>
      <c r="X24" s="1913"/>
      <c r="Y24" s="1913"/>
      <c r="Z24" s="1913"/>
      <c r="AA24" s="1913"/>
      <c r="AB24" s="1913"/>
      <c r="AC24" s="1913"/>
      <c r="AD24" s="1913"/>
      <c r="AE24" s="1913"/>
      <c r="AF24" s="1912"/>
      <c r="AG24" s="1912"/>
      <c r="AH24" s="1912"/>
      <c r="AI24" s="1912"/>
      <c r="AJ24" s="1912"/>
      <c r="AK24" s="1912"/>
      <c r="AL24" s="1912"/>
      <c r="AM24" s="1912"/>
      <c r="AN24" s="1912"/>
      <c r="AO24" s="1912"/>
      <c r="AP24" s="1912"/>
      <c r="AQ24" s="1912"/>
      <c r="AR24" s="1912"/>
      <c r="AS24" s="1909"/>
      <c r="AT24" s="1909"/>
      <c r="AU24" s="1909"/>
      <c r="AV24" s="1910"/>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11"/>
      <c r="B25" s="1912"/>
      <c r="C25" s="1912"/>
      <c r="D25" s="1912"/>
      <c r="E25" s="1912"/>
      <c r="F25" s="1912"/>
      <c r="G25" s="1912"/>
      <c r="H25" s="1913"/>
      <c r="I25" s="1913"/>
      <c r="J25" s="1913"/>
      <c r="K25" s="1913"/>
      <c r="L25" s="1913"/>
      <c r="M25" s="1913"/>
      <c r="N25" s="1913"/>
      <c r="O25" s="1913"/>
      <c r="P25" s="1913"/>
      <c r="Q25" s="1913"/>
      <c r="R25" s="1913"/>
      <c r="S25" s="1913"/>
      <c r="T25" s="1913"/>
      <c r="U25" s="1913"/>
      <c r="V25" s="1913"/>
      <c r="W25" s="1913"/>
      <c r="X25" s="1913"/>
      <c r="Y25" s="1913"/>
      <c r="Z25" s="1913"/>
      <c r="AA25" s="1913"/>
      <c r="AB25" s="1913"/>
      <c r="AC25" s="1913"/>
      <c r="AD25" s="1913"/>
      <c r="AE25" s="1913"/>
      <c r="AF25" s="1912"/>
      <c r="AG25" s="1912"/>
      <c r="AH25" s="1912"/>
      <c r="AI25" s="1912"/>
      <c r="AJ25" s="1912"/>
      <c r="AK25" s="1912"/>
      <c r="AL25" s="1912"/>
      <c r="AM25" s="1912"/>
      <c r="AN25" s="1912"/>
      <c r="AO25" s="1912"/>
      <c r="AP25" s="1912"/>
      <c r="AQ25" s="1912"/>
      <c r="AR25" s="1912"/>
      <c r="AS25" s="1909"/>
      <c r="AT25" s="1909"/>
      <c r="AU25" s="1909"/>
      <c r="AV25" s="1910"/>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11"/>
      <c r="B26" s="1912"/>
      <c r="C26" s="1912"/>
      <c r="D26" s="1912"/>
      <c r="E26" s="1912"/>
      <c r="F26" s="1912"/>
      <c r="G26" s="1912"/>
      <c r="H26" s="1913"/>
      <c r="I26" s="1913"/>
      <c r="J26" s="1913"/>
      <c r="K26" s="1913"/>
      <c r="L26" s="1913"/>
      <c r="M26" s="1913"/>
      <c r="N26" s="1913"/>
      <c r="O26" s="1913"/>
      <c r="P26" s="1913"/>
      <c r="Q26" s="1913"/>
      <c r="R26" s="1913"/>
      <c r="S26" s="1913"/>
      <c r="T26" s="1913"/>
      <c r="U26" s="1913"/>
      <c r="V26" s="1913"/>
      <c r="W26" s="1913"/>
      <c r="X26" s="1913"/>
      <c r="Y26" s="1913"/>
      <c r="Z26" s="1913"/>
      <c r="AA26" s="1913"/>
      <c r="AB26" s="1913"/>
      <c r="AC26" s="1913"/>
      <c r="AD26" s="1913"/>
      <c r="AE26" s="1913"/>
      <c r="AF26" s="1912"/>
      <c r="AG26" s="1912"/>
      <c r="AH26" s="1912"/>
      <c r="AI26" s="1912"/>
      <c r="AJ26" s="1912"/>
      <c r="AK26" s="1912"/>
      <c r="AL26" s="1912"/>
      <c r="AM26" s="1912"/>
      <c r="AN26" s="1912"/>
      <c r="AO26" s="1912"/>
      <c r="AP26" s="1912"/>
      <c r="AQ26" s="1912"/>
      <c r="AR26" s="1912"/>
      <c r="AS26" s="1909"/>
      <c r="AT26" s="1909"/>
      <c r="AU26" s="1909"/>
      <c r="AV26" s="1910"/>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11"/>
      <c r="B27" s="1912"/>
      <c r="C27" s="1912"/>
      <c r="D27" s="1912"/>
      <c r="E27" s="1912"/>
      <c r="F27" s="1912"/>
      <c r="G27" s="1912"/>
      <c r="H27" s="1913"/>
      <c r="I27" s="1913"/>
      <c r="J27" s="1913"/>
      <c r="K27" s="1913"/>
      <c r="L27" s="1913"/>
      <c r="M27" s="1913"/>
      <c r="N27" s="1913"/>
      <c r="O27" s="1913"/>
      <c r="P27" s="1913"/>
      <c r="Q27" s="1913"/>
      <c r="R27" s="1913"/>
      <c r="S27" s="1913"/>
      <c r="T27" s="1913"/>
      <c r="U27" s="1913"/>
      <c r="V27" s="1913"/>
      <c r="W27" s="1913"/>
      <c r="X27" s="1913"/>
      <c r="Y27" s="1913"/>
      <c r="Z27" s="1913"/>
      <c r="AA27" s="1913"/>
      <c r="AB27" s="1913"/>
      <c r="AC27" s="1914"/>
      <c r="AD27" s="1913"/>
      <c r="AE27" s="1913"/>
      <c r="AF27" s="1912"/>
      <c r="AG27" s="1912"/>
      <c r="AH27" s="1912"/>
      <c r="AI27" s="1912"/>
      <c r="AJ27" s="1912"/>
      <c r="AK27" s="1912"/>
      <c r="AL27" s="1912"/>
      <c r="AM27" s="1912"/>
      <c r="AN27" s="1912"/>
      <c r="AO27" s="1912"/>
      <c r="AP27" s="1912"/>
      <c r="AQ27" s="1912"/>
      <c r="AR27" s="1912"/>
      <c r="AS27" s="1909"/>
      <c r="AT27" s="1909"/>
      <c r="AU27" s="1909"/>
      <c r="AV27" s="1910"/>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11"/>
      <c r="B28" s="1912"/>
      <c r="C28" s="1912"/>
      <c r="D28" s="1912"/>
      <c r="E28" s="1912"/>
      <c r="F28" s="1912"/>
      <c r="G28" s="1912"/>
      <c r="H28" s="1913"/>
      <c r="I28" s="1913"/>
      <c r="J28" s="1913"/>
      <c r="K28" s="1913"/>
      <c r="L28" s="1913"/>
      <c r="M28" s="1913"/>
      <c r="N28" s="1913"/>
      <c r="O28" s="1913"/>
      <c r="P28" s="1913"/>
      <c r="Q28" s="1913"/>
      <c r="R28" s="1913"/>
      <c r="S28" s="1913"/>
      <c r="T28" s="1913"/>
      <c r="U28" s="1913"/>
      <c r="V28" s="1913"/>
      <c r="W28" s="1913"/>
      <c r="X28" s="1913"/>
      <c r="Y28" s="1913"/>
      <c r="Z28" s="1913"/>
      <c r="AA28" s="1913"/>
      <c r="AB28" s="1913"/>
      <c r="AC28" s="1913"/>
      <c r="AD28" s="1913"/>
      <c r="AE28" s="1913"/>
      <c r="AF28" s="1912"/>
      <c r="AG28" s="1912"/>
      <c r="AH28" s="1912"/>
      <c r="AI28" s="1912"/>
      <c r="AJ28" s="1912"/>
      <c r="AK28" s="1912"/>
      <c r="AL28" s="1912"/>
      <c r="AM28" s="1912"/>
      <c r="AN28" s="1912"/>
      <c r="AO28" s="1912"/>
      <c r="AP28" s="1912"/>
      <c r="AQ28" s="1912"/>
      <c r="AR28" s="1912"/>
      <c r="AS28" s="1909"/>
      <c r="AT28" s="1909"/>
      <c r="AU28" s="1909"/>
      <c r="AV28" s="1910"/>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11"/>
      <c r="B29" s="1912"/>
      <c r="C29" s="1912"/>
      <c r="D29" s="1912"/>
      <c r="E29" s="1912"/>
      <c r="F29" s="1912"/>
      <c r="G29" s="1912"/>
      <c r="H29" s="1913"/>
      <c r="I29" s="1913"/>
      <c r="J29" s="1913"/>
      <c r="K29" s="1913"/>
      <c r="L29" s="1913"/>
      <c r="M29" s="1913"/>
      <c r="N29" s="1913"/>
      <c r="O29" s="1913"/>
      <c r="P29" s="1913"/>
      <c r="Q29" s="1913"/>
      <c r="R29" s="1913"/>
      <c r="S29" s="1913"/>
      <c r="T29" s="1913"/>
      <c r="U29" s="1913"/>
      <c r="V29" s="1913"/>
      <c r="W29" s="1913"/>
      <c r="X29" s="1913"/>
      <c r="Y29" s="1913"/>
      <c r="Z29" s="1913"/>
      <c r="AA29" s="1913"/>
      <c r="AB29" s="1913"/>
      <c r="AC29" s="1913"/>
      <c r="AD29" s="1913"/>
      <c r="AE29" s="1913"/>
      <c r="AF29" s="1912"/>
      <c r="AG29" s="1912"/>
      <c r="AH29" s="1912"/>
      <c r="AI29" s="1912"/>
      <c r="AJ29" s="1912"/>
      <c r="AK29" s="1912"/>
      <c r="AL29" s="1912"/>
      <c r="AM29" s="1912"/>
      <c r="AN29" s="1912"/>
      <c r="AO29" s="1912"/>
      <c r="AP29" s="1912"/>
      <c r="AQ29" s="1912"/>
      <c r="AR29" s="1912"/>
      <c r="AS29" s="1909"/>
      <c r="AT29" s="1909"/>
      <c r="AU29" s="1909"/>
      <c r="AV29" s="1910"/>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11"/>
      <c r="B30" s="1912"/>
      <c r="C30" s="1912"/>
      <c r="D30" s="1912"/>
      <c r="E30" s="1912"/>
      <c r="F30" s="1912"/>
      <c r="G30" s="1912"/>
      <c r="H30" s="1913"/>
      <c r="I30" s="1913"/>
      <c r="J30" s="1913"/>
      <c r="K30" s="1913"/>
      <c r="L30" s="1913"/>
      <c r="M30" s="1913"/>
      <c r="N30" s="1913"/>
      <c r="O30" s="1913"/>
      <c r="P30" s="1913"/>
      <c r="Q30" s="1913"/>
      <c r="R30" s="1913"/>
      <c r="S30" s="1913"/>
      <c r="T30" s="1913"/>
      <c r="U30" s="1913"/>
      <c r="V30" s="1913"/>
      <c r="W30" s="1913"/>
      <c r="X30" s="1913"/>
      <c r="Y30" s="1913"/>
      <c r="Z30" s="1913"/>
      <c r="AA30" s="1913"/>
      <c r="AB30" s="1913"/>
      <c r="AC30" s="1913"/>
      <c r="AD30" s="1913"/>
      <c r="AE30" s="1913"/>
      <c r="AF30" s="1912"/>
      <c r="AG30" s="1912"/>
      <c r="AH30" s="1912"/>
      <c r="AI30" s="1912"/>
      <c r="AJ30" s="1912"/>
      <c r="AK30" s="1912"/>
      <c r="AL30" s="1912"/>
      <c r="AM30" s="1912"/>
      <c r="AN30" s="1912"/>
      <c r="AO30" s="1912"/>
      <c r="AP30" s="1912"/>
      <c r="AQ30" s="1912"/>
      <c r="AR30" s="1912"/>
      <c r="AS30" s="1909"/>
      <c r="AT30" s="1909"/>
      <c r="AU30" s="1909"/>
      <c r="AV30" s="1910"/>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11"/>
      <c r="B31" s="1912"/>
      <c r="C31" s="1912"/>
      <c r="D31" s="1912"/>
      <c r="E31" s="1912"/>
      <c r="F31" s="1912"/>
      <c r="G31" s="1912"/>
      <c r="H31" s="1913"/>
      <c r="I31" s="1913"/>
      <c r="J31" s="1913"/>
      <c r="K31" s="1913"/>
      <c r="L31" s="1913"/>
      <c r="M31" s="1913"/>
      <c r="N31" s="1913"/>
      <c r="O31" s="1913"/>
      <c r="P31" s="1913"/>
      <c r="Q31" s="1913"/>
      <c r="R31" s="1913"/>
      <c r="S31" s="1913"/>
      <c r="T31" s="1913"/>
      <c r="U31" s="1913"/>
      <c r="V31" s="1913"/>
      <c r="W31" s="1913"/>
      <c r="X31" s="1913"/>
      <c r="Y31" s="1913"/>
      <c r="Z31" s="1913"/>
      <c r="AA31" s="1913"/>
      <c r="AB31" s="1913"/>
      <c r="AC31" s="1913"/>
      <c r="AD31" s="1913"/>
      <c r="AE31" s="1913"/>
      <c r="AF31" s="1912"/>
      <c r="AG31" s="1912"/>
      <c r="AH31" s="1912"/>
      <c r="AI31" s="1912"/>
      <c r="AJ31" s="1912"/>
      <c r="AK31" s="1912"/>
      <c r="AL31" s="1912"/>
      <c r="AM31" s="1912"/>
      <c r="AN31" s="1912"/>
      <c r="AO31" s="1912"/>
      <c r="AP31" s="1912"/>
      <c r="AQ31" s="1912"/>
      <c r="AR31" s="1912"/>
      <c r="AS31" s="1909"/>
      <c r="AT31" s="1909"/>
      <c r="AU31" s="1909"/>
      <c r="AV31" s="1910"/>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11"/>
      <c r="B32" s="1912"/>
      <c r="C32" s="1912"/>
      <c r="D32" s="1912"/>
      <c r="E32" s="1912"/>
      <c r="F32" s="1912"/>
      <c r="G32" s="1912"/>
      <c r="H32" s="1913"/>
      <c r="I32" s="1913"/>
      <c r="J32" s="1913"/>
      <c r="K32" s="1913"/>
      <c r="L32" s="1913"/>
      <c r="M32" s="1913"/>
      <c r="N32" s="1913"/>
      <c r="O32" s="1913"/>
      <c r="P32" s="1913"/>
      <c r="Q32" s="1913"/>
      <c r="R32" s="1913"/>
      <c r="S32" s="1913"/>
      <c r="T32" s="1913"/>
      <c r="U32" s="1913"/>
      <c r="V32" s="1913"/>
      <c r="W32" s="1913"/>
      <c r="X32" s="1913"/>
      <c r="Y32" s="1913"/>
      <c r="Z32" s="1913"/>
      <c r="AA32" s="1913"/>
      <c r="AB32" s="1913"/>
      <c r="AC32" s="1913"/>
      <c r="AD32" s="1913"/>
      <c r="AE32" s="1913"/>
      <c r="AF32" s="1912"/>
      <c r="AG32" s="1912"/>
      <c r="AH32" s="1912"/>
      <c r="AI32" s="1912"/>
      <c r="AJ32" s="1912"/>
      <c r="AK32" s="1912"/>
      <c r="AL32" s="1912"/>
      <c r="AM32" s="1912"/>
      <c r="AN32" s="1912"/>
      <c r="AO32" s="1912"/>
      <c r="AP32" s="1912"/>
      <c r="AQ32" s="1912"/>
      <c r="AR32" s="1912"/>
      <c r="AS32" s="1909"/>
      <c r="AT32" s="1909"/>
      <c r="AU32" s="1909"/>
      <c r="AV32" s="1910"/>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18" t="s">
        <v>187</v>
      </c>
      <c r="B33" s="1919"/>
      <c r="C33" s="1919"/>
      <c r="D33" s="1919"/>
      <c r="E33" s="1919"/>
      <c r="F33" s="1919"/>
      <c r="G33" s="1920"/>
      <c r="H33" s="1921">
        <f>SUM(H13:J32)</f>
        <v>0</v>
      </c>
      <c r="I33" s="1643"/>
      <c r="J33" s="1644"/>
      <c r="K33" s="1382">
        <f>SUM(K13:M32)</f>
        <v>0</v>
      </c>
      <c r="L33" s="1382"/>
      <c r="M33" s="1382"/>
      <c r="N33" s="1382">
        <f>SUM(N13:P32)</f>
        <v>0</v>
      </c>
      <c r="O33" s="1382"/>
      <c r="P33" s="1382"/>
      <c r="Q33" s="1382">
        <f>SUM(Q13:S32)</f>
        <v>0</v>
      </c>
      <c r="R33" s="1382"/>
      <c r="S33" s="1382"/>
      <c r="T33" s="1382">
        <f>SUM(T13:V32)</f>
        <v>0</v>
      </c>
      <c r="U33" s="1382"/>
      <c r="V33" s="1382"/>
      <c r="W33" s="1382">
        <f>SUM(W13:Y32)</f>
        <v>0</v>
      </c>
      <c r="X33" s="1382"/>
      <c r="Y33" s="1382"/>
      <c r="Z33" s="1382">
        <f>SUM(Z13:AB32)</f>
        <v>0</v>
      </c>
      <c r="AA33" s="1382"/>
      <c r="AB33" s="1382"/>
      <c r="AC33" s="1382">
        <f>SUM(AC13:AE32)</f>
        <v>0</v>
      </c>
      <c r="AD33" s="1382"/>
      <c r="AE33" s="1382"/>
      <c r="AF33" s="1916"/>
      <c r="AG33" s="1916"/>
      <c r="AH33" s="1916"/>
      <c r="AI33" s="1916"/>
      <c r="AJ33" s="1916"/>
      <c r="AK33" s="1916"/>
      <c r="AL33" s="1916"/>
      <c r="AM33" s="1916"/>
      <c r="AN33" s="1916"/>
      <c r="AO33" s="1916"/>
      <c r="AP33" s="1916"/>
      <c r="AQ33" s="1916"/>
      <c r="AR33" s="1916"/>
      <c r="AS33" s="1916"/>
      <c r="AT33" s="1916"/>
      <c r="AU33" s="1916"/>
      <c r="AV33" s="1917"/>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449" priority="11">
      <formula>LEN(TRIM(F7))=0</formula>
    </cfRule>
  </conditionalFormatting>
  <conditionalFormatting sqref="A13:AR32">
    <cfRule type="notContainsBlanks" dxfId="1448" priority="9">
      <formula>LEN(TRIM(A13))&gt;0</formula>
    </cfRule>
    <cfRule type="expression" dxfId="1447" priority="10">
      <formula>NOT(ISBLANK($A13))</formula>
    </cfRule>
  </conditionalFormatting>
  <conditionalFormatting sqref="H33:AE33">
    <cfRule type="cellIs" dxfId="1446" priority="1" operator="between">
      <formula>0</formula>
      <formula>0</formula>
    </cfRule>
    <cfRule type="containsText" dxfId="1445"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299" t="s">
        <v>168</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1950" t="s">
        <v>442</v>
      </c>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2"/>
      <c r="BL7" s="1956" t="s">
        <v>237</v>
      </c>
      <c r="BM7" s="1957"/>
      <c r="BN7" s="1957"/>
      <c r="BO7" s="1957"/>
      <c r="BP7" s="1957"/>
      <c r="BQ7" s="1957"/>
      <c r="BR7" s="1957"/>
      <c r="BS7" s="1957"/>
      <c r="BT7" s="1957"/>
      <c r="BU7" s="1957"/>
      <c r="BV7" s="1957"/>
      <c r="BW7" s="1957"/>
      <c r="BX7" s="1957"/>
      <c r="BY7" s="1957"/>
      <c r="BZ7" s="1957"/>
      <c r="CA7" s="1957"/>
      <c r="CB7" s="1957"/>
      <c r="CC7" s="1957"/>
      <c r="CD7" s="1957"/>
      <c r="CE7" s="1957"/>
      <c r="CF7" s="1957"/>
      <c r="CG7" s="1957"/>
      <c r="CH7" s="1957"/>
      <c r="CI7" s="1957"/>
      <c r="CJ7" s="1957"/>
      <c r="CK7" s="1957"/>
      <c r="CL7" s="1957"/>
      <c r="CM7" s="1957"/>
      <c r="CN7" s="1957"/>
      <c r="CO7" s="1957"/>
      <c r="CP7" s="1957"/>
      <c r="CQ7" s="1957"/>
      <c r="CR7" s="1957"/>
      <c r="CS7" s="1957"/>
      <c r="CT7" s="1957"/>
      <c r="CU7" s="1957"/>
      <c r="CV7" s="1957"/>
      <c r="CW7" s="1957"/>
      <c r="CX7" s="1957"/>
      <c r="CY7" s="1957"/>
      <c r="CZ7" s="1957"/>
      <c r="DA7" s="1958"/>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953"/>
      <c r="AL8" s="1954"/>
      <c r="AM8" s="1954"/>
      <c r="AN8" s="1954"/>
      <c r="AO8" s="1954"/>
      <c r="AP8" s="1954"/>
      <c r="AQ8" s="1954"/>
      <c r="AR8" s="1954"/>
      <c r="AS8" s="1954"/>
      <c r="AT8" s="1954"/>
      <c r="AU8" s="1954"/>
      <c r="AV8" s="1954"/>
      <c r="AW8" s="1954"/>
      <c r="AX8" s="1954"/>
      <c r="AY8" s="1954"/>
      <c r="AZ8" s="1954"/>
      <c r="BA8" s="1954"/>
      <c r="BB8" s="1954"/>
      <c r="BC8" s="1954"/>
      <c r="BD8" s="1954"/>
      <c r="BE8" s="1954"/>
      <c r="BF8" s="1954"/>
      <c r="BG8" s="1954"/>
      <c r="BH8" s="1954"/>
      <c r="BI8" s="1954"/>
      <c r="BJ8" s="1954"/>
      <c r="BK8" s="1955"/>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1561"/>
      <c r="AL9" s="1563"/>
      <c r="AM9" s="1207">
        <v>1</v>
      </c>
      <c r="AN9" s="1207"/>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193"/>
      <c r="AL10" s="1194"/>
      <c r="AM10" s="1209">
        <v>2</v>
      </c>
      <c r="AN10" s="1209"/>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236" t="s">
        <v>167</v>
      </c>
      <c r="B11" s="1237"/>
      <c r="C11" s="1237"/>
      <c r="D11" s="1237"/>
      <c r="E11" s="1237"/>
      <c r="F11" s="1237"/>
      <c r="G11" s="1237"/>
      <c r="H11" s="1237"/>
      <c r="I11" s="1237"/>
      <c r="J11" s="1237"/>
      <c r="K11" s="1237"/>
      <c r="L11" s="1237"/>
      <c r="M11" s="1237"/>
      <c r="N11" s="1237"/>
      <c r="O11" s="1237"/>
      <c r="P11" s="1238"/>
      <c r="Q11" s="6"/>
      <c r="R11" s="6"/>
      <c r="S11" s="133"/>
      <c r="T11" s="1373" t="s">
        <v>162</v>
      </c>
      <c r="U11" s="1374"/>
      <c r="V11" s="1374"/>
      <c r="W11" s="1374"/>
      <c r="X11" s="1374"/>
      <c r="Y11" s="1374"/>
      <c r="Z11" s="1374"/>
      <c r="AA11" s="1374"/>
      <c r="AB11" s="1374"/>
      <c r="AC11" s="1374"/>
      <c r="AD11" s="1374"/>
      <c r="AE11" s="1374"/>
      <c r="AF11" s="1374"/>
      <c r="AG11" s="1374"/>
      <c r="AH11" s="1374"/>
      <c r="AI11" s="1375"/>
      <c r="AJ11" s="4"/>
      <c r="AK11" s="1193"/>
      <c r="AL11" s="1194"/>
      <c r="AM11" s="1209">
        <v>3</v>
      </c>
      <c r="AN11" s="1209"/>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959" t="s">
        <v>879</v>
      </c>
      <c r="B12" s="1960"/>
      <c r="C12" s="1960"/>
      <c r="D12" s="1960"/>
      <c r="E12" s="1960"/>
      <c r="F12" s="1960"/>
      <c r="G12" s="988"/>
      <c r="H12" s="988"/>
      <c r="I12" s="988"/>
      <c r="J12" s="988"/>
      <c r="K12" s="988"/>
      <c r="L12" s="988"/>
      <c r="M12" s="988"/>
      <c r="N12" s="988"/>
      <c r="O12" s="988"/>
      <c r="P12" s="989"/>
      <c r="Q12" s="6"/>
      <c r="R12" s="6"/>
      <c r="S12" s="133"/>
      <c r="T12" s="1623"/>
      <c r="U12" s="1624"/>
      <c r="V12" s="1624"/>
      <c r="W12" s="1624"/>
      <c r="X12" s="1624"/>
      <c r="Y12" s="1624"/>
      <c r="Z12" s="1624" t="s">
        <v>102</v>
      </c>
      <c r="AA12" s="1624"/>
      <c r="AB12" s="1624"/>
      <c r="AC12" s="1624"/>
      <c r="AD12" s="1624"/>
      <c r="AE12" s="1624" t="s">
        <v>101</v>
      </c>
      <c r="AF12" s="1624"/>
      <c r="AG12" s="1624"/>
      <c r="AH12" s="1624"/>
      <c r="AI12" s="1637"/>
      <c r="AJ12" s="4"/>
      <c r="AK12" s="1193"/>
      <c r="AL12" s="1194"/>
      <c r="AM12" s="1209">
        <v>4</v>
      </c>
      <c r="AN12" s="1209"/>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44" t="s">
        <v>165</v>
      </c>
      <c r="B13" s="1245"/>
      <c r="C13" s="1245"/>
      <c r="D13" s="1245"/>
      <c r="E13" s="1245"/>
      <c r="F13" s="1245"/>
      <c r="G13" s="921"/>
      <c r="H13" s="1962"/>
      <c r="I13" s="1962"/>
      <c r="J13" s="1962"/>
      <c r="K13" s="1962"/>
      <c r="L13" s="138" t="s">
        <v>133</v>
      </c>
      <c r="M13" s="1094"/>
      <c r="N13" s="1094"/>
      <c r="O13" s="1094"/>
      <c r="P13" s="1298"/>
      <c r="Q13" s="6"/>
      <c r="R13" s="6"/>
      <c r="S13" s="40"/>
      <c r="T13" s="1244" t="s">
        <v>161</v>
      </c>
      <c r="U13" s="1245"/>
      <c r="V13" s="1245"/>
      <c r="W13" s="1245"/>
      <c r="X13" s="1245"/>
      <c r="Y13" s="1245"/>
      <c r="Z13" s="953"/>
      <c r="AA13" s="953"/>
      <c r="AB13" s="953"/>
      <c r="AC13" s="953"/>
      <c r="AD13" s="953"/>
      <c r="AE13" s="1913" t="str">
        <f>AC53</f>
        <v/>
      </c>
      <c r="AF13" s="1913"/>
      <c r="AG13" s="1913"/>
      <c r="AH13" s="1913"/>
      <c r="AI13" s="1963"/>
      <c r="AJ13" s="4"/>
      <c r="AK13" s="1193"/>
      <c r="AL13" s="1194"/>
      <c r="AM13" s="1209">
        <v>5</v>
      </c>
      <c r="AN13" s="1209"/>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44" t="s">
        <v>111</v>
      </c>
      <c r="B14" s="1245"/>
      <c r="C14" s="1245"/>
      <c r="D14" s="1245"/>
      <c r="E14" s="1245"/>
      <c r="F14" s="1245"/>
      <c r="G14" s="969"/>
      <c r="H14" s="969"/>
      <c r="I14" s="969"/>
      <c r="J14" s="969"/>
      <c r="K14" s="969"/>
      <c r="L14" s="969"/>
      <c r="M14" s="969"/>
      <c r="N14" s="969"/>
      <c r="O14" s="969"/>
      <c r="P14" s="970"/>
      <c r="Q14" s="6"/>
      <c r="R14" s="6"/>
      <c r="S14" s="40"/>
      <c r="T14" s="1244" t="s">
        <v>160</v>
      </c>
      <c r="U14" s="1245"/>
      <c r="V14" s="1245"/>
      <c r="W14" s="1245"/>
      <c r="X14" s="1245"/>
      <c r="Y14" s="1245"/>
      <c r="Z14" s="953"/>
      <c r="AA14" s="953"/>
      <c r="AB14" s="953"/>
      <c r="AC14" s="953"/>
      <c r="AD14" s="953"/>
      <c r="AE14" s="953"/>
      <c r="AF14" s="953"/>
      <c r="AG14" s="953"/>
      <c r="AH14" s="953"/>
      <c r="AI14" s="1430"/>
      <c r="AJ14" s="4"/>
      <c r="AK14" s="1193"/>
      <c r="AL14" s="1194"/>
      <c r="AM14" s="1209">
        <v>6</v>
      </c>
      <c r="AN14" s="1209"/>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332" t="s">
        <v>54</v>
      </c>
      <c r="B15" s="1333"/>
      <c r="C15" s="1333"/>
      <c r="D15" s="1333"/>
      <c r="E15" s="1333"/>
      <c r="F15" s="1334"/>
      <c r="G15" s="969"/>
      <c r="H15" s="969"/>
      <c r="I15" s="969"/>
      <c r="J15" s="969"/>
      <c r="K15" s="969"/>
      <c r="L15" s="969"/>
      <c r="M15" s="969"/>
      <c r="N15" s="969"/>
      <c r="O15" s="969"/>
      <c r="P15" s="970"/>
      <c r="Q15" s="6"/>
      <c r="R15" s="6"/>
      <c r="S15" s="40"/>
      <c r="T15" s="1244" t="s">
        <v>179</v>
      </c>
      <c r="U15" s="1245"/>
      <c r="V15" s="1245"/>
      <c r="W15" s="1245"/>
      <c r="X15" s="1245"/>
      <c r="Y15" s="1245"/>
      <c r="Z15" s="953"/>
      <c r="AA15" s="953"/>
      <c r="AB15" s="953"/>
      <c r="AC15" s="953"/>
      <c r="AD15" s="953"/>
      <c r="AE15" s="953"/>
      <c r="AF15" s="953"/>
      <c r="AG15" s="953"/>
      <c r="AH15" s="953"/>
      <c r="AI15" s="1430"/>
      <c r="AJ15" s="4"/>
      <c r="AK15" s="1193"/>
      <c r="AL15" s="1194"/>
      <c r="AM15" s="1209">
        <v>7</v>
      </c>
      <c r="AN15" s="1209"/>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1242" t="s">
        <v>180</v>
      </c>
      <c r="U16" s="1243"/>
      <c r="V16" s="1243"/>
      <c r="W16" s="1243"/>
      <c r="X16" s="1243"/>
      <c r="Y16" s="1243"/>
      <c r="Z16" s="1475"/>
      <c r="AA16" s="1475"/>
      <c r="AB16" s="1475"/>
      <c r="AC16" s="1475"/>
      <c r="AD16" s="1475"/>
      <c r="AE16" s="1475"/>
      <c r="AF16" s="1475"/>
      <c r="AG16" s="1475"/>
      <c r="AH16" s="1475"/>
      <c r="AI16" s="1961"/>
      <c r="AJ16" s="4"/>
      <c r="AK16" s="1193"/>
      <c r="AL16" s="1194"/>
      <c r="AM16" s="1209">
        <v>8</v>
      </c>
      <c r="AN16" s="1209"/>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332" t="s">
        <v>149</v>
      </c>
      <c r="B17" s="1333"/>
      <c r="C17" s="1333"/>
      <c r="D17" s="1333"/>
      <c r="E17" s="1333"/>
      <c r="F17" s="1334"/>
      <c r="G17" s="1313" t="s">
        <v>148</v>
      </c>
      <c r="H17" s="1313"/>
      <c r="I17" s="1313"/>
      <c r="J17" s="1313"/>
      <c r="K17" s="1313"/>
      <c r="L17" s="1313"/>
      <c r="M17" s="1313"/>
      <c r="N17" s="1313"/>
      <c r="O17" s="1313"/>
      <c r="P17" s="1314"/>
      <c r="Q17" s="6"/>
      <c r="R17" s="6"/>
      <c r="S17" s="133"/>
      <c r="T17" s="133"/>
      <c r="U17" s="133"/>
      <c r="V17" s="133"/>
      <c r="W17" s="133"/>
      <c r="X17" s="133"/>
      <c r="Y17" s="133"/>
      <c r="Z17" s="133"/>
      <c r="AA17" s="133"/>
      <c r="AB17" s="133"/>
      <c r="AC17" s="133"/>
      <c r="AD17" s="133"/>
      <c r="AE17" s="133"/>
      <c r="AF17" s="133"/>
      <c r="AG17" s="133"/>
      <c r="AH17" s="133"/>
      <c r="AI17" s="133"/>
      <c r="AJ17" s="4"/>
      <c r="AK17" s="1193"/>
      <c r="AL17" s="1194"/>
      <c r="AM17" s="1209">
        <v>9</v>
      </c>
      <c r="AN17" s="1209"/>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44" t="s">
        <v>146</v>
      </c>
      <c r="B18" s="1245"/>
      <c r="C18" s="1245"/>
      <c r="D18" s="1245"/>
      <c r="E18" s="1245"/>
      <c r="F18" s="1245"/>
      <c r="G18" s="969"/>
      <c r="H18" s="969"/>
      <c r="I18" s="969"/>
      <c r="J18" s="969"/>
      <c r="K18" s="969"/>
      <c r="L18" s="969"/>
      <c r="M18" s="969"/>
      <c r="N18" s="969"/>
      <c r="O18" s="969"/>
      <c r="P18" s="970"/>
      <c r="Q18" s="6"/>
      <c r="R18" s="6"/>
      <c r="S18" s="6"/>
      <c r="T18" s="6"/>
      <c r="U18" s="6"/>
      <c r="V18" s="6"/>
      <c r="W18" s="6"/>
      <c r="X18" s="6"/>
      <c r="Y18" s="6"/>
      <c r="Z18" s="6"/>
      <c r="AA18" s="6"/>
      <c r="AB18" s="6"/>
      <c r="AC18" s="6"/>
      <c r="AD18" s="6"/>
      <c r="AE18" s="6"/>
      <c r="AF18" s="6"/>
      <c r="AG18" s="6"/>
      <c r="AH18" s="6"/>
      <c r="AI18" s="6"/>
      <c r="AJ18" s="4"/>
      <c r="AK18" s="1193"/>
      <c r="AL18" s="1194"/>
      <c r="AM18" s="1209">
        <v>10</v>
      </c>
      <c r="AN18" s="1209"/>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44" t="s">
        <v>164</v>
      </c>
      <c r="B19" s="1245"/>
      <c r="C19" s="1245"/>
      <c r="D19" s="1245"/>
      <c r="E19" s="1245"/>
      <c r="F19" s="1245"/>
      <c r="G19" s="969"/>
      <c r="H19" s="969"/>
      <c r="I19" s="969"/>
      <c r="J19" s="969"/>
      <c r="K19" s="969"/>
      <c r="L19" s="969"/>
      <c r="M19" s="969"/>
      <c r="N19" s="969"/>
      <c r="O19" s="969"/>
      <c r="P19" s="970"/>
      <c r="Q19" s="6"/>
      <c r="R19" s="6"/>
      <c r="S19" s="6"/>
      <c r="T19" s="6"/>
      <c r="U19" s="6"/>
      <c r="V19" s="6"/>
      <c r="W19" s="6"/>
      <c r="X19" s="6"/>
      <c r="Y19" s="6"/>
      <c r="Z19" s="6"/>
      <c r="AA19" s="6"/>
      <c r="AB19" s="6"/>
      <c r="AC19" s="6"/>
      <c r="AD19" s="6"/>
      <c r="AE19" s="6"/>
      <c r="AF19" s="6"/>
      <c r="AG19" s="6"/>
      <c r="AH19" s="6"/>
      <c r="AI19" s="6"/>
      <c r="AJ19" s="4"/>
      <c r="AK19" s="1193"/>
      <c r="AL19" s="1194"/>
      <c r="AM19" s="1209">
        <v>11</v>
      </c>
      <c r="AN19" s="1209"/>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40"/>
      <c r="U20" s="40"/>
      <c r="V20" s="40"/>
      <c r="W20" s="40"/>
      <c r="X20" s="40"/>
      <c r="Y20" s="40"/>
      <c r="Z20" s="38"/>
      <c r="AA20" s="38"/>
      <c r="AB20" s="38"/>
      <c r="AC20" s="38"/>
      <c r="AD20" s="38"/>
      <c r="AE20" s="38"/>
      <c r="AF20" s="38"/>
      <c r="AG20" s="38"/>
      <c r="AH20" s="38"/>
      <c r="AI20" s="38"/>
      <c r="AJ20" s="4"/>
      <c r="AK20" s="1193"/>
      <c r="AL20" s="1194"/>
      <c r="AM20" s="1209">
        <v>12</v>
      </c>
      <c r="AN20" s="1209"/>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47" t="s">
        <v>223</v>
      </c>
      <c r="BN20" s="1965"/>
      <c r="BO20" s="1948"/>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193"/>
      <c r="AL21" s="1194"/>
      <c r="AM21" s="1209">
        <v>13</v>
      </c>
      <c r="AN21" s="1209"/>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47" t="s">
        <v>221</v>
      </c>
      <c r="BO21" s="1948"/>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193"/>
      <c r="AL22" s="1194"/>
      <c r="AM22" s="1209">
        <v>14</v>
      </c>
      <c r="AN22" s="1209"/>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47" t="s">
        <v>219</v>
      </c>
      <c r="BO22" s="1948"/>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193"/>
      <c r="AL23" s="1194"/>
      <c r="AM23" s="1209">
        <v>15</v>
      </c>
      <c r="AN23" s="1209"/>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47" t="s">
        <v>217</v>
      </c>
      <c r="BO23" s="1948"/>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67"/>
      <c r="AL24" s="1559"/>
      <c r="AM24" s="1222">
        <v>16</v>
      </c>
      <c r="AN24" s="1222"/>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4"/>
      <c r="BF28" s="1253" t="s">
        <v>696</v>
      </c>
      <c r="BG28" s="1254"/>
      <c r="BH28" s="1254"/>
      <c r="BI28" s="1254"/>
      <c r="BJ28" s="1254"/>
      <c r="BK28" s="1254"/>
      <c r="BL28" s="1254"/>
      <c r="BM28" s="1254"/>
      <c r="BN28" s="1254"/>
      <c r="BO28" s="1254"/>
      <c r="BP28" s="1254"/>
      <c r="BQ28" s="1254"/>
      <c r="BR28" s="1254"/>
      <c r="BS28" s="1254"/>
      <c r="BT28" s="125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928" t="s">
        <v>749</v>
      </c>
      <c r="AL30" s="1929"/>
      <c r="AM30" s="1929"/>
      <c r="AN30" s="1929"/>
      <c r="AO30" s="1929"/>
      <c r="AP30" s="1929"/>
      <c r="AQ30" s="1929"/>
      <c r="AR30" s="1929"/>
      <c r="AS30" s="1930"/>
      <c r="AT30" s="4"/>
      <c r="AU30" s="48"/>
      <c r="AV30" s="1942" t="s">
        <v>90</v>
      </c>
      <c r="AW30" s="1216"/>
      <c r="AX30" s="1216"/>
      <c r="AY30" s="1216"/>
      <c r="AZ30" s="1216"/>
      <c r="BA30" s="1217"/>
      <c r="BB30" s="1943"/>
      <c r="BC30" s="1944"/>
      <c r="BD30" s="46"/>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931"/>
      <c r="AL31" s="1932"/>
      <c r="AM31" s="1932"/>
      <c r="AN31" s="1932"/>
      <c r="AO31" s="1932"/>
      <c r="AP31" s="1932"/>
      <c r="AQ31" s="1932"/>
      <c r="AR31" s="1932"/>
      <c r="AS31" s="1933"/>
      <c r="AT31" s="4"/>
      <c r="AU31" s="45"/>
      <c r="AV31" s="44"/>
      <c r="AW31" s="44"/>
      <c r="AX31" s="44"/>
      <c r="AY31" s="44"/>
      <c r="AZ31" s="44"/>
      <c r="BA31" s="44"/>
      <c r="BB31" s="44"/>
      <c r="BC31" s="44"/>
      <c r="BD31" s="43"/>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533"/>
      <c r="B32" s="1530"/>
      <c r="C32" s="1530"/>
      <c r="D32" s="1530"/>
      <c r="E32" s="1530"/>
      <c r="F32" s="1530"/>
      <c r="G32" s="1530"/>
      <c r="H32" s="1308" t="s">
        <v>55</v>
      </c>
      <c r="I32" s="1308"/>
      <c r="J32" s="1308"/>
      <c r="K32" s="1308" t="s">
        <v>54</v>
      </c>
      <c r="L32" s="1308"/>
      <c r="M32" s="1308"/>
      <c r="N32" s="1308" t="s">
        <v>653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934"/>
      <c r="AL32" s="1935"/>
      <c r="AM32" s="1935"/>
      <c r="AN32" s="1935"/>
      <c r="AO32" s="1935"/>
      <c r="AP32" s="1935"/>
      <c r="AQ32" s="1935"/>
      <c r="AR32" s="1935"/>
      <c r="AS32" s="1936"/>
      <c r="AT32" s="4"/>
      <c r="AU32" s="1253" t="s">
        <v>56</v>
      </c>
      <c r="AV32" s="1254"/>
      <c r="AW32" s="1254"/>
      <c r="AX32" s="1254"/>
      <c r="AY32" s="1254"/>
      <c r="AZ32" s="1254"/>
      <c r="BA32" s="1254"/>
      <c r="BB32" s="1254"/>
      <c r="BC32" s="1254"/>
      <c r="BD32" s="1255"/>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1531"/>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968" t="str">
        <f>IFERROR(AN33*(1-$BB$30),"")</f>
        <v/>
      </c>
      <c r="AL33" s="1945"/>
      <c r="AM33" s="1945"/>
      <c r="AN33" s="1945" t="str">
        <f>IFERROR(($AK$53*Q33),"")</f>
        <v/>
      </c>
      <c r="AO33" s="1945"/>
      <c r="AP33" s="1945"/>
      <c r="AQ33" s="1945" t="str">
        <f>IFERROR(AN33*(1+$BB$29),"")</f>
        <v/>
      </c>
      <c r="AR33" s="1945"/>
      <c r="AS33" s="1946"/>
      <c r="AT33" s="4"/>
      <c r="AU33" s="1922" t="str">
        <f>IF(AC33="","",IF(AC33&lt;Q33-(Q33*$BB$30),"Below "&amp;$BB$30*100&amp;"% by "&amp;Q33-(Q33*$BB$30)-AC33&amp;" CFM",IF(AC33&gt;Q33+(Q33*$BB$29),"Above "&amp;$BB$29*100&amp;"% by "&amp;AC33-Q33-(Q33*$BB$29)&amp;" CFM","")))</f>
        <v/>
      </c>
      <c r="AV33" s="1923"/>
      <c r="AW33" s="1923"/>
      <c r="AX33" s="1923"/>
      <c r="AY33" s="1923"/>
      <c r="AZ33" s="1923"/>
      <c r="BA33" s="1923"/>
      <c r="BB33" s="1923"/>
      <c r="BC33" s="1923"/>
      <c r="BD33" s="1924"/>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0">IFERROR(AN34*(1-$BB$30),"")</f>
        <v/>
      </c>
      <c r="AL34" s="1945"/>
      <c r="AM34" s="1945"/>
      <c r="AN34" s="1945" t="str">
        <f t="shared" ref="AN34:AN52" si="1">IFERROR(($AK$53*Q34),"")</f>
        <v/>
      </c>
      <c r="AO34" s="1945"/>
      <c r="AP34" s="1945"/>
      <c r="AQ34" s="1945" t="str">
        <f t="shared" ref="AQ34:AQ52" si="2">IFERROR(AN34*(1+$BB$29),"")</f>
        <v/>
      </c>
      <c r="AR34" s="1945"/>
      <c r="AS34" s="1946"/>
      <c r="AT34" s="4"/>
      <c r="AU34" s="1922" t="str">
        <f t="shared" ref="AU34:AU53" si="3">IF(AC34="","",IF(AC34&lt;Q34-(Q34*$BB$30),"Below "&amp;$BB$30*100&amp;"% by "&amp;Q34-(Q34*$BB$30)-AC34&amp;" CFM",IF(AC34&gt;Q34+(Q34*$BB$29),"Above "&amp;$BB$29*100&amp;"% by "&amp;AC34-Q34-(Q34*$BB$29)&amp;" CFM","")))</f>
        <v/>
      </c>
      <c r="AV34" s="1923"/>
      <c r="AW34" s="1923"/>
      <c r="AX34" s="1923"/>
      <c r="AY34" s="1923"/>
      <c r="AZ34" s="1923"/>
      <c r="BA34" s="1923"/>
      <c r="BB34" s="1923"/>
      <c r="BC34" s="1923"/>
      <c r="BD34" s="1924"/>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0"/>
        <v/>
      </c>
      <c r="AL35" s="1945"/>
      <c r="AM35" s="1945"/>
      <c r="AN35" s="1945" t="str">
        <f t="shared" si="1"/>
        <v/>
      </c>
      <c r="AO35" s="1945"/>
      <c r="AP35" s="1945"/>
      <c r="AQ35" s="1945" t="str">
        <f t="shared" si="2"/>
        <v/>
      </c>
      <c r="AR35" s="1945"/>
      <c r="AS35" s="1946"/>
      <c r="AT35" s="4"/>
      <c r="AU35" s="1922" t="str">
        <f t="shared" si="3"/>
        <v/>
      </c>
      <c r="AV35" s="1923"/>
      <c r="AW35" s="1923"/>
      <c r="AX35" s="1923"/>
      <c r="AY35" s="1923"/>
      <c r="AZ35" s="1923"/>
      <c r="BA35" s="1923"/>
      <c r="BB35" s="1923"/>
      <c r="BC35" s="1923"/>
      <c r="BD35" s="192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0"/>
        <v/>
      </c>
      <c r="AL36" s="1945"/>
      <c r="AM36" s="1945"/>
      <c r="AN36" s="1945" t="str">
        <f t="shared" si="1"/>
        <v/>
      </c>
      <c r="AO36" s="1945"/>
      <c r="AP36" s="1945"/>
      <c r="AQ36" s="1945" t="str">
        <f t="shared" si="2"/>
        <v/>
      </c>
      <c r="AR36" s="1945"/>
      <c r="AS36" s="1946"/>
      <c r="AT36" s="4"/>
      <c r="AU36" s="1922" t="str">
        <f t="shared" si="3"/>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0"/>
        <v/>
      </c>
      <c r="AL37" s="1945"/>
      <c r="AM37" s="1945"/>
      <c r="AN37" s="1945" t="str">
        <f t="shared" si="1"/>
        <v/>
      </c>
      <c r="AO37" s="1945"/>
      <c r="AP37" s="1945"/>
      <c r="AQ37" s="1945" t="str">
        <f t="shared" si="2"/>
        <v/>
      </c>
      <c r="AR37" s="1945"/>
      <c r="AS37" s="1946"/>
      <c r="AT37" s="4"/>
      <c r="AU37" s="1922" t="str">
        <f t="shared" si="3"/>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0"/>
        <v/>
      </c>
      <c r="AL38" s="1945"/>
      <c r="AM38" s="1945"/>
      <c r="AN38" s="1945" t="str">
        <f t="shared" si="1"/>
        <v/>
      </c>
      <c r="AO38" s="1945"/>
      <c r="AP38" s="1945"/>
      <c r="AQ38" s="1945" t="str">
        <f t="shared" si="2"/>
        <v/>
      </c>
      <c r="AR38" s="1945"/>
      <c r="AS38" s="1946"/>
      <c r="AT38" s="4"/>
      <c r="AU38" s="1922" t="str">
        <f t="shared" si="3"/>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0"/>
        <v/>
      </c>
      <c r="AL39" s="1945"/>
      <c r="AM39" s="1945"/>
      <c r="AN39" s="1945" t="str">
        <f t="shared" si="1"/>
        <v/>
      </c>
      <c r="AO39" s="1945"/>
      <c r="AP39" s="1945"/>
      <c r="AQ39" s="1945" t="str">
        <f t="shared" si="2"/>
        <v/>
      </c>
      <c r="AR39" s="1945"/>
      <c r="AS39" s="1946"/>
      <c r="AT39" s="4"/>
      <c r="AU39" s="1922" t="str">
        <f t="shared" si="3"/>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0"/>
        <v/>
      </c>
      <c r="AL40" s="1945"/>
      <c r="AM40" s="1945"/>
      <c r="AN40" s="1945" t="str">
        <f t="shared" si="1"/>
        <v/>
      </c>
      <c r="AO40" s="1945"/>
      <c r="AP40" s="1945"/>
      <c r="AQ40" s="1945" t="str">
        <f t="shared" si="2"/>
        <v/>
      </c>
      <c r="AR40" s="1945"/>
      <c r="AS40" s="1946"/>
      <c r="AT40" s="4"/>
      <c r="AU40" s="1922" t="str">
        <f t="shared" si="3"/>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0"/>
        <v/>
      </c>
      <c r="AL41" s="1945"/>
      <c r="AM41" s="1945"/>
      <c r="AN41" s="1945" t="str">
        <f t="shared" si="1"/>
        <v/>
      </c>
      <c r="AO41" s="1945"/>
      <c r="AP41" s="1945"/>
      <c r="AQ41" s="1945" t="str">
        <f t="shared" si="2"/>
        <v/>
      </c>
      <c r="AR41" s="1945"/>
      <c r="AS41" s="1946"/>
      <c r="AT41" s="4"/>
      <c r="AU41" s="1922" t="str">
        <f t="shared" si="3"/>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0"/>
        <v/>
      </c>
      <c r="AL42" s="1945"/>
      <c r="AM42" s="1945"/>
      <c r="AN42" s="1945" t="str">
        <f t="shared" si="1"/>
        <v/>
      </c>
      <c r="AO42" s="1945"/>
      <c r="AP42" s="1945"/>
      <c r="AQ42" s="1945" t="str">
        <f t="shared" si="2"/>
        <v/>
      </c>
      <c r="AR42" s="1945"/>
      <c r="AS42" s="1946"/>
      <c r="AT42" s="4"/>
      <c r="AU42" s="1922" t="str">
        <f t="shared" si="3"/>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0"/>
        <v/>
      </c>
      <c r="AL43" s="1945"/>
      <c r="AM43" s="1945"/>
      <c r="AN43" s="1945" t="str">
        <f t="shared" si="1"/>
        <v/>
      </c>
      <c r="AO43" s="1945"/>
      <c r="AP43" s="1945"/>
      <c r="AQ43" s="1945" t="str">
        <f t="shared" si="2"/>
        <v/>
      </c>
      <c r="AR43" s="1945"/>
      <c r="AS43" s="1946"/>
      <c r="AT43" s="4"/>
      <c r="AU43" s="1922" t="str">
        <f t="shared" si="3"/>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0"/>
        <v/>
      </c>
      <c r="AL44" s="1945"/>
      <c r="AM44" s="1945"/>
      <c r="AN44" s="1945" t="str">
        <f t="shared" si="1"/>
        <v/>
      </c>
      <c r="AO44" s="1945"/>
      <c r="AP44" s="1945"/>
      <c r="AQ44" s="1945" t="str">
        <f t="shared" si="2"/>
        <v/>
      </c>
      <c r="AR44" s="1945"/>
      <c r="AS44" s="1946"/>
      <c r="AT44" s="4"/>
      <c r="AU44" s="1922" t="str">
        <f t="shared" si="3"/>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0"/>
        <v/>
      </c>
      <c r="AL45" s="1945"/>
      <c r="AM45" s="1945"/>
      <c r="AN45" s="1945" t="str">
        <f t="shared" si="1"/>
        <v/>
      </c>
      <c r="AO45" s="1945"/>
      <c r="AP45" s="1945"/>
      <c r="AQ45" s="1945" t="str">
        <f t="shared" si="2"/>
        <v/>
      </c>
      <c r="AR45" s="1945"/>
      <c r="AS45" s="1946"/>
      <c r="AT45" s="4"/>
      <c r="AU45" s="1922" t="str">
        <f t="shared" si="3"/>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0"/>
        <v/>
      </c>
      <c r="AL46" s="1945"/>
      <c r="AM46" s="1945"/>
      <c r="AN46" s="1945" t="str">
        <f t="shared" si="1"/>
        <v/>
      </c>
      <c r="AO46" s="1945"/>
      <c r="AP46" s="1945"/>
      <c r="AQ46" s="1945" t="str">
        <f t="shared" si="2"/>
        <v/>
      </c>
      <c r="AR46" s="1945"/>
      <c r="AS46" s="1946"/>
      <c r="AT46" s="4"/>
      <c r="AU46" s="1922" t="str">
        <f t="shared" si="3"/>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0"/>
        <v/>
      </c>
      <c r="AL47" s="1945"/>
      <c r="AM47" s="1945"/>
      <c r="AN47" s="1945" t="str">
        <f t="shared" si="1"/>
        <v/>
      </c>
      <c r="AO47" s="1945"/>
      <c r="AP47" s="1945"/>
      <c r="AQ47" s="1945" t="str">
        <f t="shared" si="2"/>
        <v/>
      </c>
      <c r="AR47" s="1945"/>
      <c r="AS47" s="1946"/>
      <c r="AT47" s="4"/>
      <c r="AU47" s="1922" t="str">
        <f t="shared" si="3"/>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0"/>
        <v/>
      </c>
      <c r="AL48" s="1945"/>
      <c r="AM48" s="1945"/>
      <c r="AN48" s="1945" t="str">
        <f t="shared" si="1"/>
        <v/>
      </c>
      <c r="AO48" s="1945"/>
      <c r="AP48" s="1945"/>
      <c r="AQ48" s="1945" t="str">
        <f t="shared" si="2"/>
        <v/>
      </c>
      <c r="AR48" s="1945"/>
      <c r="AS48" s="1946"/>
      <c r="AT48" s="4"/>
      <c r="AU48" s="1922" t="str">
        <f t="shared" si="3"/>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0"/>
        <v/>
      </c>
      <c r="AL49" s="1945"/>
      <c r="AM49" s="1945"/>
      <c r="AN49" s="1945" t="str">
        <f t="shared" si="1"/>
        <v/>
      </c>
      <c r="AO49" s="1945"/>
      <c r="AP49" s="1945"/>
      <c r="AQ49" s="1945" t="str">
        <f t="shared" si="2"/>
        <v/>
      </c>
      <c r="AR49" s="1945"/>
      <c r="AS49" s="1946"/>
      <c r="AT49" s="4"/>
      <c r="AU49" s="1922" t="str">
        <f t="shared" si="3"/>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0"/>
        <v/>
      </c>
      <c r="AL50" s="1945"/>
      <c r="AM50" s="1945"/>
      <c r="AN50" s="1945" t="str">
        <f t="shared" si="1"/>
        <v/>
      </c>
      <c r="AO50" s="1945"/>
      <c r="AP50" s="1945"/>
      <c r="AQ50" s="1945" t="str">
        <f t="shared" si="2"/>
        <v/>
      </c>
      <c r="AR50" s="1945"/>
      <c r="AS50" s="1946"/>
      <c r="AT50" s="4"/>
      <c r="AU50" s="1922" t="str">
        <f t="shared" si="3"/>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0"/>
        <v/>
      </c>
      <c r="AL51" s="1945"/>
      <c r="AM51" s="1945"/>
      <c r="AN51" s="1945" t="str">
        <f t="shared" si="1"/>
        <v/>
      </c>
      <c r="AO51" s="1945"/>
      <c r="AP51" s="1945"/>
      <c r="AQ51" s="1945" t="str">
        <f t="shared" si="2"/>
        <v/>
      </c>
      <c r="AR51" s="1945"/>
      <c r="AS51" s="1946"/>
      <c r="AT51" s="4"/>
      <c r="AU51" s="1922" t="str">
        <f t="shared" si="3"/>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0"/>
        <v/>
      </c>
      <c r="AL52" s="1945"/>
      <c r="AM52" s="1945"/>
      <c r="AN52" s="1945" t="str">
        <f t="shared" si="1"/>
        <v/>
      </c>
      <c r="AO52" s="1945"/>
      <c r="AP52" s="1945"/>
      <c r="AQ52" s="1945" t="str">
        <f t="shared" si="2"/>
        <v/>
      </c>
      <c r="AR52" s="1945"/>
      <c r="AS52" s="1946"/>
      <c r="AT52" s="4"/>
      <c r="AU52" s="1922" t="str">
        <f t="shared" si="3"/>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 t="shared" si="3"/>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444" priority="34">
      <formula>LEN(TRIM(E7))=0</formula>
    </cfRule>
  </conditionalFormatting>
  <conditionalFormatting sqref="Q53:AE53">
    <cfRule type="containsText" dxfId="1443" priority="33" operator="containsText" text="CALC.">
      <formula>NOT(ISERROR(SEARCH("CALC.",Q53)))</formula>
    </cfRule>
  </conditionalFormatting>
  <conditionalFormatting sqref="A33:S52">
    <cfRule type="notContainsBlanks" dxfId="1442" priority="31">
      <formula>LEN(TRIM(A33))&gt;0</formula>
    </cfRule>
    <cfRule type="expression" dxfId="1441" priority="32">
      <formula>NOT(ISBLANK($H33))</formula>
    </cfRule>
  </conditionalFormatting>
  <conditionalFormatting sqref="AK9:BK24">
    <cfRule type="expression" dxfId="1440" priority="29">
      <formula>NOT(ISBLANK($AK9))</formula>
    </cfRule>
  </conditionalFormatting>
  <conditionalFormatting sqref="T33:AC52">
    <cfRule type="notContainsBlanks" dxfId="1439" priority="21">
      <formula>LEN(TRIM(T33))&gt;0</formula>
    </cfRule>
    <cfRule type="expression" dxfId="1438" priority="22">
      <formula>NOT(ISBLANK($H33))</formula>
    </cfRule>
  </conditionalFormatting>
  <conditionalFormatting sqref="T33:AB52">
    <cfRule type="expression" dxfId="1437" priority="20">
      <formula>$AC33&lt;&gt;""</formula>
    </cfRule>
  </conditionalFormatting>
  <conditionalFormatting sqref="AU33:BD53">
    <cfRule type="notContainsBlanks" dxfId="1436" priority="16">
      <formula>LEN(TRIM(AU33))&gt;0</formula>
    </cfRule>
  </conditionalFormatting>
  <conditionalFormatting sqref="BB29:BC30">
    <cfRule type="containsBlanks" dxfId="1435"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881</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1253" t="s">
        <v>696</v>
      </c>
      <c r="AL7" s="1254"/>
      <c r="AM7" s="1254"/>
      <c r="AN7" s="1254"/>
      <c r="AO7" s="1254"/>
      <c r="AP7" s="1254"/>
      <c r="AQ7" s="1254"/>
      <c r="AR7" s="1254"/>
      <c r="AS7" s="1254"/>
      <c r="AT7" s="1254"/>
      <c r="AU7" s="1254"/>
      <c r="AV7" s="1254"/>
      <c r="AW7" s="1254"/>
      <c r="AX7" s="1254"/>
      <c r="AY7" s="125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167</v>
      </c>
      <c r="B11" s="1237"/>
      <c r="C11" s="1237"/>
      <c r="D11" s="1237"/>
      <c r="E11" s="1237"/>
      <c r="F11" s="1237"/>
      <c r="G11" s="1237"/>
      <c r="H11" s="1237"/>
      <c r="I11" s="1237"/>
      <c r="J11" s="1237"/>
      <c r="K11" s="1237"/>
      <c r="L11" s="1237"/>
      <c r="M11" s="1237"/>
      <c r="N11" s="1237"/>
      <c r="O11" s="1237"/>
      <c r="P11" s="1238"/>
      <c r="Q11" s="6"/>
      <c r="R11" s="6"/>
      <c r="S11" s="133"/>
      <c r="T11" s="1373" t="s">
        <v>395</v>
      </c>
      <c r="U11" s="1374"/>
      <c r="V11" s="1374"/>
      <c r="W11" s="1374"/>
      <c r="X11" s="1374"/>
      <c r="Y11" s="1374"/>
      <c r="Z11" s="1374"/>
      <c r="AA11" s="1374"/>
      <c r="AB11" s="1374"/>
      <c r="AC11" s="1374"/>
      <c r="AD11" s="1374"/>
      <c r="AE11" s="1374"/>
      <c r="AF11" s="1374"/>
      <c r="AG11" s="1374"/>
      <c r="AH11" s="1374"/>
      <c r="AI11" s="1375"/>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01" t="s">
        <v>879</v>
      </c>
      <c r="B12" s="1302"/>
      <c r="C12" s="1302"/>
      <c r="D12" s="1302"/>
      <c r="E12" s="1302"/>
      <c r="F12" s="1302"/>
      <c r="G12" s="988"/>
      <c r="H12" s="988"/>
      <c r="I12" s="988"/>
      <c r="J12" s="988"/>
      <c r="K12" s="988"/>
      <c r="L12" s="988"/>
      <c r="M12" s="988"/>
      <c r="N12" s="988"/>
      <c r="O12" s="988"/>
      <c r="P12" s="989"/>
      <c r="Q12" s="6"/>
      <c r="R12" s="6"/>
      <c r="S12" s="133"/>
      <c r="T12" s="1623"/>
      <c r="U12" s="1624"/>
      <c r="V12" s="1624"/>
      <c r="W12" s="1624"/>
      <c r="X12" s="1624"/>
      <c r="Y12" s="1624"/>
      <c r="Z12" s="1624" t="s">
        <v>102</v>
      </c>
      <c r="AA12" s="1624"/>
      <c r="AB12" s="1624"/>
      <c r="AC12" s="1624"/>
      <c r="AD12" s="1624"/>
      <c r="AE12" s="1624" t="s">
        <v>101</v>
      </c>
      <c r="AF12" s="1624"/>
      <c r="AG12" s="1624"/>
      <c r="AH12" s="1624"/>
      <c r="AI12" s="1637"/>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44" t="s">
        <v>165</v>
      </c>
      <c r="B13" s="1245"/>
      <c r="C13" s="1245"/>
      <c r="D13" s="1245"/>
      <c r="E13" s="1245"/>
      <c r="F13" s="1245"/>
      <c r="G13" s="921"/>
      <c r="H13" s="1962"/>
      <c r="I13" s="1962"/>
      <c r="J13" s="1962"/>
      <c r="K13" s="1962"/>
      <c r="L13" s="250" t="s">
        <v>133</v>
      </c>
      <c r="M13" s="1094"/>
      <c r="N13" s="1094"/>
      <c r="O13" s="1094"/>
      <c r="P13" s="1298"/>
      <c r="Q13" s="6"/>
      <c r="R13" s="6"/>
      <c r="S13" s="40"/>
      <c r="T13" s="1244" t="s">
        <v>752</v>
      </c>
      <c r="U13" s="1245"/>
      <c r="V13" s="1245"/>
      <c r="W13" s="1245"/>
      <c r="X13" s="1245"/>
      <c r="Y13" s="1245"/>
      <c r="Z13" s="953"/>
      <c r="AA13" s="953"/>
      <c r="AB13" s="953"/>
      <c r="AC13" s="953"/>
      <c r="AD13" s="953"/>
      <c r="AE13" s="1913"/>
      <c r="AF13" s="1913"/>
      <c r="AG13" s="1913"/>
      <c r="AH13" s="1913"/>
      <c r="AI13" s="1963"/>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40"/>
      <c r="T14" s="1244" t="s">
        <v>180</v>
      </c>
      <c r="U14" s="1245"/>
      <c r="V14" s="1245"/>
      <c r="W14" s="1245"/>
      <c r="X14" s="1245"/>
      <c r="Y14" s="1245"/>
      <c r="Z14" s="953"/>
      <c r="AA14" s="953"/>
      <c r="AB14" s="953"/>
      <c r="AC14" s="953"/>
      <c r="AD14" s="953"/>
      <c r="AE14" s="953"/>
      <c r="AF14" s="953"/>
      <c r="AG14" s="953"/>
      <c r="AH14" s="953"/>
      <c r="AI14" s="1430"/>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40"/>
      <c r="T15" s="1988" t="s">
        <v>396</v>
      </c>
      <c r="U15" s="1989"/>
      <c r="V15" s="1989"/>
      <c r="W15" s="1989"/>
      <c r="X15" s="1989"/>
      <c r="Y15" s="1989"/>
      <c r="Z15" s="1475"/>
      <c r="AA15" s="1475"/>
      <c r="AB15" s="1475"/>
      <c r="AC15" s="1475"/>
      <c r="AD15" s="1475"/>
      <c r="AE15" s="1475"/>
      <c r="AF15" s="1475"/>
      <c r="AG15" s="1475"/>
      <c r="AH15" s="1475"/>
      <c r="AI15" s="1961"/>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397</v>
      </c>
      <c r="U17" s="1374"/>
      <c r="V17" s="1374"/>
      <c r="W17" s="1374"/>
      <c r="X17" s="1374"/>
      <c r="Y17" s="1374"/>
      <c r="Z17" s="1374"/>
      <c r="AA17" s="1374"/>
      <c r="AB17" s="1374"/>
      <c r="AC17" s="1374"/>
      <c r="AD17" s="1374"/>
      <c r="AE17" s="1374"/>
      <c r="AF17" s="1374"/>
      <c r="AG17" s="1374"/>
      <c r="AH17" s="1374"/>
      <c r="AI17" s="137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242" t="s">
        <v>164</v>
      </c>
      <c r="B19" s="1243"/>
      <c r="C19" s="1243"/>
      <c r="D19" s="1243"/>
      <c r="E19" s="1243"/>
      <c r="F19" s="1243"/>
      <c r="G19" s="944"/>
      <c r="H19" s="944"/>
      <c r="I19" s="944"/>
      <c r="J19" s="944"/>
      <c r="K19" s="944"/>
      <c r="L19" s="944"/>
      <c r="M19" s="944"/>
      <c r="N19" s="944"/>
      <c r="O19" s="944"/>
      <c r="P19" s="1119"/>
      <c r="Q19" s="6"/>
      <c r="R19" s="6"/>
      <c r="S19" s="40"/>
      <c r="T19" s="1244" t="s">
        <v>230</v>
      </c>
      <c r="U19" s="1245"/>
      <c r="V19" s="1245"/>
      <c r="W19" s="1245"/>
      <c r="X19" s="1245"/>
      <c r="Y19" s="1245"/>
      <c r="Z19" s="953"/>
      <c r="AA19" s="953"/>
      <c r="AB19" s="953"/>
      <c r="AC19" s="953"/>
      <c r="AD19" s="953"/>
      <c r="AE19" s="953"/>
      <c r="AF19" s="953"/>
      <c r="AG19" s="953"/>
      <c r="AH19" s="953"/>
      <c r="AI19" s="143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44" t="s">
        <v>160</v>
      </c>
      <c r="U20" s="1245"/>
      <c r="V20" s="1245"/>
      <c r="W20" s="1245"/>
      <c r="X20" s="1245"/>
      <c r="Y20" s="1245"/>
      <c r="Z20" s="953"/>
      <c r="AA20" s="953"/>
      <c r="AB20" s="953"/>
      <c r="AC20" s="953"/>
      <c r="AD20" s="953"/>
      <c r="AE20" s="1993"/>
      <c r="AF20" s="953"/>
      <c r="AG20" s="953"/>
      <c r="AH20" s="953"/>
      <c r="AI20" s="143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988" t="s">
        <v>396</v>
      </c>
      <c r="U21" s="1989"/>
      <c r="V21" s="1989"/>
      <c r="W21" s="1989"/>
      <c r="X21" s="1989"/>
      <c r="Y21" s="1989"/>
      <c r="Z21" s="1475"/>
      <c r="AA21" s="1475"/>
      <c r="AB21" s="1475"/>
      <c r="AC21" s="1475"/>
      <c r="AD21" s="1475"/>
      <c r="AE21" s="1475"/>
      <c r="AF21" s="1475"/>
      <c r="AG21" s="1475"/>
      <c r="AH21" s="1475"/>
      <c r="AI21" s="1961"/>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1981" t="s">
        <v>398</v>
      </c>
      <c r="L25" s="1982"/>
      <c r="M25" s="1982"/>
      <c r="N25" s="1982"/>
      <c r="O25" s="1983"/>
      <c r="P25" s="170"/>
      <c r="Q25" s="170"/>
      <c r="R25" s="170"/>
      <c r="S25" s="170"/>
      <c r="T25" s="170"/>
      <c r="U25" s="1981" t="s">
        <v>398</v>
      </c>
      <c r="V25" s="1982"/>
      <c r="W25" s="1982"/>
      <c r="X25" s="1982"/>
      <c r="Y25" s="1983"/>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1984" t="str">
        <f>IF(AE14&lt;&gt;0,AE14,"")</f>
        <v/>
      </c>
      <c r="L26" s="1985"/>
      <c r="M26" s="1985"/>
      <c r="N26" s="1986" t="s">
        <v>29</v>
      </c>
      <c r="O26" s="1987"/>
      <c r="P26" s="133"/>
      <c r="Q26" s="170"/>
      <c r="R26" s="170"/>
      <c r="S26" s="170"/>
      <c r="T26" s="170"/>
      <c r="U26" s="1984" t="str">
        <f>IF(AE19&lt;&gt;0,AE19,"")</f>
        <v/>
      </c>
      <c r="V26" s="1985"/>
      <c r="W26" s="1985"/>
      <c r="X26" s="1986" t="s">
        <v>29</v>
      </c>
      <c r="Y26" s="1987"/>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1990" t="s">
        <v>399</v>
      </c>
      <c r="L27" s="1991"/>
      <c r="M27" s="1991"/>
      <c r="N27" s="1991"/>
      <c r="O27" s="1992"/>
      <c r="P27" s="133"/>
      <c r="Q27" s="170"/>
      <c r="R27" s="170"/>
      <c r="S27" s="170"/>
      <c r="T27" s="170"/>
      <c r="U27" s="1990" t="s">
        <v>399</v>
      </c>
      <c r="V27" s="1991"/>
      <c r="W27" s="1991"/>
      <c r="X27" s="1991"/>
      <c r="Y27" s="1992"/>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1977" t="str">
        <f>IF(AE13&lt;&gt;0,AE13,"")</f>
        <v/>
      </c>
      <c r="L28" s="1978"/>
      <c r="M28" s="1978"/>
      <c r="N28" s="1979" t="s">
        <v>29</v>
      </c>
      <c r="O28" s="1980"/>
      <c r="P28" s="133"/>
      <c r="Q28" s="170"/>
      <c r="R28" s="170"/>
      <c r="S28" s="170"/>
      <c r="T28" s="170"/>
      <c r="U28" s="1977" t="str">
        <f>IF(AE20&lt;&gt;0,AE20,"")</f>
        <v/>
      </c>
      <c r="V28" s="1978"/>
      <c r="W28" s="1978"/>
      <c r="X28" s="1979" t="s">
        <v>29</v>
      </c>
      <c r="Y28" s="1980"/>
      <c r="Z28" s="170"/>
      <c r="AA28" s="170"/>
      <c r="AB28" s="170"/>
      <c r="AC28" s="255"/>
      <c r="AD28" s="2"/>
      <c r="AE28" s="2"/>
      <c r="AF28" s="2"/>
      <c r="AG28" s="2"/>
      <c r="AH28" s="2"/>
      <c r="AI28" s="2"/>
      <c r="AJ28" s="4"/>
      <c r="AK28" s="4"/>
      <c r="AL28" s="4"/>
      <c r="AM28" s="4"/>
      <c r="AN28" s="4"/>
      <c r="AO28" s="4"/>
      <c r="AP28" s="4"/>
      <c r="AQ28" s="4"/>
      <c r="AR28" s="4"/>
      <c r="AS28" s="4"/>
      <c r="AT28" s="4"/>
      <c r="AU28" s="102"/>
      <c r="AV28" s="1937" t="s">
        <v>92</v>
      </c>
      <c r="AW28" s="1254"/>
      <c r="AX28" s="1254"/>
      <c r="AY28" s="1254"/>
      <c r="AZ28" s="1254"/>
      <c r="BA28" s="1254"/>
      <c r="BB28" s="1254"/>
      <c r="BC28" s="1938"/>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1976" t="s">
        <v>831</v>
      </c>
      <c r="J29" s="1976"/>
      <c r="K29" s="1976"/>
      <c r="L29" s="1976"/>
      <c r="M29" s="1976"/>
      <c r="N29" s="1976"/>
      <c r="O29" s="1976"/>
      <c r="P29" s="1976"/>
      <c r="Q29" s="1976"/>
      <c r="R29" s="259"/>
      <c r="S29" s="1976" t="s">
        <v>832</v>
      </c>
      <c r="T29" s="1976"/>
      <c r="U29" s="1976"/>
      <c r="V29" s="1976"/>
      <c r="W29" s="1976"/>
      <c r="X29" s="1976"/>
      <c r="Y29" s="1976"/>
      <c r="Z29" s="1976"/>
      <c r="AA29" s="1976"/>
      <c r="AB29" s="259"/>
      <c r="AC29" s="260"/>
      <c r="AD29" s="2"/>
      <c r="AE29" s="2"/>
      <c r="AF29" s="2"/>
      <c r="AG29" s="2"/>
      <c r="AH29" s="2"/>
      <c r="AI29" s="2"/>
      <c r="AJ29" s="4"/>
      <c r="AK29" s="4"/>
      <c r="AL29" s="4"/>
      <c r="AM29" s="4"/>
      <c r="AN29" s="4"/>
      <c r="AO29" s="4"/>
      <c r="AP29" s="4"/>
      <c r="AQ29" s="4"/>
      <c r="AR29" s="4"/>
      <c r="AS29" s="4"/>
      <c r="AT29" s="4"/>
      <c r="AU29" s="48"/>
      <c r="AV29" s="1939" t="s">
        <v>91</v>
      </c>
      <c r="AW29" s="1604"/>
      <c r="AX29" s="1604"/>
      <c r="AY29" s="1604"/>
      <c r="AZ29" s="1604"/>
      <c r="BA29" s="1605"/>
      <c r="BB29" s="1940"/>
      <c r="BC29" s="1941"/>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4"/>
      <c r="BF30" s="4"/>
      <c r="BG30" s="4"/>
      <c r="BH30" s="4"/>
      <c r="BI30" s="4"/>
      <c r="BJ30" s="4"/>
      <c r="BK30" s="4"/>
      <c r="BL30" s="4"/>
      <c r="BM30" s="4"/>
      <c r="BN30" s="4"/>
      <c r="BO30" s="4"/>
      <c r="BP30" s="4"/>
      <c r="BQ30" s="4"/>
      <c r="BR30" s="4"/>
      <c r="BS30" s="4"/>
    </row>
    <row r="31" spans="1:7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533"/>
      <c r="B32" s="1530"/>
      <c r="C32" s="1530"/>
      <c r="D32" s="1530"/>
      <c r="E32" s="1530"/>
      <c r="F32" s="1530"/>
      <c r="G32" s="1530"/>
      <c r="H32" s="1308" t="s">
        <v>55</v>
      </c>
      <c r="I32" s="1308"/>
      <c r="J32" s="1308"/>
      <c r="K32" s="1308" t="s">
        <v>54</v>
      </c>
      <c r="L32" s="1308"/>
      <c r="M32" s="1308"/>
      <c r="N32" s="1308" t="s">
        <v>653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4"/>
      <c r="BF32" s="4"/>
      <c r="BG32" s="4"/>
      <c r="BH32" s="4"/>
      <c r="BI32" s="4"/>
      <c r="BJ32" s="4"/>
      <c r="BK32" s="4"/>
      <c r="BL32" s="4"/>
      <c r="BM32" s="4"/>
      <c r="BN32" s="4"/>
      <c r="BO32" s="4"/>
      <c r="BP32" s="4"/>
      <c r="BQ32" s="4"/>
      <c r="BR32" s="4"/>
      <c r="BS32" s="4"/>
    </row>
    <row r="33" spans="1:7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968" t="str">
        <f>IFERROR(AN33*(1-$BB$30),"")</f>
        <v/>
      </c>
      <c r="AL33" s="1945"/>
      <c r="AM33" s="1945"/>
      <c r="AN33" s="1945" t="str">
        <f>IFERROR(($AK$53*Q33),"")</f>
        <v/>
      </c>
      <c r="AO33" s="1945"/>
      <c r="AP33" s="1945"/>
      <c r="AQ33" s="1945" t="str">
        <f>IFERROR(AN33*(1+$BB$29),"")</f>
        <v/>
      </c>
      <c r="AR33" s="1945"/>
      <c r="AS33" s="1946"/>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4"/>
      <c r="BF33" s="4"/>
      <c r="BG33" s="4"/>
      <c r="BH33" s="4"/>
      <c r="BI33" s="4"/>
      <c r="BJ33" s="4"/>
      <c r="BK33" s="4"/>
      <c r="BL33" s="4"/>
      <c r="BM33" s="4"/>
      <c r="BN33" s="4"/>
      <c r="BO33" s="4"/>
      <c r="BP33" s="4"/>
      <c r="BQ33" s="4"/>
      <c r="BR33" s="4"/>
      <c r="BS33" s="4"/>
    </row>
    <row r="34" spans="1:7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1">IFERROR(AN34*(1-$BB$30),"")</f>
        <v/>
      </c>
      <c r="AL34" s="1945"/>
      <c r="AM34" s="1945"/>
      <c r="AN34" s="1945" t="str">
        <f t="shared" ref="AN34:AN52" si="2">IFERROR(($AK$53*Q34),"")</f>
        <v/>
      </c>
      <c r="AO34" s="1945"/>
      <c r="AP34" s="1945"/>
      <c r="AQ34" s="1945" t="str">
        <f t="shared" ref="AQ34:AQ52" si="3">IFERROR(AN34*(1+$BB$29),"")</f>
        <v/>
      </c>
      <c r="AR34" s="1945"/>
      <c r="AS34" s="1946"/>
      <c r="AT34" s="4"/>
      <c r="AU34" s="1922" t="str">
        <f t="shared" si="0"/>
        <v/>
      </c>
      <c r="AV34" s="1923"/>
      <c r="AW34" s="1923"/>
      <c r="AX34" s="1923"/>
      <c r="AY34" s="1923"/>
      <c r="AZ34" s="1923"/>
      <c r="BA34" s="1923"/>
      <c r="BB34" s="1923"/>
      <c r="BC34" s="1923"/>
      <c r="BD34" s="1924"/>
      <c r="BE34" s="4"/>
      <c r="BF34" s="4"/>
      <c r="BG34" s="4"/>
      <c r="BH34" s="4"/>
      <c r="BI34" s="4"/>
      <c r="BJ34" s="4"/>
      <c r="BK34" s="4"/>
      <c r="BL34" s="4"/>
      <c r="BM34" s="4"/>
      <c r="BN34" s="4"/>
      <c r="BO34" s="4"/>
      <c r="BP34" s="4"/>
      <c r="BQ34" s="4"/>
      <c r="BR34" s="4"/>
      <c r="BS34" s="4"/>
    </row>
    <row r="35" spans="1:71" ht="12" customHeight="1" x14ac:dyDescent="0.2">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1"/>
        <v/>
      </c>
      <c r="AL35" s="1945"/>
      <c r="AM35" s="1945"/>
      <c r="AN35" s="1945" t="str">
        <f t="shared" si="2"/>
        <v/>
      </c>
      <c r="AO35" s="1945"/>
      <c r="AP35" s="1945"/>
      <c r="AQ35" s="1945" t="str">
        <f t="shared" si="3"/>
        <v/>
      </c>
      <c r="AR35" s="1945"/>
      <c r="AS35" s="1946"/>
      <c r="AT35" s="4"/>
      <c r="AU35" s="1922" t="str">
        <f t="shared" si="0"/>
        <v/>
      </c>
      <c r="AV35" s="1923"/>
      <c r="AW35" s="1923"/>
      <c r="AX35" s="1923"/>
      <c r="AY35" s="1923"/>
      <c r="AZ35" s="1923"/>
      <c r="BA35" s="1923"/>
      <c r="BB35" s="1923"/>
      <c r="BC35" s="1923"/>
      <c r="BD35" s="1924"/>
      <c r="BE35" s="4"/>
      <c r="BF35" s="4"/>
      <c r="BG35" s="4"/>
      <c r="BH35" s="4"/>
      <c r="BI35" s="4"/>
      <c r="BJ35" s="4"/>
      <c r="BK35" s="4"/>
      <c r="BL35" s="4"/>
      <c r="BM35" s="4"/>
      <c r="BN35" s="4"/>
      <c r="BO35" s="4"/>
      <c r="BP35" s="4"/>
      <c r="BQ35" s="4"/>
      <c r="BR35" s="4"/>
      <c r="BS35" s="4"/>
    </row>
    <row r="36" spans="1:7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1"/>
        <v/>
      </c>
      <c r="AL36" s="1945"/>
      <c r="AM36" s="1945"/>
      <c r="AN36" s="1945" t="str">
        <f t="shared" si="2"/>
        <v/>
      </c>
      <c r="AO36" s="1945"/>
      <c r="AP36" s="1945"/>
      <c r="AQ36" s="1945" t="str">
        <f t="shared" si="3"/>
        <v/>
      </c>
      <c r="AR36" s="1945"/>
      <c r="AS36" s="1946"/>
      <c r="AT36" s="4"/>
      <c r="AU36" s="1922" t="str">
        <f t="shared" si="0"/>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1"/>
        <v/>
      </c>
      <c r="AL37" s="1945"/>
      <c r="AM37" s="1945"/>
      <c r="AN37" s="1945" t="str">
        <f t="shared" si="2"/>
        <v/>
      </c>
      <c r="AO37" s="1945"/>
      <c r="AP37" s="1945"/>
      <c r="AQ37" s="1945" t="str">
        <f t="shared" si="3"/>
        <v/>
      </c>
      <c r="AR37" s="1945"/>
      <c r="AS37" s="1946"/>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1"/>
        <v/>
      </c>
      <c r="AL38" s="1945"/>
      <c r="AM38" s="1945"/>
      <c r="AN38" s="1945" t="str">
        <f t="shared" si="2"/>
        <v/>
      </c>
      <c r="AO38" s="1945"/>
      <c r="AP38" s="1945"/>
      <c r="AQ38" s="1945" t="str">
        <f t="shared" si="3"/>
        <v/>
      </c>
      <c r="AR38" s="1945"/>
      <c r="AS38" s="1946"/>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1"/>
        <v/>
      </c>
      <c r="AL39" s="1945"/>
      <c r="AM39" s="1945"/>
      <c r="AN39" s="1945" t="str">
        <f t="shared" si="2"/>
        <v/>
      </c>
      <c r="AO39" s="1945"/>
      <c r="AP39" s="1945"/>
      <c r="AQ39" s="1945" t="str">
        <f t="shared" si="3"/>
        <v/>
      </c>
      <c r="AR39" s="1945"/>
      <c r="AS39" s="1946"/>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1"/>
        <v/>
      </c>
      <c r="AL40" s="1945"/>
      <c r="AM40" s="1945"/>
      <c r="AN40" s="1945" t="str">
        <f t="shared" si="2"/>
        <v/>
      </c>
      <c r="AO40" s="1945"/>
      <c r="AP40" s="1945"/>
      <c r="AQ40" s="1945" t="str">
        <f t="shared" si="3"/>
        <v/>
      </c>
      <c r="AR40" s="1945"/>
      <c r="AS40" s="1946"/>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1"/>
        <v/>
      </c>
      <c r="AL41" s="1945"/>
      <c r="AM41" s="1945"/>
      <c r="AN41" s="1945" t="str">
        <f t="shared" si="2"/>
        <v/>
      </c>
      <c r="AO41" s="1945"/>
      <c r="AP41" s="1945"/>
      <c r="AQ41" s="1945" t="str">
        <f t="shared" si="3"/>
        <v/>
      </c>
      <c r="AR41" s="1945"/>
      <c r="AS41" s="1946"/>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1"/>
        <v/>
      </c>
      <c r="AL42" s="1945"/>
      <c r="AM42" s="1945"/>
      <c r="AN42" s="1945" t="str">
        <f t="shared" si="2"/>
        <v/>
      </c>
      <c r="AO42" s="1945"/>
      <c r="AP42" s="1945"/>
      <c r="AQ42" s="1945" t="str">
        <f t="shared" si="3"/>
        <v/>
      </c>
      <c r="AR42" s="1945"/>
      <c r="AS42" s="1946"/>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1"/>
        <v/>
      </c>
      <c r="AL43" s="1945"/>
      <c r="AM43" s="1945"/>
      <c r="AN43" s="1945" t="str">
        <f t="shared" si="2"/>
        <v/>
      </c>
      <c r="AO43" s="1945"/>
      <c r="AP43" s="1945"/>
      <c r="AQ43" s="1945" t="str">
        <f t="shared" si="3"/>
        <v/>
      </c>
      <c r="AR43" s="1945"/>
      <c r="AS43" s="1946"/>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1"/>
        <v/>
      </c>
      <c r="AL44" s="1945"/>
      <c r="AM44" s="1945"/>
      <c r="AN44" s="1945" t="str">
        <f t="shared" si="2"/>
        <v/>
      </c>
      <c r="AO44" s="1945"/>
      <c r="AP44" s="1945"/>
      <c r="AQ44" s="1945" t="str">
        <f t="shared" si="3"/>
        <v/>
      </c>
      <c r="AR44" s="1945"/>
      <c r="AS44" s="1946"/>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1"/>
        <v/>
      </c>
      <c r="AL45" s="1945"/>
      <c r="AM45" s="1945"/>
      <c r="AN45" s="1945" t="str">
        <f t="shared" si="2"/>
        <v/>
      </c>
      <c r="AO45" s="1945"/>
      <c r="AP45" s="1945"/>
      <c r="AQ45" s="1945" t="str">
        <f t="shared" si="3"/>
        <v/>
      </c>
      <c r="AR45" s="1945"/>
      <c r="AS45" s="1946"/>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1"/>
        <v/>
      </c>
      <c r="AL46" s="1945"/>
      <c r="AM46" s="1945"/>
      <c r="AN46" s="1945" t="str">
        <f t="shared" si="2"/>
        <v/>
      </c>
      <c r="AO46" s="1945"/>
      <c r="AP46" s="1945"/>
      <c r="AQ46" s="1945" t="str">
        <f t="shared" si="3"/>
        <v/>
      </c>
      <c r="AR46" s="1945"/>
      <c r="AS46" s="1946"/>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1"/>
        <v/>
      </c>
      <c r="AL47" s="1945"/>
      <c r="AM47" s="1945"/>
      <c r="AN47" s="1945" t="str">
        <f t="shared" si="2"/>
        <v/>
      </c>
      <c r="AO47" s="1945"/>
      <c r="AP47" s="1945"/>
      <c r="AQ47" s="1945" t="str">
        <f t="shared" si="3"/>
        <v/>
      </c>
      <c r="AR47" s="1945"/>
      <c r="AS47" s="1946"/>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1"/>
        <v/>
      </c>
      <c r="AL48" s="1945"/>
      <c r="AM48" s="1945"/>
      <c r="AN48" s="1945" t="str">
        <f t="shared" si="2"/>
        <v/>
      </c>
      <c r="AO48" s="1945"/>
      <c r="AP48" s="1945"/>
      <c r="AQ48" s="1945" t="str">
        <f t="shared" si="3"/>
        <v/>
      </c>
      <c r="AR48" s="1945"/>
      <c r="AS48" s="1946"/>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1"/>
        <v/>
      </c>
      <c r="AL49" s="1945"/>
      <c r="AM49" s="1945"/>
      <c r="AN49" s="1945" t="str">
        <f t="shared" si="2"/>
        <v/>
      </c>
      <c r="AO49" s="1945"/>
      <c r="AP49" s="1945"/>
      <c r="AQ49" s="1945" t="str">
        <f t="shared" si="3"/>
        <v/>
      </c>
      <c r="AR49" s="1945"/>
      <c r="AS49" s="1946"/>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1"/>
        <v/>
      </c>
      <c r="AL50" s="1945"/>
      <c r="AM50" s="1945"/>
      <c r="AN50" s="1945" t="str">
        <f t="shared" si="2"/>
        <v/>
      </c>
      <c r="AO50" s="1945"/>
      <c r="AP50" s="1945"/>
      <c r="AQ50" s="1945" t="str">
        <f t="shared" si="3"/>
        <v/>
      </c>
      <c r="AR50" s="1945"/>
      <c r="AS50" s="1946"/>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1"/>
        <v/>
      </c>
      <c r="AL51" s="1945"/>
      <c r="AM51" s="1945"/>
      <c r="AN51" s="1945" t="str">
        <f t="shared" si="2"/>
        <v/>
      </c>
      <c r="AO51" s="1945"/>
      <c r="AP51" s="1945"/>
      <c r="AQ51" s="1945" t="str">
        <f t="shared" si="3"/>
        <v/>
      </c>
      <c r="AR51" s="1945"/>
      <c r="AS51" s="1946"/>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1"/>
        <v/>
      </c>
      <c r="AL52" s="1945"/>
      <c r="AM52" s="1945"/>
      <c r="AN52" s="1945" t="str">
        <f t="shared" si="2"/>
        <v/>
      </c>
      <c r="AO52" s="1945"/>
      <c r="AP52" s="1945"/>
      <c r="AQ52" s="1945" t="str">
        <f t="shared" si="3"/>
        <v/>
      </c>
      <c r="AR52" s="1945"/>
      <c r="AS52" s="1946"/>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434" priority="17">
      <formula>LEN(TRIM(AU33))&gt;0</formula>
    </cfRule>
  </conditionalFormatting>
  <conditionalFormatting sqref="V62:AI62 E62:K62 Z19:AI21 G18:P19 G14:P16 G13:K13 G12:P12 Y9:AI9 Y7:AI7 F9:P9 F7:P7 BB29:BC30">
    <cfRule type="containsBlanks" dxfId="1433" priority="16">
      <formula>LEN(TRIM(E7))=0</formula>
    </cfRule>
  </conditionalFormatting>
  <conditionalFormatting sqref="Q53:AE53">
    <cfRule type="containsText" dxfId="1432" priority="15" operator="containsText" text="CALC.">
      <formula>NOT(ISERROR(SEARCH("CALC.",Q53)))</formula>
    </cfRule>
  </conditionalFormatting>
  <conditionalFormatting sqref="A33:S52">
    <cfRule type="notContainsBlanks" dxfId="1431" priority="13">
      <formula>LEN(TRIM(A33))&gt;0</formula>
    </cfRule>
    <cfRule type="expression" dxfId="1430" priority="14">
      <formula>NOT(ISBLANK($H33))</formula>
    </cfRule>
  </conditionalFormatting>
  <conditionalFormatting sqref="AU53:BD53">
    <cfRule type="notContainsBlanks" dxfId="1429" priority="12">
      <formula>LEN(TRIM(AU53))&gt;0</formula>
    </cfRule>
  </conditionalFormatting>
  <conditionalFormatting sqref="Z13 Z14 Z15 AE15 AE14">
    <cfRule type="containsBlanks" dxfId="1428" priority="11">
      <formula>LEN(TRIM(Z13))=0</formula>
    </cfRule>
  </conditionalFormatting>
  <conditionalFormatting sqref="T33:AC52">
    <cfRule type="notContainsBlanks" dxfId="1427" priority="3">
      <formula>LEN(TRIM(T33))&gt;0</formula>
    </cfRule>
    <cfRule type="expression" dxfId="1426" priority="4">
      <formula>NOT(ISBLANK($H33))</formula>
    </cfRule>
  </conditionalFormatting>
  <conditionalFormatting sqref="T33:AB52">
    <cfRule type="expression" dxfId="1425" priority="2">
      <formula>$AC33&lt;&gt;""</formula>
    </cfRule>
  </conditionalFormatting>
  <conditionalFormatting sqref="M13:P13">
    <cfRule type="containsBlanks" dxfId="1424"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53" t="s">
        <v>696</v>
      </c>
      <c r="AW3" s="1254"/>
      <c r="AX3" s="1254"/>
      <c r="AY3" s="1254"/>
      <c r="AZ3" s="1254"/>
      <c r="BA3" s="1254"/>
      <c r="BB3" s="1254"/>
      <c r="BC3" s="1254"/>
      <c r="BD3" s="1254"/>
      <c r="BE3" s="1254"/>
      <c r="BF3" s="1254"/>
      <c r="BG3" s="1254"/>
      <c r="BH3" s="1254"/>
      <c r="BI3" s="1254"/>
      <c r="BJ3" s="1255"/>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48"/>
      <c r="AW4" s="949"/>
      <c r="AX4" s="949"/>
      <c r="AY4" s="949"/>
      <c r="AZ4" s="950"/>
      <c r="BA4" s="966"/>
      <c r="BB4" s="949"/>
      <c r="BC4" s="949"/>
      <c r="BD4" s="949"/>
      <c r="BE4" s="950"/>
      <c r="BF4" s="966"/>
      <c r="BG4" s="949"/>
      <c r="BH4" s="949"/>
      <c r="BI4" s="949"/>
      <c r="BJ4" s="967"/>
      <c r="BK4" s="4"/>
      <c r="BL4" s="4"/>
      <c r="BM4" s="4"/>
      <c r="BN4" s="4"/>
      <c r="BO4" s="4"/>
      <c r="BP4" s="4"/>
      <c r="BQ4" s="4"/>
      <c r="BR4" s="4"/>
      <c r="BS4" s="4"/>
    </row>
    <row r="5" spans="1:71" ht="12.75" customHeight="1" x14ac:dyDescent="0.2">
      <c r="A5" s="6"/>
      <c r="B5" s="6"/>
      <c r="C5" s="6"/>
      <c r="D5" s="6"/>
      <c r="E5" s="6"/>
      <c r="F5" s="6"/>
      <c r="G5" s="6"/>
      <c r="H5" s="6"/>
      <c r="I5" s="6"/>
      <c r="J5" s="6"/>
      <c r="K5" s="6"/>
      <c r="L5" s="6"/>
      <c r="M5" s="1299" t="s">
        <v>400</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925"/>
      <c r="AW5" s="926"/>
      <c r="AX5" s="926"/>
      <c r="AY5" s="926"/>
      <c r="AZ5" s="927"/>
      <c r="BA5" s="928"/>
      <c r="BB5" s="926"/>
      <c r="BC5" s="926"/>
      <c r="BD5" s="926"/>
      <c r="BE5" s="927"/>
      <c r="BF5" s="928"/>
      <c r="BG5" s="926"/>
      <c r="BH5" s="926"/>
      <c r="BI5" s="926"/>
      <c r="BJ5" s="92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25"/>
      <c r="AW6" s="926"/>
      <c r="AX6" s="926"/>
      <c r="AY6" s="926"/>
      <c r="AZ6" s="927"/>
      <c r="BA6" s="928"/>
      <c r="BB6" s="926"/>
      <c r="BC6" s="926"/>
      <c r="BD6" s="926"/>
      <c r="BE6" s="927"/>
      <c r="BF6" s="928"/>
      <c r="BG6" s="926"/>
      <c r="BH6" s="926"/>
      <c r="BI6" s="926"/>
      <c r="BJ6" s="929"/>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925"/>
      <c r="AW7" s="926"/>
      <c r="AX7" s="926"/>
      <c r="AY7" s="926"/>
      <c r="AZ7" s="927"/>
      <c r="BA7" s="928"/>
      <c r="BB7" s="926"/>
      <c r="BC7" s="926"/>
      <c r="BD7" s="926"/>
      <c r="BE7" s="927"/>
      <c r="BF7" s="928"/>
      <c r="BG7" s="926"/>
      <c r="BH7" s="926"/>
      <c r="BI7" s="926"/>
      <c r="BJ7" s="92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25"/>
      <c r="AW8" s="926"/>
      <c r="AX8" s="926"/>
      <c r="AY8" s="926"/>
      <c r="AZ8" s="927"/>
      <c r="BA8" s="928"/>
      <c r="BB8" s="926"/>
      <c r="BC8" s="926"/>
      <c r="BD8" s="926"/>
      <c r="BE8" s="927"/>
      <c r="BF8" s="928"/>
      <c r="BG8" s="926"/>
      <c r="BH8" s="926"/>
      <c r="BI8" s="926"/>
      <c r="BJ8" s="929"/>
      <c r="BK8" s="4"/>
      <c r="BL8" s="4"/>
      <c r="BM8" s="4"/>
      <c r="BN8" s="4"/>
      <c r="BO8" s="4"/>
      <c r="BP8" s="4"/>
      <c r="BQ8" s="4"/>
      <c r="BR8" s="4"/>
      <c r="BS8" s="4"/>
    </row>
    <row r="9" spans="1:71" ht="12" customHeight="1" thickBot="1" x14ac:dyDescent="0.25">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936"/>
      <c r="AW9" s="937"/>
      <c r="AX9" s="937"/>
      <c r="AY9" s="937"/>
      <c r="AZ9" s="938"/>
      <c r="BA9" s="939"/>
      <c r="BB9" s="937"/>
      <c r="BC9" s="937"/>
      <c r="BD9" s="937"/>
      <c r="BE9" s="938"/>
      <c r="BF9" s="939"/>
      <c r="BG9" s="937"/>
      <c r="BH9" s="937"/>
      <c r="BI9" s="937"/>
      <c r="BJ9" s="940"/>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458"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1067"/>
      <c r="H14" s="1068"/>
      <c r="I14" s="1068"/>
      <c r="J14" s="1068"/>
      <c r="K14" s="1068"/>
      <c r="L14" s="1068"/>
      <c r="M14" s="1068"/>
      <c r="N14" s="1068"/>
      <c r="O14" s="1068"/>
      <c r="P14" s="1225"/>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1067"/>
      <c r="H15" s="1068"/>
      <c r="I15" s="1068"/>
      <c r="J15" s="1068"/>
      <c r="K15" s="1068"/>
      <c r="L15" s="1068"/>
      <c r="M15" s="1068"/>
      <c r="N15" s="1068"/>
      <c r="O15" s="1068"/>
      <c r="P15" s="1225"/>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913" t="str">
        <f>AC53</f>
        <v/>
      </c>
      <c r="AF19" s="1913"/>
      <c r="AG19" s="1913"/>
      <c r="AH19" s="1913"/>
      <c r="AI19" s="196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913" t="str">
        <f>IFERROR(AE19-AE21,"")</f>
        <v/>
      </c>
      <c r="AF20" s="1913"/>
      <c r="AG20" s="1913"/>
      <c r="AH20" s="1913"/>
      <c r="AI20" s="1963"/>
      <c r="AJ20" s="4"/>
      <c r="AK20" s="4"/>
      <c r="AL20" s="4"/>
      <c r="AM20" s="4"/>
      <c r="AN20" s="4"/>
      <c r="AO20" s="4"/>
      <c r="AP20" s="4"/>
      <c r="AQ20" s="4"/>
      <c r="AR20" s="4"/>
      <c r="AS20" s="4"/>
      <c r="AT20" s="4"/>
      <c r="AU20" s="4"/>
      <c r="AV20" s="4"/>
      <c r="AW20" s="4"/>
      <c r="AX20" s="4"/>
      <c r="AY20" s="4"/>
      <c r="AZ20" s="4"/>
      <c r="BA20" s="4"/>
      <c r="BB20" s="4"/>
      <c r="BC20" s="200"/>
      <c r="BD20" s="200"/>
      <c r="BE20" s="200"/>
      <c r="BF20" s="2029" t="s">
        <v>136</v>
      </c>
      <c r="BG20" s="1833"/>
      <c r="BH20" s="1833"/>
      <c r="BI20" s="1833"/>
      <c r="BJ20" s="1833"/>
      <c r="BK20" s="1833"/>
      <c r="BL20" s="1833"/>
      <c r="BM20" s="1833"/>
      <c r="BN20" s="1833"/>
      <c r="BO20" s="1833"/>
      <c r="BP20" s="1833"/>
      <c r="BQ20" s="1833"/>
      <c r="BR20" s="2030"/>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953"/>
      <c r="AF21" s="953"/>
      <c r="AG21" s="953"/>
      <c r="AH21" s="953"/>
      <c r="AI21" s="1430"/>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2" t="s">
        <v>230</v>
      </c>
      <c r="U22" s="1243"/>
      <c r="V22" s="1243"/>
      <c r="W22" s="1243"/>
      <c r="X22" s="1243"/>
      <c r="Y22" s="1243"/>
      <c r="Z22" s="1475"/>
      <c r="AA22" s="1475"/>
      <c r="AB22" s="1475"/>
      <c r="AC22" s="1475"/>
      <c r="AD22" s="1475"/>
      <c r="AE22" s="1382" t="str">
        <f>IFERROR(AE21+AE20,"")</f>
        <v/>
      </c>
      <c r="AF22" s="1382"/>
      <c r="AG22" s="1382"/>
      <c r="AH22" s="1382"/>
      <c r="AI22" s="2000"/>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373" t="s">
        <v>159</v>
      </c>
      <c r="U24" s="1374"/>
      <c r="V24" s="1374"/>
      <c r="W24" s="1374"/>
      <c r="X24" s="1374"/>
      <c r="Y24" s="1374"/>
      <c r="Z24" s="1374"/>
      <c r="AA24" s="1374"/>
      <c r="AB24" s="1374"/>
      <c r="AC24" s="1374"/>
      <c r="AD24" s="1374"/>
      <c r="AE24" s="1374"/>
      <c r="AF24" s="1374"/>
      <c r="AG24" s="1374"/>
      <c r="AH24" s="1374"/>
      <c r="AI24" s="1375"/>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4" t="s">
        <v>365</v>
      </c>
      <c r="U25" s="1995"/>
      <c r="V25" s="1995"/>
      <c r="W25" s="1995"/>
      <c r="X25" s="1995"/>
      <c r="Y25" s="1995"/>
      <c r="Z25" s="1995"/>
      <c r="AA25" s="1995"/>
      <c r="AB25" s="1995"/>
      <c r="AC25" s="1995"/>
      <c r="AD25" s="1995"/>
      <c r="AE25" s="1998"/>
      <c r="AF25" s="1999"/>
      <c r="AG25" s="1999"/>
      <c r="AH25" s="1996" t="str">
        <f>IF(ISNUMBER(AE25),"%","")</f>
        <v/>
      </c>
      <c r="AI25" s="1997"/>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533"/>
      <c r="B32" s="1530"/>
      <c r="C32" s="1530"/>
      <c r="D32" s="1530"/>
      <c r="E32" s="1530"/>
      <c r="F32" s="1530"/>
      <c r="G32" s="1530"/>
      <c r="H32" s="1308" t="s">
        <v>55</v>
      </c>
      <c r="I32" s="1308"/>
      <c r="J32" s="1308"/>
      <c r="K32" s="1308" t="s">
        <v>54</v>
      </c>
      <c r="L32" s="1308"/>
      <c r="M32" s="1308"/>
      <c r="N32" s="1308" t="s">
        <v>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176"/>
      <c r="BF32" s="261"/>
      <c r="BG32" s="176"/>
      <c r="BH32" s="176"/>
      <c r="BI32" s="176"/>
      <c r="BJ32" s="176"/>
      <c r="BK32" s="176"/>
      <c r="BL32" s="176"/>
      <c r="BM32" s="176"/>
      <c r="BN32" s="176"/>
      <c r="BO32" s="176"/>
      <c r="BP32" s="176"/>
      <c r="BQ32" s="176"/>
      <c r="BR32" s="262"/>
      <c r="BS32" s="176"/>
    </row>
    <row r="33" spans="1:7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968" t="str">
        <f>IFERROR(AN33*(1-$BB$30),"")</f>
        <v/>
      </c>
      <c r="AL33" s="1945"/>
      <c r="AM33" s="1945"/>
      <c r="AN33" s="1945" t="str">
        <f>IFERROR(($AK$53*Q33),"")</f>
        <v/>
      </c>
      <c r="AO33" s="1945"/>
      <c r="AP33" s="1945"/>
      <c r="AQ33" s="1945" t="str">
        <f>IFERROR(AN33*(1+$BB$29),"")</f>
        <v/>
      </c>
      <c r="AR33" s="1945"/>
      <c r="AS33" s="1946"/>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176"/>
      <c r="BF33" s="261"/>
      <c r="BG33" s="176"/>
      <c r="BH33" s="176"/>
      <c r="BI33" s="176"/>
      <c r="BJ33" s="176"/>
      <c r="BK33" s="176"/>
      <c r="BL33" s="176"/>
      <c r="BM33" s="176"/>
      <c r="BN33" s="176"/>
      <c r="BO33" s="176"/>
      <c r="BP33" s="176"/>
      <c r="BQ33" s="176"/>
      <c r="BR33" s="262"/>
      <c r="BS33" s="176"/>
    </row>
    <row r="34" spans="1:7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968" t="str">
        <f t="shared" ref="AK34:AK52" si="1">IFERROR(AN34*(1-$BB$30),"")</f>
        <v/>
      </c>
      <c r="AL34" s="1945"/>
      <c r="AM34" s="1945"/>
      <c r="AN34" s="1945" t="str">
        <f t="shared" ref="AN34:AN52" si="2">IFERROR(($AK$53*Q34),"")</f>
        <v/>
      </c>
      <c r="AO34" s="1945"/>
      <c r="AP34" s="1945"/>
      <c r="AQ34" s="1945" t="str">
        <f t="shared" ref="AQ34:AQ52" si="3">IFERROR(AN34*(1+$BB$29),"")</f>
        <v/>
      </c>
      <c r="AR34" s="1945"/>
      <c r="AS34" s="1946"/>
      <c r="AT34" s="4"/>
      <c r="AU34" s="1922" t="str">
        <f t="shared" si="0"/>
        <v/>
      </c>
      <c r="AV34" s="1923"/>
      <c r="AW34" s="1923"/>
      <c r="AX34" s="1923"/>
      <c r="AY34" s="1923"/>
      <c r="AZ34" s="1923"/>
      <c r="BA34" s="1923"/>
      <c r="BB34" s="1923"/>
      <c r="BC34" s="1923"/>
      <c r="BD34" s="1924"/>
      <c r="BE34" s="176"/>
      <c r="BF34" s="261"/>
      <c r="BG34" s="176"/>
      <c r="BH34" s="176"/>
      <c r="BI34" s="176"/>
      <c r="BJ34" s="176"/>
      <c r="BK34" s="176"/>
      <c r="BL34" s="176"/>
      <c r="BM34" s="176"/>
      <c r="BN34" s="176"/>
      <c r="BO34" s="176"/>
      <c r="BP34" s="176"/>
      <c r="BQ34" s="176"/>
      <c r="BR34" s="262"/>
      <c r="BS34" s="176"/>
    </row>
    <row r="35" spans="1:71" ht="12" customHeight="1" thickBot="1" x14ac:dyDescent="0.25">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968" t="str">
        <f t="shared" si="1"/>
        <v/>
      </c>
      <c r="AL35" s="1945"/>
      <c r="AM35" s="1945"/>
      <c r="AN35" s="1945" t="str">
        <f t="shared" si="2"/>
        <v/>
      </c>
      <c r="AO35" s="1945"/>
      <c r="AP35" s="1945"/>
      <c r="AQ35" s="1945" t="str">
        <f t="shared" si="3"/>
        <v/>
      </c>
      <c r="AR35" s="1945"/>
      <c r="AS35" s="1946"/>
      <c r="AT35" s="4"/>
      <c r="AU35" s="1922" t="str">
        <f t="shared" si="0"/>
        <v/>
      </c>
      <c r="AV35" s="1923"/>
      <c r="AW35" s="1923"/>
      <c r="AX35" s="1923"/>
      <c r="AY35" s="1923"/>
      <c r="AZ35" s="1923"/>
      <c r="BA35" s="1923"/>
      <c r="BB35" s="1923"/>
      <c r="BC35" s="1923"/>
      <c r="BD35" s="1924"/>
      <c r="BE35" s="176"/>
      <c r="BF35" s="263"/>
      <c r="BG35" s="264"/>
      <c r="BH35" s="264"/>
      <c r="BI35" s="264"/>
      <c r="BJ35" s="264"/>
      <c r="BK35" s="264"/>
      <c r="BL35" s="264"/>
      <c r="BM35" s="264"/>
      <c r="BN35" s="264"/>
      <c r="BO35" s="264"/>
      <c r="BP35" s="264"/>
      <c r="BQ35" s="264"/>
      <c r="BR35" s="265"/>
      <c r="BS35" s="176"/>
    </row>
    <row r="36" spans="1:7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968" t="str">
        <f t="shared" si="1"/>
        <v/>
      </c>
      <c r="AL36" s="1945"/>
      <c r="AM36" s="1945"/>
      <c r="AN36" s="1945" t="str">
        <f t="shared" si="2"/>
        <v/>
      </c>
      <c r="AO36" s="1945"/>
      <c r="AP36" s="1945"/>
      <c r="AQ36" s="1945" t="str">
        <f t="shared" si="3"/>
        <v/>
      </c>
      <c r="AR36" s="1945"/>
      <c r="AS36" s="1946"/>
      <c r="AT36" s="4"/>
      <c r="AU36" s="1922" t="str">
        <f t="shared" si="0"/>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968" t="str">
        <f t="shared" si="1"/>
        <v/>
      </c>
      <c r="AL37" s="1945"/>
      <c r="AM37" s="1945"/>
      <c r="AN37" s="1945" t="str">
        <f t="shared" si="2"/>
        <v/>
      </c>
      <c r="AO37" s="1945"/>
      <c r="AP37" s="1945"/>
      <c r="AQ37" s="1945" t="str">
        <f t="shared" si="3"/>
        <v/>
      </c>
      <c r="AR37" s="1945"/>
      <c r="AS37" s="1946"/>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968" t="str">
        <f t="shared" si="1"/>
        <v/>
      </c>
      <c r="AL38" s="1945"/>
      <c r="AM38" s="1945"/>
      <c r="AN38" s="1945" t="str">
        <f t="shared" si="2"/>
        <v/>
      </c>
      <c r="AO38" s="1945"/>
      <c r="AP38" s="1945"/>
      <c r="AQ38" s="1945" t="str">
        <f t="shared" si="3"/>
        <v/>
      </c>
      <c r="AR38" s="1945"/>
      <c r="AS38" s="1946"/>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968" t="str">
        <f t="shared" si="1"/>
        <v/>
      </c>
      <c r="AL39" s="1945"/>
      <c r="AM39" s="1945"/>
      <c r="AN39" s="1945" t="str">
        <f t="shared" si="2"/>
        <v/>
      </c>
      <c r="AO39" s="1945"/>
      <c r="AP39" s="1945"/>
      <c r="AQ39" s="1945" t="str">
        <f t="shared" si="3"/>
        <v/>
      </c>
      <c r="AR39" s="1945"/>
      <c r="AS39" s="1946"/>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968" t="str">
        <f t="shared" si="1"/>
        <v/>
      </c>
      <c r="AL40" s="1945"/>
      <c r="AM40" s="1945"/>
      <c r="AN40" s="1945" t="str">
        <f t="shared" si="2"/>
        <v/>
      </c>
      <c r="AO40" s="1945"/>
      <c r="AP40" s="1945"/>
      <c r="AQ40" s="1945" t="str">
        <f t="shared" si="3"/>
        <v/>
      </c>
      <c r="AR40" s="1945"/>
      <c r="AS40" s="1946"/>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968" t="str">
        <f t="shared" si="1"/>
        <v/>
      </c>
      <c r="AL41" s="1945"/>
      <c r="AM41" s="1945"/>
      <c r="AN41" s="1945" t="str">
        <f t="shared" si="2"/>
        <v/>
      </c>
      <c r="AO41" s="1945"/>
      <c r="AP41" s="1945"/>
      <c r="AQ41" s="1945" t="str">
        <f t="shared" si="3"/>
        <v/>
      </c>
      <c r="AR41" s="1945"/>
      <c r="AS41" s="1946"/>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968" t="str">
        <f t="shared" si="1"/>
        <v/>
      </c>
      <c r="AL42" s="1945"/>
      <c r="AM42" s="1945"/>
      <c r="AN42" s="1945" t="str">
        <f t="shared" si="2"/>
        <v/>
      </c>
      <c r="AO42" s="1945"/>
      <c r="AP42" s="1945"/>
      <c r="AQ42" s="1945" t="str">
        <f t="shared" si="3"/>
        <v/>
      </c>
      <c r="AR42" s="1945"/>
      <c r="AS42" s="1946"/>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968" t="str">
        <f t="shared" si="1"/>
        <v/>
      </c>
      <c r="AL43" s="1945"/>
      <c r="AM43" s="1945"/>
      <c r="AN43" s="1945" t="str">
        <f t="shared" si="2"/>
        <v/>
      </c>
      <c r="AO43" s="1945"/>
      <c r="AP43" s="1945"/>
      <c r="AQ43" s="1945" t="str">
        <f t="shared" si="3"/>
        <v/>
      </c>
      <c r="AR43" s="1945"/>
      <c r="AS43" s="1946"/>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968" t="str">
        <f t="shared" si="1"/>
        <v/>
      </c>
      <c r="AL44" s="1945"/>
      <c r="AM44" s="1945"/>
      <c r="AN44" s="1945" t="str">
        <f t="shared" si="2"/>
        <v/>
      </c>
      <c r="AO44" s="1945"/>
      <c r="AP44" s="1945"/>
      <c r="AQ44" s="1945" t="str">
        <f t="shared" si="3"/>
        <v/>
      </c>
      <c r="AR44" s="1945"/>
      <c r="AS44" s="1946"/>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968" t="str">
        <f t="shared" si="1"/>
        <v/>
      </c>
      <c r="AL45" s="1945"/>
      <c r="AM45" s="1945"/>
      <c r="AN45" s="1945" t="str">
        <f t="shared" si="2"/>
        <v/>
      </c>
      <c r="AO45" s="1945"/>
      <c r="AP45" s="1945"/>
      <c r="AQ45" s="1945" t="str">
        <f t="shared" si="3"/>
        <v/>
      </c>
      <c r="AR45" s="1945"/>
      <c r="AS45" s="1946"/>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968" t="str">
        <f t="shared" si="1"/>
        <v/>
      </c>
      <c r="AL46" s="1945"/>
      <c r="AM46" s="1945"/>
      <c r="AN46" s="1945" t="str">
        <f t="shared" si="2"/>
        <v/>
      </c>
      <c r="AO46" s="1945"/>
      <c r="AP46" s="1945"/>
      <c r="AQ46" s="1945" t="str">
        <f t="shared" si="3"/>
        <v/>
      </c>
      <c r="AR46" s="1945"/>
      <c r="AS46" s="1946"/>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968" t="str">
        <f t="shared" si="1"/>
        <v/>
      </c>
      <c r="AL47" s="1945"/>
      <c r="AM47" s="1945"/>
      <c r="AN47" s="1945" t="str">
        <f t="shared" si="2"/>
        <v/>
      </c>
      <c r="AO47" s="1945"/>
      <c r="AP47" s="1945"/>
      <c r="AQ47" s="1945" t="str">
        <f t="shared" si="3"/>
        <v/>
      </c>
      <c r="AR47" s="1945"/>
      <c r="AS47" s="1946"/>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968" t="str">
        <f t="shared" si="1"/>
        <v/>
      </c>
      <c r="AL48" s="1945"/>
      <c r="AM48" s="1945"/>
      <c r="AN48" s="1945" t="str">
        <f t="shared" si="2"/>
        <v/>
      </c>
      <c r="AO48" s="1945"/>
      <c r="AP48" s="1945"/>
      <c r="AQ48" s="1945" t="str">
        <f t="shared" si="3"/>
        <v/>
      </c>
      <c r="AR48" s="1945"/>
      <c r="AS48" s="1946"/>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968" t="str">
        <f t="shared" si="1"/>
        <v/>
      </c>
      <c r="AL49" s="1945"/>
      <c r="AM49" s="1945"/>
      <c r="AN49" s="1945" t="str">
        <f t="shared" si="2"/>
        <v/>
      </c>
      <c r="AO49" s="1945"/>
      <c r="AP49" s="1945"/>
      <c r="AQ49" s="1945" t="str">
        <f t="shared" si="3"/>
        <v/>
      </c>
      <c r="AR49" s="1945"/>
      <c r="AS49" s="1946"/>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968" t="str">
        <f t="shared" si="1"/>
        <v/>
      </c>
      <c r="AL50" s="1945"/>
      <c r="AM50" s="1945"/>
      <c r="AN50" s="1945" t="str">
        <f t="shared" si="2"/>
        <v/>
      </c>
      <c r="AO50" s="1945"/>
      <c r="AP50" s="1945"/>
      <c r="AQ50" s="1945" t="str">
        <f t="shared" si="3"/>
        <v/>
      </c>
      <c r="AR50" s="1945"/>
      <c r="AS50" s="1946"/>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968" t="str">
        <f t="shared" si="1"/>
        <v/>
      </c>
      <c r="AL51" s="1945"/>
      <c r="AM51" s="1945"/>
      <c r="AN51" s="1945" t="str">
        <f t="shared" si="2"/>
        <v/>
      </c>
      <c r="AO51" s="1945"/>
      <c r="AP51" s="1945"/>
      <c r="AQ51" s="1945" t="str">
        <f t="shared" si="3"/>
        <v/>
      </c>
      <c r="AR51" s="1945"/>
      <c r="AS51" s="1946"/>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968" t="str">
        <f t="shared" si="1"/>
        <v/>
      </c>
      <c r="AL52" s="1945"/>
      <c r="AM52" s="1945"/>
      <c r="AN52" s="1945" t="str">
        <f t="shared" si="2"/>
        <v/>
      </c>
      <c r="AO52" s="1945"/>
      <c r="AP52" s="1945"/>
      <c r="AQ52" s="1945" t="str">
        <f t="shared" si="3"/>
        <v/>
      </c>
      <c r="AR52" s="1945"/>
      <c r="AS52" s="1946"/>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J53" s="4"/>
      <c r="AK53" s="1973" t="str">
        <f>IFERROR((T53/Q53),"")</f>
        <v/>
      </c>
      <c r="AL53" s="1974"/>
      <c r="AM53" s="1975"/>
      <c r="AN53" s="1971"/>
      <c r="AO53" s="1971"/>
      <c r="AP53" s="1971"/>
      <c r="AQ53" s="1971"/>
      <c r="AR53" s="1971"/>
      <c r="AS53" s="1972"/>
      <c r="AT53" s="4"/>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423" priority="22">
      <formula>LEN(TRIM(AU33))&gt;0</formula>
    </cfRule>
  </conditionalFormatting>
  <conditionalFormatting sqref="V62:AI62 E62:K62 Z19:Z22 AE21 G18:P20 G14:P16 G13:K13 G12:P12 Y9:AI9 Y7:AI7 F9:P9 F7:P7 BB29:BC30 Z13:AD15 AE13 AE25 AH25">
    <cfRule type="containsBlanks" dxfId="1422" priority="21">
      <formula>LEN(TRIM(E7))=0</formula>
    </cfRule>
  </conditionalFormatting>
  <conditionalFormatting sqref="Q53:AE53 AE14:AI15">
    <cfRule type="containsText" dxfId="1421" priority="20" operator="containsText" text="CALC.">
      <formula>NOT(ISERROR(SEARCH("CALC.",Q14)))</formula>
    </cfRule>
  </conditionalFormatting>
  <conditionalFormatting sqref="A33:S52">
    <cfRule type="notContainsBlanks" dxfId="1420" priority="18">
      <formula>LEN(TRIM(A33))&gt;0</formula>
    </cfRule>
    <cfRule type="expression" dxfId="1419" priority="19">
      <formula>NOT(ISBLANK($H33))</formula>
    </cfRule>
  </conditionalFormatting>
  <conditionalFormatting sqref="AU53:BD53">
    <cfRule type="notContainsBlanks" dxfId="1418" priority="17">
      <formula>LEN(TRIM(AU53))&gt;0</formula>
    </cfRule>
  </conditionalFormatting>
  <conditionalFormatting sqref="T33:AC52">
    <cfRule type="notContainsBlanks" dxfId="1417" priority="10">
      <formula>LEN(TRIM(T33))&gt;0</formula>
    </cfRule>
    <cfRule type="expression" dxfId="1416" priority="11">
      <formula>NOT(ISBLANK($H33))</formula>
    </cfRule>
  </conditionalFormatting>
  <conditionalFormatting sqref="T33:AB52">
    <cfRule type="expression" dxfId="1415" priority="9">
      <formula>$AC33&lt;&gt;""</formula>
    </cfRule>
  </conditionalFormatting>
  <conditionalFormatting sqref="AZ13:BO15">
    <cfRule type="notContainsBlanks" dxfId="1414" priority="8">
      <formula>LEN(TRIM(AZ13))&gt;0</formula>
    </cfRule>
  </conditionalFormatting>
  <conditionalFormatting sqref="AN13:AS15 AT18">
    <cfRule type="containsBlanks" dxfId="1413" priority="7">
      <formula>LEN(TRIM(AN13))=0</formula>
    </cfRule>
  </conditionalFormatting>
  <conditionalFormatting sqref="AN16:AS16">
    <cfRule type="containsText" dxfId="1412" priority="6" operator="containsText" text="CALC.">
      <formula>NOT(ISERROR(SEARCH("CALC.",AN16)))</formula>
    </cfRule>
  </conditionalFormatting>
  <conditionalFormatting sqref="AK14:AS16 AZ12:BO18">
    <cfRule type="expression" dxfId="1411" priority="5">
      <formula>$AT$18="Single Phase"</formula>
    </cfRule>
  </conditionalFormatting>
  <conditionalFormatting sqref="AH25:AI25">
    <cfRule type="expression" dxfId="1410" priority="2">
      <formula>OR($AE$25="HIGH",$AE$25="MEDIUM",$AE$25="LOW")</formula>
    </cfRule>
  </conditionalFormatting>
  <conditionalFormatting sqref="M13:P13">
    <cfRule type="containsBlanks" dxfId="1409"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655</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250"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913" t="str">
        <f>AC53</f>
        <v/>
      </c>
      <c r="AF19" s="1913"/>
      <c r="AG19" s="1913"/>
      <c r="AH19" s="1913"/>
      <c r="AI19" s="196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913" t="str">
        <f>IFERROR(AE19-AE21,"")</f>
        <v/>
      </c>
      <c r="AF20" s="1913"/>
      <c r="AG20" s="1913"/>
      <c r="AH20" s="1913"/>
      <c r="AI20" s="1963"/>
      <c r="AJ20" s="4"/>
      <c r="AK20" s="1253" t="s">
        <v>696</v>
      </c>
      <c r="AL20" s="1254"/>
      <c r="AM20" s="1254"/>
      <c r="AN20" s="1254"/>
      <c r="AO20" s="1254"/>
      <c r="AP20" s="1254"/>
      <c r="AQ20" s="1254"/>
      <c r="AR20" s="1254"/>
      <c r="AS20" s="1254"/>
      <c r="AT20" s="1254"/>
      <c r="AU20" s="1254"/>
      <c r="AV20" s="1254"/>
      <c r="AW20" s="1254"/>
      <c r="AX20" s="1254"/>
      <c r="AY20" s="1255"/>
      <c r="AZ20" s="4"/>
      <c r="BA20" s="4"/>
      <c r="BB20" s="4"/>
      <c r="BC20" s="4"/>
      <c r="BD20" s="4"/>
      <c r="BE20" s="4"/>
      <c r="BF20" s="2029" t="s">
        <v>136</v>
      </c>
      <c r="BG20" s="1833"/>
      <c r="BH20" s="1833"/>
      <c r="BI20" s="1833"/>
      <c r="BJ20" s="1833"/>
      <c r="BK20" s="1833"/>
      <c r="BL20" s="1833"/>
      <c r="BM20" s="1833"/>
      <c r="BN20" s="1833"/>
      <c r="BO20" s="1833"/>
      <c r="BP20" s="1833"/>
      <c r="BQ20" s="1833"/>
      <c r="BR20" s="1833"/>
      <c r="BS20" s="2030"/>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953"/>
      <c r="AF21" s="953"/>
      <c r="AG21" s="953"/>
      <c r="AH21" s="953"/>
      <c r="AI21" s="1430"/>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373" t="s">
        <v>159</v>
      </c>
      <c r="B22" s="1374"/>
      <c r="C22" s="1374"/>
      <c r="D22" s="1374"/>
      <c r="E22" s="1374"/>
      <c r="F22" s="1374"/>
      <c r="G22" s="1374"/>
      <c r="H22" s="1374"/>
      <c r="I22" s="1374"/>
      <c r="J22" s="1374"/>
      <c r="K22" s="1374"/>
      <c r="L22" s="1374"/>
      <c r="M22" s="1374"/>
      <c r="N22" s="1374"/>
      <c r="O22" s="1374"/>
      <c r="P22" s="1375"/>
      <c r="Q22" s="42"/>
      <c r="R22" s="42"/>
      <c r="S22" s="42"/>
      <c r="T22" s="1242" t="s">
        <v>230</v>
      </c>
      <c r="U22" s="1243"/>
      <c r="V22" s="1243"/>
      <c r="W22" s="1243"/>
      <c r="X22" s="1243"/>
      <c r="Y22" s="1243"/>
      <c r="Z22" s="1475"/>
      <c r="AA22" s="1475"/>
      <c r="AB22" s="1475"/>
      <c r="AC22" s="1475"/>
      <c r="AD22" s="1475"/>
      <c r="AE22" s="1382" t="str">
        <f>IFERROR(AE21+AE20,"")</f>
        <v/>
      </c>
      <c r="AF22" s="1382"/>
      <c r="AG22" s="1382"/>
      <c r="AH22" s="1382"/>
      <c r="AI22" s="2000"/>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1994" t="s">
        <v>365</v>
      </c>
      <c r="B23" s="1995"/>
      <c r="C23" s="1995"/>
      <c r="D23" s="1995"/>
      <c r="E23" s="1995"/>
      <c r="F23" s="1995"/>
      <c r="G23" s="1995"/>
      <c r="H23" s="1995"/>
      <c r="I23" s="1995"/>
      <c r="J23" s="1995"/>
      <c r="K23" s="1995"/>
      <c r="L23" s="1998"/>
      <c r="M23" s="1999"/>
      <c r="N23" s="1999"/>
      <c r="O23" s="1996" t="str">
        <f>IF(ISNUMBER(L23),"%","")</f>
        <v/>
      </c>
      <c r="P23" s="1997"/>
      <c r="Q23" s="42"/>
      <c r="R23" s="42"/>
      <c r="S23" s="42"/>
      <c r="T23" s="42"/>
      <c r="U23" s="42"/>
      <c r="V23" s="42"/>
      <c r="W23" s="42"/>
      <c r="X23" s="42"/>
      <c r="Y23" s="42"/>
      <c r="Z23" s="42"/>
      <c r="AA23" s="42"/>
      <c r="AB23" s="42"/>
      <c r="AC23" s="42"/>
      <c r="AD23" s="42"/>
      <c r="AE23" s="42"/>
      <c r="AF23" s="42"/>
      <c r="AG23" s="42"/>
      <c r="AH23" s="42"/>
      <c r="AI23" s="42"/>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236" t="s">
        <v>654</v>
      </c>
      <c r="U24" s="1237"/>
      <c r="V24" s="1237"/>
      <c r="W24" s="1237"/>
      <c r="X24" s="1237"/>
      <c r="Y24" s="1237"/>
      <c r="Z24" s="1237"/>
      <c r="AA24" s="1237"/>
      <c r="AB24" s="1237"/>
      <c r="AC24" s="1237"/>
      <c r="AD24" s="1237"/>
      <c r="AE24" s="1237"/>
      <c r="AF24" s="1237"/>
      <c r="AG24" s="1237"/>
      <c r="AH24" s="1237"/>
      <c r="AI24" s="1238"/>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036" t="s">
        <v>165</v>
      </c>
      <c r="U25" s="2037"/>
      <c r="V25" s="2037"/>
      <c r="W25" s="2037"/>
      <c r="X25" s="2037"/>
      <c r="Y25" s="2037"/>
      <c r="Z25" s="921"/>
      <c r="AA25" s="1962"/>
      <c r="AB25" s="1962"/>
      <c r="AC25" s="1962"/>
      <c r="AD25" s="1962"/>
      <c r="AE25" s="356" t="s">
        <v>133</v>
      </c>
      <c r="AF25" s="1094"/>
      <c r="AG25" s="1094"/>
      <c r="AH25" s="1094"/>
      <c r="AI25" s="1298"/>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44" t="s">
        <v>164</v>
      </c>
      <c r="U26" s="1245"/>
      <c r="V26" s="1245"/>
      <c r="W26" s="1245"/>
      <c r="X26" s="1245"/>
      <c r="Y26" s="1245"/>
      <c r="Z26" s="969"/>
      <c r="AA26" s="969"/>
      <c r="AB26" s="969"/>
      <c r="AC26" s="969"/>
      <c r="AD26" s="969"/>
      <c r="AE26" s="969"/>
      <c r="AF26" s="969"/>
      <c r="AG26" s="969"/>
      <c r="AH26" s="969"/>
      <c r="AI26" s="970"/>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44" t="s">
        <v>163</v>
      </c>
      <c r="U27" s="1245"/>
      <c r="V27" s="1245"/>
      <c r="W27" s="1245"/>
      <c r="X27" s="1245"/>
      <c r="Y27" s="1245"/>
      <c r="Z27" s="968"/>
      <c r="AA27" s="968"/>
      <c r="AB27" s="968"/>
      <c r="AC27" s="968"/>
      <c r="AD27" s="968"/>
      <c r="AE27" s="968"/>
      <c r="AF27" s="968"/>
      <c r="AG27" s="968"/>
      <c r="AH27" s="968"/>
      <c r="AI27" s="1020"/>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19"/>
      <c r="U28" s="1620"/>
      <c r="V28" s="1620"/>
      <c r="W28" s="1620"/>
      <c r="X28" s="1620"/>
      <c r="Y28" s="1620"/>
      <c r="Z28" s="2034" t="s">
        <v>102</v>
      </c>
      <c r="AA28" s="2034"/>
      <c r="AB28" s="2034"/>
      <c r="AC28" s="2034"/>
      <c r="AD28" s="2034"/>
      <c r="AE28" s="2034" t="s">
        <v>101</v>
      </c>
      <c r="AF28" s="2034"/>
      <c r="AG28" s="2034"/>
      <c r="AH28" s="2034"/>
      <c r="AI28" s="2035"/>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44" t="s">
        <v>651</v>
      </c>
      <c r="U29" s="1245"/>
      <c r="V29" s="1245"/>
      <c r="W29" s="1245"/>
      <c r="X29" s="1245"/>
      <c r="Y29" s="1245"/>
      <c r="Z29" s="953"/>
      <c r="AA29" s="953"/>
      <c r="AB29" s="953"/>
      <c r="AC29" s="953"/>
      <c r="AD29" s="953"/>
      <c r="AE29" s="953"/>
      <c r="AF29" s="953"/>
      <c r="AG29" s="953"/>
      <c r="AH29" s="953"/>
      <c r="AI29" s="1430"/>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242" t="s">
        <v>652</v>
      </c>
      <c r="U30" s="1243"/>
      <c r="V30" s="1243"/>
      <c r="W30" s="1243"/>
      <c r="X30" s="1243"/>
      <c r="Y30" s="1243"/>
      <c r="Z30" s="1475"/>
      <c r="AA30" s="1475"/>
      <c r="AB30" s="1475"/>
      <c r="AC30" s="1475"/>
      <c r="AD30" s="1475"/>
      <c r="AE30" s="1475"/>
      <c r="AF30" s="1475"/>
      <c r="AG30" s="1475"/>
      <c r="AH30" s="1475"/>
      <c r="AI30" s="1961"/>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937" t="s">
        <v>92</v>
      </c>
      <c r="AW31" s="1254"/>
      <c r="AX31" s="1254"/>
      <c r="AY31" s="1254"/>
      <c r="AZ31" s="1254"/>
      <c r="BA31" s="1254"/>
      <c r="BB31" s="1254"/>
      <c r="BC31" s="1938"/>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939" t="s">
        <v>91</v>
      </c>
      <c r="AW32" s="1604"/>
      <c r="AX32" s="1604"/>
      <c r="AY32" s="1604"/>
      <c r="AZ32" s="1604"/>
      <c r="BA32" s="1605"/>
      <c r="BB32" s="1940"/>
      <c r="BC32" s="1941"/>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68" t="s">
        <v>749</v>
      </c>
      <c r="AL33" s="1569"/>
      <c r="AM33" s="1569"/>
      <c r="AN33" s="1569"/>
      <c r="AO33" s="1569"/>
      <c r="AP33" s="1569"/>
      <c r="AQ33" s="1569"/>
      <c r="AR33" s="1569"/>
      <c r="AS33" s="1570"/>
      <c r="AT33" s="4"/>
      <c r="AU33" s="48"/>
      <c r="AV33" s="1942" t="s">
        <v>90</v>
      </c>
      <c r="AW33" s="1216"/>
      <c r="AX33" s="1216"/>
      <c r="AY33" s="1216"/>
      <c r="AZ33" s="1216"/>
      <c r="BA33" s="1217"/>
      <c r="BB33" s="1943"/>
      <c r="BC33" s="1944"/>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532" t="s">
        <v>60</v>
      </c>
      <c r="B34" s="1529"/>
      <c r="C34" s="1529"/>
      <c r="D34" s="1529"/>
      <c r="E34" s="1529"/>
      <c r="F34" s="1529"/>
      <c r="G34" s="1529"/>
      <c r="H34" s="1528" t="s">
        <v>93</v>
      </c>
      <c r="I34" s="1528"/>
      <c r="J34" s="1528"/>
      <c r="K34" s="1528"/>
      <c r="L34" s="1528"/>
      <c r="M34" s="1528"/>
      <c r="N34" s="1528"/>
      <c r="O34" s="1528"/>
      <c r="P34" s="1528"/>
      <c r="Q34" s="1529" t="s">
        <v>59</v>
      </c>
      <c r="R34" s="1529"/>
      <c r="S34" s="1529"/>
      <c r="T34" s="1528" t="s">
        <v>58</v>
      </c>
      <c r="U34" s="1528"/>
      <c r="V34" s="1528"/>
      <c r="W34" s="1528"/>
      <c r="X34" s="1528"/>
      <c r="Y34" s="1528"/>
      <c r="Z34" s="1528"/>
      <c r="AA34" s="1528"/>
      <c r="AB34" s="1528"/>
      <c r="AC34" s="1529" t="s">
        <v>57</v>
      </c>
      <c r="AD34" s="1529"/>
      <c r="AE34" s="1529"/>
      <c r="AF34" s="1541" t="s">
        <v>39</v>
      </c>
      <c r="AG34" s="1542"/>
      <c r="AH34" s="1542"/>
      <c r="AI34" s="1543"/>
      <c r="AJ34" s="4"/>
      <c r="AK34" s="1571"/>
      <c r="AL34" s="1572"/>
      <c r="AM34" s="1572"/>
      <c r="AN34" s="1572"/>
      <c r="AO34" s="1572"/>
      <c r="AP34" s="1572"/>
      <c r="AQ34" s="1572"/>
      <c r="AR34" s="1572"/>
      <c r="AS34" s="1573"/>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533"/>
      <c r="B35" s="1530"/>
      <c r="C35" s="1530"/>
      <c r="D35" s="1530"/>
      <c r="E35" s="1530"/>
      <c r="F35" s="1530"/>
      <c r="G35" s="1530"/>
      <c r="H35" s="1308" t="s">
        <v>55</v>
      </c>
      <c r="I35" s="1308"/>
      <c r="J35" s="1308"/>
      <c r="K35" s="1308" t="s">
        <v>54</v>
      </c>
      <c r="L35" s="1308"/>
      <c r="M35" s="1308"/>
      <c r="N35" s="1308" t="s">
        <v>653</v>
      </c>
      <c r="O35" s="1308"/>
      <c r="P35" s="1308"/>
      <c r="Q35" s="1530"/>
      <c r="R35" s="1530"/>
      <c r="S35" s="1530"/>
      <c r="T35" s="1308" t="s">
        <v>52</v>
      </c>
      <c r="U35" s="1308"/>
      <c r="V35" s="1308"/>
      <c r="W35" s="1308" t="s">
        <v>51</v>
      </c>
      <c r="X35" s="1308"/>
      <c r="Y35" s="1308"/>
      <c r="Z35" s="1308" t="s">
        <v>50</v>
      </c>
      <c r="AA35" s="1308"/>
      <c r="AB35" s="1308"/>
      <c r="AC35" s="1530"/>
      <c r="AD35" s="1530"/>
      <c r="AE35" s="1530"/>
      <c r="AF35" s="1544"/>
      <c r="AG35" s="1545"/>
      <c r="AH35" s="1545"/>
      <c r="AI35" s="1546"/>
      <c r="AJ35" s="4"/>
      <c r="AK35" s="1574"/>
      <c r="AL35" s="1575"/>
      <c r="AM35" s="1575"/>
      <c r="AN35" s="1575"/>
      <c r="AO35" s="1575"/>
      <c r="AP35" s="1575"/>
      <c r="AQ35" s="1575"/>
      <c r="AR35" s="1575"/>
      <c r="AS35" s="1576"/>
      <c r="AT35" s="4"/>
      <c r="AU35" s="1253" t="s">
        <v>56</v>
      </c>
      <c r="AV35" s="1254"/>
      <c r="AW35" s="1254"/>
      <c r="AX35" s="1254"/>
      <c r="AY35" s="1254"/>
      <c r="AZ35" s="1254"/>
      <c r="BA35" s="1254"/>
      <c r="BB35" s="1254"/>
      <c r="BC35" s="1254"/>
      <c r="BD35" s="1255"/>
      <c r="BE35" s="4"/>
      <c r="BF35" s="263"/>
      <c r="BG35" s="264"/>
      <c r="BH35" s="264"/>
      <c r="BI35" s="264"/>
      <c r="BJ35" s="264"/>
      <c r="BK35" s="264"/>
      <c r="BL35" s="264"/>
      <c r="BM35" s="264"/>
      <c r="BN35" s="264"/>
      <c r="BO35" s="264"/>
      <c r="BP35" s="264"/>
      <c r="BQ35" s="264"/>
      <c r="BR35" s="264"/>
      <c r="BS35" s="265"/>
    </row>
    <row r="36" spans="1:71" ht="12" customHeight="1" thickTop="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2045" t="str">
        <f>IFERROR(AN36*(1-$BB$33),"")</f>
        <v/>
      </c>
      <c r="AL36" s="2046"/>
      <c r="AM36" s="2047"/>
      <c r="AN36" s="2048" t="str">
        <f>IFERROR(($AK$56*Q36),"")</f>
        <v/>
      </c>
      <c r="AO36" s="2046"/>
      <c r="AP36" s="2047"/>
      <c r="AQ36" s="2048" t="str">
        <f>IFERROR(AN36*(1+$BB$32),"")</f>
        <v/>
      </c>
      <c r="AR36" s="2046"/>
      <c r="AS36" s="2049"/>
      <c r="AT36" s="4"/>
      <c r="AU36" s="1922" t="str">
        <f t="shared" ref="AU36:AU52" si="0">IF(AC36="","",IF(AC36&lt;Q36-(Q36*$BB$33),"Below "&amp;$BB$33*100&amp;"% by "&amp;Q36-(Q36*$BB$33)-AC36&amp;" CFM",IF(AC36&gt;Q36+(Q36*$BB$32),"Above "&amp;$BB$32*100&amp;"% by "&amp;AC36-Q36-(Q36*$BB$32)&amp;" CFM","")))</f>
        <v/>
      </c>
      <c r="AV36" s="1923"/>
      <c r="AW36" s="1923"/>
      <c r="AX36" s="1923"/>
      <c r="AY36" s="1923"/>
      <c r="AZ36" s="1923"/>
      <c r="BA36" s="1923"/>
      <c r="BB36" s="1923"/>
      <c r="BC36" s="1923"/>
      <c r="BD36" s="1924"/>
      <c r="BE36" s="4"/>
      <c r="BF36" s="4"/>
      <c r="BG36" s="4"/>
      <c r="BH36" s="4"/>
      <c r="BI36" s="4"/>
      <c r="BJ36" s="4"/>
      <c r="BK36" s="4"/>
      <c r="BL36" s="4"/>
      <c r="BM36" s="4"/>
      <c r="BN36" s="4"/>
      <c r="BO36" s="4"/>
      <c r="BP36" s="4"/>
      <c r="BQ36" s="4"/>
      <c r="BR36" s="4"/>
      <c r="BS36" s="4"/>
    </row>
    <row r="37" spans="1:7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2038" t="str">
        <f>IFERROR(AN37*(1-$BB$33),"")</f>
        <v/>
      </c>
      <c r="AL37" s="1965"/>
      <c r="AM37" s="1948"/>
      <c r="AN37" s="1947" t="str">
        <f>IFERROR(($AK$56*Q37),"")</f>
        <v/>
      </c>
      <c r="AO37" s="1965"/>
      <c r="AP37" s="1948"/>
      <c r="AQ37" s="1947" t="str">
        <f>IFERROR(AN37*(1+$BB$32),"")</f>
        <v/>
      </c>
      <c r="AR37" s="1965"/>
      <c r="AS37" s="2039"/>
      <c r="AT37" s="4"/>
      <c r="AU37" s="1922" t="str">
        <f t="shared" si="0"/>
        <v/>
      </c>
      <c r="AV37" s="1923"/>
      <c r="AW37" s="1923"/>
      <c r="AX37" s="1923"/>
      <c r="AY37" s="1923"/>
      <c r="AZ37" s="1923"/>
      <c r="BA37" s="1923"/>
      <c r="BB37" s="1923"/>
      <c r="BC37" s="1923"/>
      <c r="BD37" s="1924"/>
      <c r="BE37" s="4"/>
      <c r="BF37" s="4"/>
      <c r="BG37" s="4"/>
      <c r="BH37" s="4"/>
      <c r="BI37" s="4"/>
      <c r="BJ37" s="4"/>
      <c r="BK37" s="4"/>
      <c r="BL37" s="4"/>
      <c r="BM37" s="4"/>
      <c r="BN37" s="4"/>
      <c r="BO37" s="4"/>
      <c r="BP37" s="4"/>
      <c r="BQ37" s="4"/>
      <c r="BR37" s="4"/>
      <c r="BS37" s="4"/>
    </row>
    <row r="38" spans="1:7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2038" t="str">
        <f t="shared" ref="AK38:AK52" si="1">IFERROR(AN38*(1-$BB$33),"")</f>
        <v/>
      </c>
      <c r="AL38" s="1965"/>
      <c r="AM38" s="1948"/>
      <c r="AN38" s="1947" t="str">
        <f t="shared" ref="AN38:AN51" si="2">IFERROR(($AK$56*Q38),"")</f>
        <v/>
      </c>
      <c r="AO38" s="1965"/>
      <c r="AP38" s="1948"/>
      <c r="AQ38" s="1947" t="str">
        <f t="shared" ref="AQ38:AQ52" si="3">IFERROR(AN38*(1+$BB$32),"")</f>
        <v/>
      </c>
      <c r="AR38" s="1965"/>
      <c r="AS38" s="2039"/>
      <c r="AT38" s="4"/>
      <c r="AU38" s="1922" t="str">
        <f t="shared" si="0"/>
        <v/>
      </c>
      <c r="AV38" s="1923"/>
      <c r="AW38" s="1923"/>
      <c r="AX38" s="1923"/>
      <c r="AY38" s="1923"/>
      <c r="AZ38" s="1923"/>
      <c r="BA38" s="1923"/>
      <c r="BB38" s="1923"/>
      <c r="BC38" s="1923"/>
      <c r="BD38" s="1924"/>
      <c r="BE38" s="4"/>
      <c r="BF38" s="4"/>
      <c r="BG38" s="4"/>
      <c r="BH38" s="4"/>
      <c r="BI38" s="4"/>
      <c r="BJ38" s="4"/>
      <c r="BK38" s="4"/>
      <c r="BL38" s="4"/>
      <c r="BM38" s="4"/>
      <c r="BN38" s="4"/>
      <c r="BO38" s="4"/>
      <c r="BP38" s="4"/>
      <c r="BQ38" s="4"/>
      <c r="BR38" s="4"/>
      <c r="BS38" s="4"/>
    </row>
    <row r="39" spans="1:7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2038" t="str">
        <f t="shared" si="1"/>
        <v/>
      </c>
      <c r="AL39" s="1965"/>
      <c r="AM39" s="1948"/>
      <c r="AN39" s="1947" t="str">
        <f t="shared" si="2"/>
        <v/>
      </c>
      <c r="AO39" s="1965"/>
      <c r="AP39" s="1948"/>
      <c r="AQ39" s="1947" t="str">
        <f t="shared" si="3"/>
        <v/>
      </c>
      <c r="AR39" s="1965"/>
      <c r="AS39" s="2039"/>
      <c r="AT39" s="4"/>
      <c r="AU39" s="1922" t="str">
        <f t="shared" si="0"/>
        <v/>
      </c>
      <c r="AV39" s="1923"/>
      <c r="AW39" s="1923"/>
      <c r="AX39" s="1923"/>
      <c r="AY39" s="1923"/>
      <c r="AZ39" s="1923"/>
      <c r="BA39" s="1923"/>
      <c r="BB39" s="1923"/>
      <c r="BC39" s="1923"/>
      <c r="BD39" s="1924"/>
      <c r="BE39" s="4"/>
      <c r="BF39" s="4"/>
      <c r="BG39" s="4"/>
      <c r="BH39" s="4"/>
      <c r="BI39" s="4"/>
      <c r="BJ39" s="4"/>
      <c r="BK39" s="4"/>
      <c r="BL39" s="4"/>
      <c r="BM39" s="4"/>
      <c r="BN39" s="4"/>
      <c r="BO39" s="4"/>
      <c r="BP39" s="4"/>
      <c r="BQ39" s="4"/>
      <c r="BR39" s="4"/>
      <c r="BS39" s="4"/>
    </row>
    <row r="40" spans="1:7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2038" t="str">
        <f t="shared" si="1"/>
        <v/>
      </c>
      <c r="AL40" s="1965"/>
      <c r="AM40" s="1948"/>
      <c r="AN40" s="1947" t="str">
        <f t="shared" si="2"/>
        <v/>
      </c>
      <c r="AO40" s="1965"/>
      <c r="AP40" s="1948"/>
      <c r="AQ40" s="1947" t="str">
        <f t="shared" si="3"/>
        <v/>
      </c>
      <c r="AR40" s="1965"/>
      <c r="AS40" s="2039"/>
      <c r="AT40" s="4"/>
      <c r="AU40" s="1922" t="str">
        <f t="shared" si="0"/>
        <v/>
      </c>
      <c r="AV40" s="1923"/>
      <c r="AW40" s="1923"/>
      <c r="AX40" s="1923"/>
      <c r="AY40" s="1923"/>
      <c r="AZ40" s="1923"/>
      <c r="BA40" s="1923"/>
      <c r="BB40" s="1923"/>
      <c r="BC40" s="1923"/>
      <c r="BD40" s="1924"/>
      <c r="BE40" s="4"/>
      <c r="BF40" s="4"/>
      <c r="BG40" s="4"/>
      <c r="BH40" s="4"/>
      <c r="BI40" s="4"/>
      <c r="BJ40" s="4"/>
      <c r="BK40" s="4"/>
      <c r="BL40" s="4"/>
      <c r="BM40" s="4"/>
      <c r="BN40" s="4"/>
      <c r="BO40" s="4"/>
      <c r="BP40" s="4"/>
      <c r="BQ40" s="4"/>
      <c r="BR40" s="4"/>
      <c r="BS40" s="4"/>
    </row>
    <row r="41" spans="1:7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2038" t="str">
        <f t="shared" si="1"/>
        <v/>
      </c>
      <c r="AL41" s="1965"/>
      <c r="AM41" s="1948"/>
      <c r="AN41" s="1947" t="str">
        <f t="shared" si="2"/>
        <v/>
      </c>
      <c r="AO41" s="1965"/>
      <c r="AP41" s="1948"/>
      <c r="AQ41" s="1947" t="str">
        <f t="shared" si="3"/>
        <v/>
      </c>
      <c r="AR41" s="1965"/>
      <c r="AS41" s="2039"/>
      <c r="AT41" s="4"/>
      <c r="AU41" s="1922" t="str">
        <f t="shared" si="0"/>
        <v/>
      </c>
      <c r="AV41" s="1923"/>
      <c r="AW41" s="1923"/>
      <c r="AX41" s="1923"/>
      <c r="AY41" s="1923"/>
      <c r="AZ41" s="1923"/>
      <c r="BA41" s="1923"/>
      <c r="BB41" s="1923"/>
      <c r="BC41" s="1923"/>
      <c r="BD41" s="1924"/>
      <c r="BE41" s="4"/>
      <c r="BF41" s="4"/>
      <c r="BG41" s="4"/>
      <c r="BH41" s="4"/>
      <c r="BI41" s="4"/>
      <c r="BJ41" s="4"/>
      <c r="BK41" s="4"/>
      <c r="BL41" s="4"/>
      <c r="BM41" s="4"/>
      <c r="BN41" s="4"/>
      <c r="BO41" s="4"/>
      <c r="BP41" s="4"/>
      <c r="BQ41" s="4"/>
      <c r="BR41" s="4"/>
      <c r="BS41" s="4"/>
    </row>
    <row r="42" spans="1:7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2038" t="str">
        <f t="shared" si="1"/>
        <v/>
      </c>
      <c r="AL42" s="1965"/>
      <c r="AM42" s="1948"/>
      <c r="AN42" s="1947" t="str">
        <f t="shared" si="2"/>
        <v/>
      </c>
      <c r="AO42" s="1965"/>
      <c r="AP42" s="1948"/>
      <c r="AQ42" s="1947" t="str">
        <f t="shared" si="3"/>
        <v/>
      </c>
      <c r="AR42" s="1965"/>
      <c r="AS42" s="2039"/>
      <c r="AT42" s="4"/>
      <c r="AU42" s="1922" t="str">
        <f t="shared" si="0"/>
        <v/>
      </c>
      <c r="AV42" s="1923"/>
      <c r="AW42" s="1923"/>
      <c r="AX42" s="1923"/>
      <c r="AY42" s="1923"/>
      <c r="AZ42" s="1923"/>
      <c r="BA42" s="1923"/>
      <c r="BB42" s="1923"/>
      <c r="BC42" s="1923"/>
      <c r="BD42" s="1924"/>
      <c r="BE42" s="4"/>
      <c r="BF42" s="4"/>
      <c r="BG42" s="4"/>
      <c r="BH42" s="4"/>
      <c r="BI42" s="4"/>
      <c r="BJ42" s="4"/>
      <c r="BK42" s="4"/>
      <c r="BL42" s="4"/>
      <c r="BM42" s="4"/>
      <c r="BN42" s="4"/>
      <c r="BO42" s="4"/>
      <c r="BP42" s="4"/>
      <c r="BQ42" s="4"/>
      <c r="BR42" s="4"/>
      <c r="BS42" s="4"/>
    </row>
    <row r="43" spans="1:7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2038" t="str">
        <f t="shared" si="1"/>
        <v/>
      </c>
      <c r="AL43" s="1965"/>
      <c r="AM43" s="1948"/>
      <c r="AN43" s="1947" t="str">
        <f t="shared" si="2"/>
        <v/>
      </c>
      <c r="AO43" s="1965"/>
      <c r="AP43" s="1948"/>
      <c r="AQ43" s="1947" t="str">
        <f t="shared" si="3"/>
        <v/>
      </c>
      <c r="AR43" s="1965"/>
      <c r="AS43" s="2039"/>
      <c r="AT43" s="4"/>
      <c r="AU43" s="1922" t="str">
        <f t="shared" si="0"/>
        <v/>
      </c>
      <c r="AV43" s="1923"/>
      <c r="AW43" s="1923"/>
      <c r="AX43" s="1923"/>
      <c r="AY43" s="1923"/>
      <c r="AZ43" s="1923"/>
      <c r="BA43" s="1923"/>
      <c r="BB43" s="1923"/>
      <c r="BC43" s="1923"/>
      <c r="BD43" s="1924"/>
      <c r="BE43" s="4"/>
      <c r="BF43" s="4"/>
      <c r="BG43" s="4"/>
      <c r="BH43" s="4"/>
      <c r="BI43" s="4"/>
      <c r="BJ43" s="4"/>
      <c r="BK43" s="4"/>
      <c r="BL43" s="4"/>
      <c r="BM43" s="4"/>
      <c r="BN43" s="4"/>
      <c r="BO43" s="4"/>
      <c r="BP43" s="4"/>
      <c r="BQ43" s="4"/>
      <c r="BR43" s="4"/>
      <c r="BS43" s="4"/>
    </row>
    <row r="44" spans="1:7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2038" t="str">
        <f t="shared" si="1"/>
        <v/>
      </c>
      <c r="AL44" s="1965"/>
      <c r="AM44" s="1948"/>
      <c r="AN44" s="1947" t="str">
        <f t="shared" si="2"/>
        <v/>
      </c>
      <c r="AO44" s="1965"/>
      <c r="AP44" s="1948"/>
      <c r="AQ44" s="1947" t="str">
        <f t="shared" si="3"/>
        <v/>
      </c>
      <c r="AR44" s="1965"/>
      <c r="AS44" s="2039"/>
      <c r="AT44" s="4"/>
      <c r="AU44" s="1922" t="str">
        <f t="shared" si="0"/>
        <v/>
      </c>
      <c r="AV44" s="1923"/>
      <c r="AW44" s="1923"/>
      <c r="AX44" s="1923"/>
      <c r="AY44" s="1923"/>
      <c r="AZ44" s="1923"/>
      <c r="BA44" s="1923"/>
      <c r="BB44" s="1923"/>
      <c r="BC44" s="1923"/>
      <c r="BD44" s="1924"/>
      <c r="BE44" s="4"/>
      <c r="BF44" s="4"/>
      <c r="BG44" s="4"/>
      <c r="BH44" s="4"/>
      <c r="BI44" s="4"/>
      <c r="BJ44" s="4"/>
      <c r="BK44" s="4"/>
      <c r="BL44" s="4"/>
      <c r="BM44" s="4"/>
      <c r="BN44" s="4"/>
      <c r="BO44" s="4"/>
      <c r="BP44" s="4"/>
      <c r="BQ44" s="4"/>
      <c r="BR44" s="4"/>
      <c r="BS44" s="4"/>
    </row>
    <row r="45" spans="1:7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2038" t="str">
        <f t="shared" si="1"/>
        <v/>
      </c>
      <c r="AL45" s="1965"/>
      <c r="AM45" s="1948"/>
      <c r="AN45" s="1947" t="str">
        <f t="shared" si="2"/>
        <v/>
      </c>
      <c r="AO45" s="1965"/>
      <c r="AP45" s="1948"/>
      <c r="AQ45" s="1947" t="str">
        <f t="shared" si="3"/>
        <v/>
      </c>
      <c r="AR45" s="1965"/>
      <c r="AS45" s="2039"/>
      <c r="AT45" s="4"/>
      <c r="AU45" s="1922" t="str">
        <f t="shared" si="0"/>
        <v/>
      </c>
      <c r="AV45" s="1923"/>
      <c r="AW45" s="1923"/>
      <c r="AX45" s="1923"/>
      <c r="AY45" s="1923"/>
      <c r="AZ45" s="1923"/>
      <c r="BA45" s="1923"/>
      <c r="BB45" s="1923"/>
      <c r="BC45" s="1923"/>
      <c r="BD45" s="1924"/>
      <c r="BE45" s="4"/>
      <c r="BF45" s="4"/>
      <c r="BG45" s="4"/>
      <c r="BH45" s="4"/>
      <c r="BI45" s="4"/>
      <c r="BJ45" s="4"/>
      <c r="BK45" s="4"/>
      <c r="BL45" s="4"/>
      <c r="BM45" s="4"/>
      <c r="BN45" s="4"/>
      <c r="BO45" s="4"/>
      <c r="BP45" s="4"/>
      <c r="BQ45" s="4"/>
      <c r="BR45" s="4"/>
      <c r="BS45" s="4"/>
    </row>
    <row r="46" spans="1:7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2038" t="str">
        <f t="shared" si="1"/>
        <v/>
      </c>
      <c r="AL46" s="1965"/>
      <c r="AM46" s="1948"/>
      <c r="AN46" s="1947" t="str">
        <f t="shared" si="2"/>
        <v/>
      </c>
      <c r="AO46" s="1965"/>
      <c r="AP46" s="1948"/>
      <c r="AQ46" s="1947" t="str">
        <f t="shared" si="3"/>
        <v/>
      </c>
      <c r="AR46" s="1965"/>
      <c r="AS46" s="2039"/>
      <c r="AT46" s="4"/>
      <c r="AU46" s="1922" t="str">
        <f t="shared" si="0"/>
        <v/>
      </c>
      <c r="AV46" s="1923"/>
      <c r="AW46" s="1923"/>
      <c r="AX46" s="1923"/>
      <c r="AY46" s="1923"/>
      <c r="AZ46" s="1923"/>
      <c r="BA46" s="1923"/>
      <c r="BB46" s="1923"/>
      <c r="BC46" s="1923"/>
      <c r="BD46" s="1924"/>
      <c r="BE46" s="4"/>
      <c r="BF46" s="4"/>
      <c r="BG46" s="4"/>
      <c r="BH46" s="4"/>
      <c r="BI46" s="4"/>
      <c r="BJ46" s="4"/>
      <c r="BK46" s="4"/>
      <c r="BL46" s="4"/>
      <c r="BM46" s="4"/>
      <c r="BN46" s="4"/>
      <c r="BO46" s="4"/>
      <c r="BP46" s="4"/>
      <c r="BQ46" s="4"/>
      <c r="BR46" s="4"/>
      <c r="BS46" s="4"/>
    </row>
    <row r="47" spans="1:7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2038" t="str">
        <f t="shared" si="1"/>
        <v/>
      </c>
      <c r="AL47" s="1965"/>
      <c r="AM47" s="1948"/>
      <c r="AN47" s="1947" t="str">
        <f t="shared" si="2"/>
        <v/>
      </c>
      <c r="AO47" s="1965"/>
      <c r="AP47" s="1948"/>
      <c r="AQ47" s="1947" t="str">
        <f t="shared" si="3"/>
        <v/>
      </c>
      <c r="AR47" s="1965"/>
      <c r="AS47" s="2039"/>
      <c r="AT47" s="4"/>
      <c r="AU47" s="1922" t="str">
        <f t="shared" si="0"/>
        <v/>
      </c>
      <c r="AV47" s="1923"/>
      <c r="AW47" s="1923"/>
      <c r="AX47" s="1923"/>
      <c r="AY47" s="1923"/>
      <c r="AZ47" s="1923"/>
      <c r="BA47" s="1923"/>
      <c r="BB47" s="1923"/>
      <c r="BC47" s="1923"/>
      <c r="BD47" s="1924"/>
      <c r="BE47" s="4"/>
      <c r="BF47" s="4"/>
      <c r="BG47" s="4"/>
      <c r="BH47" s="4"/>
      <c r="BI47" s="4"/>
      <c r="BJ47" s="4"/>
      <c r="BK47" s="4"/>
      <c r="BL47" s="4"/>
      <c r="BM47" s="4"/>
      <c r="BN47" s="4"/>
      <c r="BO47" s="4"/>
      <c r="BP47" s="4"/>
      <c r="BQ47" s="4"/>
      <c r="BR47" s="4"/>
      <c r="BS47" s="4"/>
    </row>
    <row r="48" spans="1:7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2038" t="str">
        <f t="shared" si="1"/>
        <v/>
      </c>
      <c r="AL48" s="1965"/>
      <c r="AM48" s="1948"/>
      <c r="AN48" s="1947" t="str">
        <f t="shared" si="2"/>
        <v/>
      </c>
      <c r="AO48" s="1965"/>
      <c r="AP48" s="1948"/>
      <c r="AQ48" s="1947" t="str">
        <f t="shared" si="3"/>
        <v/>
      </c>
      <c r="AR48" s="1965"/>
      <c r="AS48" s="2039"/>
      <c r="AT48" s="4"/>
      <c r="AU48" s="1922" t="str">
        <f t="shared" si="0"/>
        <v/>
      </c>
      <c r="AV48" s="1923"/>
      <c r="AW48" s="1923"/>
      <c r="AX48" s="1923"/>
      <c r="AY48" s="1923"/>
      <c r="AZ48" s="1923"/>
      <c r="BA48" s="1923"/>
      <c r="BB48" s="1923"/>
      <c r="BC48" s="1923"/>
      <c r="BD48" s="1924"/>
      <c r="BE48" s="4"/>
      <c r="BF48" s="4"/>
      <c r="BG48" s="4"/>
      <c r="BH48" s="4"/>
      <c r="BI48" s="4"/>
      <c r="BJ48" s="4"/>
      <c r="BK48" s="4"/>
      <c r="BL48" s="4"/>
      <c r="BM48" s="4"/>
      <c r="BN48" s="4"/>
      <c r="BO48" s="4"/>
      <c r="BP48" s="4"/>
      <c r="BQ48" s="4"/>
      <c r="BR48" s="4"/>
      <c r="BS48" s="4"/>
    </row>
    <row r="49" spans="1:7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2038" t="str">
        <f t="shared" si="1"/>
        <v/>
      </c>
      <c r="AL49" s="1965"/>
      <c r="AM49" s="1948"/>
      <c r="AN49" s="1947" t="str">
        <f t="shared" si="2"/>
        <v/>
      </c>
      <c r="AO49" s="1965"/>
      <c r="AP49" s="1948"/>
      <c r="AQ49" s="1947" t="str">
        <f t="shared" si="3"/>
        <v/>
      </c>
      <c r="AR49" s="1965"/>
      <c r="AS49" s="2039"/>
      <c r="AT49" s="4"/>
      <c r="AU49" s="1922" t="str">
        <f t="shared" si="0"/>
        <v/>
      </c>
      <c r="AV49" s="1923"/>
      <c r="AW49" s="1923"/>
      <c r="AX49" s="1923"/>
      <c r="AY49" s="1923"/>
      <c r="AZ49" s="1923"/>
      <c r="BA49" s="1923"/>
      <c r="BB49" s="1923"/>
      <c r="BC49" s="1923"/>
      <c r="BD49" s="1924"/>
      <c r="BE49" s="4"/>
      <c r="BF49" s="4"/>
      <c r="BG49" s="4"/>
      <c r="BH49" s="4"/>
      <c r="BI49" s="4"/>
      <c r="BJ49" s="4"/>
      <c r="BK49" s="4"/>
      <c r="BL49" s="4"/>
      <c r="BM49" s="4"/>
      <c r="BN49" s="4"/>
      <c r="BO49" s="4"/>
      <c r="BP49" s="4"/>
      <c r="BQ49" s="4"/>
      <c r="BR49" s="4"/>
      <c r="BS49" s="4"/>
    </row>
    <row r="50" spans="1:7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2038" t="str">
        <f t="shared" si="1"/>
        <v/>
      </c>
      <c r="AL50" s="1965"/>
      <c r="AM50" s="1948"/>
      <c r="AN50" s="1947" t="str">
        <f t="shared" si="2"/>
        <v/>
      </c>
      <c r="AO50" s="1965"/>
      <c r="AP50" s="1948"/>
      <c r="AQ50" s="1947" t="str">
        <f t="shared" si="3"/>
        <v/>
      </c>
      <c r="AR50" s="1965"/>
      <c r="AS50" s="2039"/>
      <c r="AT50" s="4"/>
      <c r="AU50" s="1922" t="str">
        <f t="shared" si="0"/>
        <v/>
      </c>
      <c r="AV50" s="1923"/>
      <c r="AW50" s="1923"/>
      <c r="AX50" s="1923"/>
      <c r="AY50" s="1923"/>
      <c r="AZ50" s="1923"/>
      <c r="BA50" s="1923"/>
      <c r="BB50" s="1923"/>
      <c r="BC50" s="1923"/>
      <c r="BD50" s="1924"/>
      <c r="BE50" s="4"/>
      <c r="BF50" s="4"/>
      <c r="BG50" s="4"/>
      <c r="BH50" s="4"/>
      <c r="BI50" s="4"/>
      <c r="BJ50" s="4"/>
      <c r="BK50" s="4"/>
      <c r="BL50" s="4"/>
      <c r="BM50" s="4"/>
      <c r="BN50" s="4"/>
      <c r="BO50" s="4"/>
      <c r="BP50" s="4"/>
      <c r="BQ50" s="4"/>
      <c r="BR50" s="4"/>
      <c r="BS50" s="4"/>
    </row>
    <row r="51" spans="1:7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2038" t="str">
        <f t="shared" si="1"/>
        <v/>
      </c>
      <c r="AL51" s="1965"/>
      <c r="AM51" s="1948"/>
      <c r="AN51" s="1947" t="str">
        <f t="shared" si="2"/>
        <v/>
      </c>
      <c r="AO51" s="1965"/>
      <c r="AP51" s="1948"/>
      <c r="AQ51" s="1947" t="str">
        <f t="shared" si="3"/>
        <v/>
      </c>
      <c r="AR51" s="1965"/>
      <c r="AS51" s="2039"/>
      <c r="AT51" s="4"/>
      <c r="AU51" s="1922" t="str">
        <f t="shared" si="0"/>
        <v/>
      </c>
      <c r="AV51" s="1923"/>
      <c r="AW51" s="1923"/>
      <c r="AX51" s="1923"/>
      <c r="AY51" s="1923"/>
      <c r="AZ51" s="1923"/>
      <c r="BA51" s="1923"/>
      <c r="BB51" s="1923"/>
      <c r="BC51" s="1923"/>
      <c r="BD51" s="1924"/>
      <c r="BE51" s="4"/>
      <c r="BF51" s="4"/>
      <c r="BG51" s="4"/>
      <c r="BH51" s="4"/>
      <c r="BI51" s="4"/>
      <c r="BJ51" s="4"/>
      <c r="BK51" s="4"/>
      <c r="BL51" s="4"/>
      <c r="BM51" s="4"/>
      <c r="BN51" s="4"/>
      <c r="BO51" s="4"/>
      <c r="BP51" s="4"/>
      <c r="BQ51" s="4"/>
      <c r="BR51" s="4"/>
      <c r="BS51" s="4"/>
    </row>
    <row r="52" spans="1:7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2038" t="str">
        <f t="shared" si="1"/>
        <v/>
      </c>
      <c r="AL52" s="1965"/>
      <c r="AM52" s="1948"/>
      <c r="AN52" s="1947" t="str">
        <f>IFERROR(($AK$56*Q52),"")</f>
        <v/>
      </c>
      <c r="AO52" s="1965"/>
      <c r="AP52" s="1948"/>
      <c r="AQ52" s="1947" t="str">
        <f t="shared" si="3"/>
        <v/>
      </c>
      <c r="AR52" s="1965"/>
      <c r="AS52" s="2039"/>
      <c r="AT52" s="4"/>
      <c r="AU52" s="1922" t="str">
        <f t="shared" si="0"/>
        <v/>
      </c>
      <c r="AV52" s="1923"/>
      <c r="AW52" s="1923"/>
      <c r="AX52" s="1923"/>
      <c r="AY52" s="1923"/>
      <c r="AZ52" s="1923"/>
      <c r="BA52" s="1923"/>
      <c r="BB52" s="1923"/>
      <c r="BC52" s="1923"/>
      <c r="BD52" s="1924"/>
      <c r="BE52" s="4"/>
      <c r="BF52" s="4"/>
      <c r="BG52" s="4"/>
      <c r="BH52" s="4"/>
      <c r="BI52" s="4"/>
      <c r="BJ52" s="4"/>
      <c r="BK52" s="4"/>
      <c r="BL52" s="4"/>
      <c r="BM52" s="4"/>
      <c r="BN52" s="4"/>
      <c r="BO52" s="4"/>
      <c r="BP52" s="4"/>
      <c r="BQ52" s="4"/>
      <c r="BR52" s="4"/>
      <c r="BS52" s="4"/>
    </row>
    <row r="53" spans="1:71" ht="12" customHeight="1" thickBot="1" x14ac:dyDescent="0.25">
      <c r="A53" s="1536" t="s">
        <v>187</v>
      </c>
      <c r="B53" s="1537"/>
      <c r="C53" s="1537"/>
      <c r="D53" s="1537"/>
      <c r="E53" s="1537"/>
      <c r="F53" s="1537"/>
      <c r="G53" s="1537"/>
      <c r="H53" s="1537"/>
      <c r="I53" s="1537"/>
      <c r="J53" s="1537"/>
      <c r="K53" s="1537"/>
      <c r="L53" s="1537"/>
      <c r="M53" s="1537"/>
      <c r="N53" s="1537"/>
      <c r="O53" s="1537"/>
      <c r="P53" s="1537"/>
      <c r="Q53" s="1382" t="str">
        <f>IF(SUM(Q36:S52)&lt;&gt;0,SUM(Q36:S52),"")</f>
        <v/>
      </c>
      <c r="R53" s="1382"/>
      <c r="S53" s="1382"/>
      <c r="T53" s="1382" t="str">
        <f>IF(SUM(T36:V52)&lt;&gt;0,SUM(T36:V52),"")</f>
        <v/>
      </c>
      <c r="U53" s="1382"/>
      <c r="V53" s="1382"/>
      <c r="W53" s="1382" t="str">
        <f>IF(SUM(W36:Y52)&lt;&gt;0,SUM(W36:Y52),"")</f>
        <v/>
      </c>
      <c r="X53" s="1382"/>
      <c r="Y53" s="1382"/>
      <c r="Z53" s="1382" t="str">
        <f>IF(SUM(Z36:AB52)&lt;&gt;0,SUM(Z36:AB52),"")</f>
        <v/>
      </c>
      <c r="AA53" s="1382"/>
      <c r="AB53" s="1382"/>
      <c r="AC53" s="1382" t="str">
        <f>IF(SUM(AC36:AE52)&lt;&gt;0,SUM(AC36:AE52),"")</f>
        <v/>
      </c>
      <c r="AD53" s="1382"/>
      <c r="AE53" s="1382"/>
      <c r="AF53" s="1524"/>
      <c r="AG53" s="1524"/>
      <c r="AH53" s="1524"/>
      <c r="AI53" s="1525"/>
      <c r="AJ53" s="4"/>
      <c r="AK53" s="2038"/>
      <c r="AL53" s="1965"/>
      <c r="AM53" s="1948"/>
      <c r="AN53" s="1947"/>
      <c r="AO53" s="1965"/>
      <c r="AP53" s="1948"/>
      <c r="AQ53" s="1947"/>
      <c r="AR53" s="1965"/>
      <c r="AS53" s="2039"/>
      <c r="AT53" s="4"/>
      <c r="AU53" s="1925" t="str">
        <f>IFERROR(IF(AC53="","",IF(AC53&lt;Q53-(Q53*$BB$33),"Below "&amp;$BB$33*100&amp;"% by "&amp;Q53-(Q53*$BB$33)-AC53&amp;" CFM",IF(AC53&gt;Q53+(Q53*$BB$32),"Above "&amp;$BB$32*100&amp;"% by "&amp;AC53-Q53-(Q53*$BB$32)&amp;" CFM",""))),"")</f>
        <v/>
      </c>
      <c r="AV53" s="1926"/>
      <c r="AW53" s="1926"/>
      <c r="AX53" s="1926"/>
      <c r="AY53" s="1926"/>
      <c r="AZ53" s="1926"/>
      <c r="BA53" s="1926"/>
      <c r="BB53" s="1926"/>
      <c r="BC53" s="1926"/>
      <c r="BD53" s="1927"/>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38"/>
      <c r="AL54" s="1965"/>
      <c r="AM54" s="1948"/>
      <c r="AN54" s="1947"/>
      <c r="AO54" s="1965"/>
      <c r="AP54" s="1948"/>
      <c r="AQ54" s="1947"/>
      <c r="AR54" s="1965"/>
      <c r="AS54" s="2039"/>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38"/>
      <c r="AL55" s="1965"/>
      <c r="AM55" s="1948"/>
      <c r="AN55" s="1947"/>
      <c r="AO55" s="1965"/>
      <c r="AP55" s="1948"/>
      <c r="AQ55" s="1947"/>
      <c r="AR55" s="1965"/>
      <c r="AS55" s="2039"/>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2040" t="str">
        <f>IFERROR((T53/Q53),"")</f>
        <v/>
      </c>
      <c r="AL56" s="2041"/>
      <c r="AM56" s="2042"/>
      <c r="AN56" s="2043"/>
      <c r="AO56" s="2041"/>
      <c r="AP56" s="2042"/>
      <c r="AQ56" s="2043"/>
      <c r="AR56" s="2041"/>
      <c r="AS56" s="204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08" priority="31">
      <formula>LEN(TRIM(AU36))&gt;0</formula>
    </cfRule>
  </conditionalFormatting>
  <conditionalFormatting sqref="V62:AI62 E62:K62 G18:P20 G14:P16 G13:K13 G12:P12 Y9:AI9 Y7:AI7 F9:P9 F7:P7 BB32:BC33 Z13:AD15 AE13 Z19:Z22">
    <cfRule type="containsBlanks" dxfId="1407" priority="30">
      <formula>LEN(TRIM(E7))=0</formula>
    </cfRule>
  </conditionalFormatting>
  <conditionalFormatting sqref="Q53:AE53">
    <cfRule type="containsText" dxfId="1406" priority="29" operator="containsText" text="CALC.">
      <formula>NOT(ISERROR(SEARCH("CALC.",Q53)))</formula>
    </cfRule>
  </conditionalFormatting>
  <conditionalFormatting sqref="A36:S52">
    <cfRule type="notContainsBlanks" dxfId="1405" priority="27">
      <formula>LEN(TRIM(A36))&gt;0</formula>
    </cfRule>
    <cfRule type="expression" dxfId="1404" priority="28">
      <formula>NOT(ISBLANK($H36))</formula>
    </cfRule>
  </conditionalFormatting>
  <conditionalFormatting sqref="AU53:BD53">
    <cfRule type="notContainsBlanks" dxfId="1403" priority="26">
      <formula>LEN(TRIM(AU53))&gt;0</formula>
    </cfRule>
  </conditionalFormatting>
  <conditionalFormatting sqref="Z29:AI30">
    <cfRule type="containsBlanks" dxfId="1402" priority="19">
      <formula>LEN(TRIM(Z29))=0</formula>
    </cfRule>
  </conditionalFormatting>
  <conditionalFormatting sqref="Z25:AD25 AF25:AI25">
    <cfRule type="containsBlanks" dxfId="1401" priority="17">
      <formula>LEN(TRIM(Z25))=0</formula>
    </cfRule>
  </conditionalFormatting>
  <conditionalFormatting sqref="Z26:AI27">
    <cfRule type="containsBlanks" dxfId="1400" priority="16">
      <formula>LEN(TRIM(Z26))=0</formula>
    </cfRule>
  </conditionalFormatting>
  <conditionalFormatting sqref="T36:AC52">
    <cfRule type="notContainsBlanks" dxfId="1399" priority="12">
      <formula>LEN(TRIM(T36))&gt;0</formula>
    </cfRule>
    <cfRule type="expression" dxfId="1398" priority="13">
      <formula>NOT(ISBLANK($H36))</formula>
    </cfRule>
  </conditionalFormatting>
  <conditionalFormatting sqref="T36:AB52">
    <cfRule type="expression" dxfId="1397" priority="11">
      <formula>$AC36&lt;&gt;""</formula>
    </cfRule>
  </conditionalFormatting>
  <conditionalFormatting sqref="AZ13:BO15">
    <cfRule type="notContainsBlanks" dxfId="1396" priority="10">
      <formula>LEN(TRIM(AZ13))&gt;0</formula>
    </cfRule>
  </conditionalFormatting>
  <conditionalFormatting sqref="AN13:AS15 AT18">
    <cfRule type="containsBlanks" dxfId="1395" priority="9">
      <formula>LEN(TRIM(AN13))=0</formula>
    </cfRule>
  </conditionalFormatting>
  <conditionalFormatting sqref="AN16:AS16">
    <cfRule type="containsText" dxfId="1394" priority="8" operator="containsText" text="CALC.">
      <formula>NOT(ISERROR(SEARCH("CALC.",AN16)))</formula>
    </cfRule>
  </conditionalFormatting>
  <conditionalFormatting sqref="AK14:AS16 AZ12:BO18">
    <cfRule type="expression" dxfId="1393" priority="7">
      <formula>$AT$18="Single Phase"</formula>
    </cfRule>
  </conditionalFormatting>
  <conditionalFormatting sqref="AE15:AI15">
    <cfRule type="containsText" dxfId="1392" priority="6" operator="containsText" text="CALC.">
      <formula>NOT(ISERROR(SEARCH("CALC.",AE15)))</formula>
    </cfRule>
  </conditionalFormatting>
  <conditionalFormatting sqref="AE14:AI14">
    <cfRule type="containsText" dxfId="1391" priority="5" operator="containsText" text="CALC.">
      <formula>NOT(ISERROR(SEARCH("CALC.",AE14)))</formula>
    </cfRule>
  </conditionalFormatting>
  <conditionalFormatting sqref="L23 O23">
    <cfRule type="containsBlanks" dxfId="1390" priority="4">
      <formula>LEN(TRIM(L23))=0</formula>
    </cfRule>
  </conditionalFormatting>
  <conditionalFormatting sqref="O23:P23">
    <cfRule type="expression" dxfId="1389" priority="3">
      <formula>OR($L$23="HIGH",$L$23="MEDIUM",$L$23="LOW")</formula>
    </cfRule>
  </conditionalFormatting>
  <conditionalFormatting sqref="M13:P13">
    <cfRule type="containsBlanks" dxfId="1388" priority="2">
      <formula>LEN(TRIM(M13))=0</formula>
    </cfRule>
  </conditionalFormatting>
  <conditionalFormatting sqref="AE21">
    <cfRule type="containsBlanks" dxfId="1387"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404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236" t="s">
        <v>882</v>
      </c>
      <c r="B11" s="1237"/>
      <c r="C11" s="1237"/>
      <c r="D11" s="1237"/>
      <c r="E11" s="1237"/>
      <c r="F11" s="1237"/>
      <c r="G11" s="1237"/>
      <c r="H11" s="1237"/>
      <c r="I11" s="1237"/>
      <c r="J11" s="1237"/>
      <c r="K11" s="1237"/>
      <c r="L11" s="1237"/>
      <c r="M11" s="1237"/>
      <c r="N11" s="1237"/>
      <c r="O11" s="1237"/>
      <c r="P11" s="1238"/>
      <c r="Q11" s="6"/>
      <c r="R11" s="6"/>
      <c r="S11" s="971" t="s">
        <v>401</v>
      </c>
      <c r="T11" s="972"/>
      <c r="U11" s="972"/>
      <c r="V11" s="972"/>
      <c r="W11" s="972"/>
      <c r="X11" s="972"/>
      <c r="Y11" s="972"/>
      <c r="Z11" s="972"/>
      <c r="AA11" s="972"/>
      <c r="AB11" s="972"/>
      <c r="AC11" s="972"/>
      <c r="AD11" s="972"/>
      <c r="AE11" s="972"/>
      <c r="AF11" s="972"/>
      <c r="AG11" s="972"/>
      <c r="AH11" s="972"/>
      <c r="AI11" s="973"/>
      <c r="AJ11" s="4"/>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4"/>
      <c r="BQ11" s="4"/>
      <c r="BR11" s="4"/>
      <c r="BS11" s="4"/>
    </row>
    <row r="12" spans="1:71" ht="14.25" thickTop="1" x14ac:dyDescent="0.2">
      <c r="A12" s="1301" t="s">
        <v>166</v>
      </c>
      <c r="B12" s="1302"/>
      <c r="C12" s="1302"/>
      <c r="D12" s="1302"/>
      <c r="E12" s="1302"/>
      <c r="F12" s="1302"/>
      <c r="G12" s="988"/>
      <c r="H12" s="988"/>
      <c r="I12" s="988"/>
      <c r="J12" s="988"/>
      <c r="K12" s="988"/>
      <c r="L12" s="988"/>
      <c r="M12" s="988"/>
      <c r="N12" s="988"/>
      <c r="O12" s="988"/>
      <c r="P12" s="989"/>
      <c r="Q12" s="6"/>
      <c r="R12" s="6"/>
      <c r="S12" s="2008"/>
      <c r="T12" s="2009"/>
      <c r="U12" s="2009"/>
      <c r="V12" s="2009"/>
      <c r="W12" s="2009"/>
      <c r="X12" s="2009"/>
      <c r="Y12" s="2009"/>
      <c r="Z12" s="1857" t="s">
        <v>102</v>
      </c>
      <c r="AA12" s="1857"/>
      <c r="AB12" s="1857"/>
      <c r="AC12" s="1857"/>
      <c r="AD12" s="1857"/>
      <c r="AE12" s="1857" t="s">
        <v>101</v>
      </c>
      <c r="AF12" s="1857"/>
      <c r="AG12" s="1857"/>
      <c r="AH12" s="1857"/>
      <c r="AI12" s="2010"/>
      <c r="AJ12" s="4"/>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4"/>
      <c r="BQ12" s="4"/>
      <c r="BR12" s="4"/>
      <c r="BS12" s="4"/>
    </row>
    <row r="13" spans="1:71" ht="12" customHeight="1" x14ac:dyDescent="0.2">
      <c r="A13" s="1244" t="s">
        <v>165</v>
      </c>
      <c r="B13" s="1245"/>
      <c r="C13" s="1245"/>
      <c r="D13" s="1245"/>
      <c r="E13" s="1245"/>
      <c r="F13" s="1245"/>
      <c r="G13" s="921"/>
      <c r="H13" s="1962"/>
      <c r="I13" s="1962"/>
      <c r="J13" s="1962"/>
      <c r="K13" s="1962"/>
      <c r="L13" s="356" t="s">
        <v>133</v>
      </c>
      <c r="M13" s="1094"/>
      <c r="N13" s="1094"/>
      <c r="O13" s="1094"/>
      <c r="P13" s="1298"/>
      <c r="Q13" s="6"/>
      <c r="R13" s="6"/>
      <c r="S13" s="918" t="s">
        <v>105</v>
      </c>
      <c r="T13" s="919"/>
      <c r="U13" s="919"/>
      <c r="V13" s="919"/>
      <c r="W13" s="919"/>
      <c r="X13" s="919"/>
      <c r="Y13" s="919"/>
      <c r="Z13" s="2012"/>
      <c r="AA13" s="1690"/>
      <c r="AB13" s="1690"/>
      <c r="AC13" s="1690"/>
      <c r="AD13" s="1690"/>
      <c r="AE13" s="2012"/>
      <c r="AF13" s="1690"/>
      <c r="AG13" s="1690"/>
      <c r="AH13" s="1690"/>
      <c r="AI13" s="2013"/>
      <c r="AJ13" s="4"/>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4"/>
      <c r="BQ13" s="4"/>
      <c r="BR13" s="4"/>
      <c r="BS13" s="4"/>
    </row>
    <row r="14" spans="1:71" ht="12" customHeight="1" x14ac:dyDescent="0.2">
      <c r="A14" s="1244" t="s">
        <v>111</v>
      </c>
      <c r="B14" s="1245"/>
      <c r="C14" s="1245"/>
      <c r="D14" s="1245"/>
      <c r="E14" s="1245"/>
      <c r="F14" s="1245"/>
      <c r="G14" s="969"/>
      <c r="H14" s="969"/>
      <c r="I14" s="969"/>
      <c r="J14" s="969"/>
      <c r="K14" s="969"/>
      <c r="L14" s="969"/>
      <c r="M14" s="969"/>
      <c r="N14" s="969"/>
      <c r="O14" s="969"/>
      <c r="P14" s="970"/>
      <c r="Q14" s="6"/>
      <c r="R14" s="6"/>
      <c r="S14" s="910" t="s">
        <v>1010</v>
      </c>
      <c r="T14" s="911"/>
      <c r="U14" s="911"/>
      <c r="V14" s="911"/>
      <c r="W14" s="911"/>
      <c r="X14" s="911"/>
      <c r="Y14" s="911"/>
      <c r="Z14" s="2011"/>
      <c r="AA14" s="958"/>
      <c r="AB14" s="958"/>
      <c r="AC14" s="958"/>
      <c r="AD14" s="958"/>
      <c r="AE14" s="954" t="str">
        <f>IF(AT18="Single Phase",AN13,IF(AT18="Three Phase",IF(MOD(AN13,1)=0,AN13&amp;".0",AN13)&amp;", "&amp;IF(MOD(AN14,1)=0,AN14&amp;".0",AN14)&amp;", "&amp;IF(MOD(AN15,1)=0,AN15&amp;".0",AN15),""))</f>
        <v/>
      </c>
      <c r="AF14" s="954"/>
      <c r="AG14" s="954"/>
      <c r="AH14" s="954"/>
      <c r="AI14" s="960"/>
      <c r="AJ14" s="4"/>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4"/>
      <c r="BQ14" s="4"/>
      <c r="BR14" s="4"/>
      <c r="BS14" s="4"/>
    </row>
    <row r="15" spans="1:71" ht="12" customHeight="1" thickBot="1" x14ac:dyDescent="0.25">
      <c r="A15" s="1332" t="s">
        <v>54</v>
      </c>
      <c r="B15" s="1333"/>
      <c r="C15" s="1333"/>
      <c r="D15" s="1333"/>
      <c r="E15" s="1333"/>
      <c r="F15" s="1334"/>
      <c r="G15" s="969"/>
      <c r="H15" s="969"/>
      <c r="I15" s="969"/>
      <c r="J15" s="969"/>
      <c r="K15" s="969"/>
      <c r="L15" s="969"/>
      <c r="M15" s="969"/>
      <c r="N15" s="969"/>
      <c r="O15" s="969"/>
      <c r="P15" s="970"/>
      <c r="Q15" s="6"/>
      <c r="R15" s="6"/>
      <c r="S15" s="899" t="s">
        <v>98</v>
      </c>
      <c r="T15" s="900"/>
      <c r="U15" s="900"/>
      <c r="V15" s="900"/>
      <c r="W15" s="900"/>
      <c r="X15" s="900"/>
      <c r="Y15" s="900"/>
      <c r="Z15" s="1475"/>
      <c r="AA15" s="1475"/>
      <c r="AB15" s="1475"/>
      <c r="AC15" s="1475"/>
      <c r="AD15" s="1475"/>
      <c r="AE15" s="1101" t="str">
        <f>IF(AT18="Single Phase",AQ13,IF(AT18="Three Phase",AQ13 &amp;", "&amp; AQ14 &amp; ", " &amp; AQ15,""))</f>
        <v/>
      </c>
      <c r="AF15" s="1101"/>
      <c r="AG15" s="1101"/>
      <c r="AH15" s="1101"/>
      <c r="AI15" s="1102"/>
      <c r="AJ15" s="4"/>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4"/>
      <c r="BQ15" s="4"/>
      <c r="BR15" s="4"/>
      <c r="BS15" s="4"/>
    </row>
    <row r="16" spans="1:71" ht="12" customHeight="1" thickBot="1" x14ac:dyDescent="0.25">
      <c r="A16" s="1332" t="s">
        <v>150</v>
      </c>
      <c r="B16" s="1333"/>
      <c r="C16" s="1333"/>
      <c r="D16" s="1333"/>
      <c r="E16" s="1333"/>
      <c r="F16" s="1334"/>
      <c r="G16" s="969"/>
      <c r="H16" s="969"/>
      <c r="I16" s="969"/>
      <c r="J16" s="969"/>
      <c r="K16" s="969"/>
      <c r="L16" s="969"/>
      <c r="M16" s="969"/>
      <c r="N16" s="969"/>
      <c r="O16" s="969"/>
      <c r="P16" s="970"/>
      <c r="Q16" s="6"/>
      <c r="R16" s="6"/>
      <c r="S16" s="40"/>
      <c r="T16" s="40"/>
      <c r="U16" s="40"/>
      <c r="V16" s="40"/>
      <c r="W16" s="40"/>
      <c r="X16" s="40"/>
      <c r="Y16" s="40"/>
      <c r="Z16" s="40"/>
      <c r="AA16" s="40"/>
      <c r="AB16" s="40"/>
      <c r="AC16" s="40"/>
      <c r="AD16" s="40"/>
      <c r="AE16" s="40"/>
      <c r="AF16" s="40"/>
      <c r="AG16" s="40"/>
      <c r="AH16" s="40"/>
      <c r="AI16" s="40"/>
      <c r="AJ16" s="4"/>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4"/>
      <c r="BQ16" s="4"/>
      <c r="BR16" s="4"/>
      <c r="BS16" s="4"/>
    </row>
    <row r="17" spans="1:71" ht="12" customHeight="1" thickBot="1" x14ac:dyDescent="0.25">
      <c r="A17" s="1332" t="s">
        <v>149</v>
      </c>
      <c r="B17" s="1333"/>
      <c r="C17" s="1333"/>
      <c r="D17" s="1333"/>
      <c r="E17" s="1333"/>
      <c r="F17" s="1334"/>
      <c r="G17" s="1313" t="s">
        <v>148</v>
      </c>
      <c r="H17" s="1313"/>
      <c r="I17" s="1313"/>
      <c r="J17" s="1313"/>
      <c r="K17" s="1313"/>
      <c r="L17" s="1313"/>
      <c r="M17" s="1313"/>
      <c r="N17" s="1313"/>
      <c r="O17" s="1313"/>
      <c r="P17" s="1314"/>
      <c r="Q17" s="6"/>
      <c r="R17" s="6"/>
      <c r="S17" s="133"/>
      <c r="T17" s="1373" t="s">
        <v>402</v>
      </c>
      <c r="U17" s="1374"/>
      <c r="V17" s="1374"/>
      <c r="W17" s="1374"/>
      <c r="X17" s="1374"/>
      <c r="Y17" s="1374"/>
      <c r="Z17" s="1374"/>
      <c r="AA17" s="1374"/>
      <c r="AB17" s="1374"/>
      <c r="AC17" s="1374"/>
      <c r="AD17" s="1374"/>
      <c r="AE17" s="1374"/>
      <c r="AF17" s="1374"/>
      <c r="AG17" s="1374"/>
      <c r="AH17" s="1374"/>
      <c r="AI17" s="1375"/>
      <c r="AJ17" s="4"/>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4"/>
      <c r="BQ17" s="4"/>
      <c r="BR17" s="4"/>
      <c r="BS17" s="4"/>
    </row>
    <row r="18" spans="1:71" ht="12.75" customHeight="1" thickTop="1" thickBot="1" x14ac:dyDescent="0.25">
      <c r="A18" s="1244" t="s">
        <v>146</v>
      </c>
      <c r="B18" s="1245"/>
      <c r="C18" s="1245"/>
      <c r="D18" s="1245"/>
      <c r="E18" s="1245"/>
      <c r="F18" s="1245"/>
      <c r="G18" s="969"/>
      <c r="H18" s="969"/>
      <c r="I18" s="969"/>
      <c r="J18" s="969"/>
      <c r="K18" s="969"/>
      <c r="L18" s="969"/>
      <c r="M18" s="969"/>
      <c r="N18" s="969"/>
      <c r="O18" s="969"/>
      <c r="P18" s="970"/>
      <c r="Q18" s="6"/>
      <c r="R18" s="6"/>
      <c r="S18" s="40"/>
      <c r="T18" s="1623"/>
      <c r="U18" s="1624"/>
      <c r="V18" s="1624"/>
      <c r="W18" s="1624"/>
      <c r="X18" s="1624"/>
      <c r="Y18" s="1624"/>
      <c r="Z18" s="1624" t="s">
        <v>102</v>
      </c>
      <c r="AA18" s="1624"/>
      <c r="AB18" s="1624"/>
      <c r="AC18" s="1624"/>
      <c r="AD18" s="1624"/>
      <c r="AE18" s="1624" t="s">
        <v>101</v>
      </c>
      <c r="AF18" s="1624"/>
      <c r="AG18" s="1624"/>
      <c r="AH18" s="1624"/>
      <c r="AI18" s="1637"/>
      <c r="AJ18" s="4"/>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4"/>
      <c r="BQ18" s="4"/>
      <c r="BR18" s="4"/>
      <c r="BS18" s="4"/>
    </row>
    <row r="19" spans="1:71" ht="12" customHeight="1" thickBot="1" x14ac:dyDescent="0.25">
      <c r="A19" s="1244" t="s">
        <v>164</v>
      </c>
      <c r="B19" s="1245"/>
      <c r="C19" s="1245"/>
      <c r="D19" s="1245"/>
      <c r="E19" s="1245"/>
      <c r="F19" s="1245"/>
      <c r="G19" s="969"/>
      <c r="H19" s="969"/>
      <c r="I19" s="969"/>
      <c r="J19" s="969"/>
      <c r="K19" s="969"/>
      <c r="L19" s="969"/>
      <c r="M19" s="969"/>
      <c r="N19" s="969"/>
      <c r="O19" s="969"/>
      <c r="P19" s="970"/>
      <c r="Q19" s="6"/>
      <c r="R19" s="6"/>
      <c r="S19" s="40"/>
      <c r="T19" s="1244" t="s">
        <v>161</v>
      </c>
      <c r="U19" s="1245"/>
      <c r="V19" s="1245"/>
      <c r="W19" s="1245"/>
      <c r="X19" s="1245"/>
      <c r="Y19" s="1245"/>
      <c r="Z19" s="953"/>
      <c r="AA19" s="953"/>
      <c r="AB19" s="953"/>
      <c r="AC19" s="953"/>
      <c r="AD19" s="953"/>
      <c r="AE19" s="1674" t="str">
        <f>AC53</f>
        <v/>
      </c>
      <c r="AF19" s="1675"/>
      <c r="AG19" s="1675"/>
      <c r="AH19" s="1675"/>
      <c r="AI19" s="167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242" t="s">
        <v>163</v>
      </c>
      <c r="B20" s="1243"/>
      <c r="C20" s="1243"/>
      <c r="D20" s="1243"/>
      <c r="E20" s="1243"/>
      <c r="F20" s="1243"/>
      <c r="G20" s="1312"/>
      <c r="H20" s="1312"/>
      <c r="I20" s="1312"/>
      <c r="J20" s="1312"/>
      <c r="K20" s="1312"/>
      <c r="L20" s="1312"/>
      <c r="M20" s="1312"/>
      <c r="N20" s="1312"/>
      <c r="O20" s="1312"/>
      <c r="P20" s="1964"/>
      <c r="Q20" s="6"/>
      <c r="R20" s="6"/>
      <c r="S20" s="40"/>
      <c r="T20" s="1244" t="s">
        <v>160</v>
      </c>
      <c r="U20" s="1245"/>
      <c r="V20" s="1245"/>
      <c r="W20" s="1245"/>
      <c r="X20" s="1245"/>
      <c r="Y20" s="1245"/>
      <c r="Z20" s="953"/>
      <c r="AA20" s="953"/>
      <c r="AB20" s="953"/>
      <c r="AC20" s="953"/>
      <c r="AD20" s="953"/>
      <c r="AE20" s="1419"/>
      <c r="AF20" s="1420"/>
      <c r="AG20" s="1420"/>
      <c r="AH20" s="1420"/>
      <c r="AI20" s="1422"/>
      <c r="AJ20" s="4"/>
      <c r="AK20" s="1253" t="s">
        <v>696</v>
      </c>
      <c r="AL20" s="1254"/>
      <c r="AM20" s="1254"/>
      <c r="AN20" s="1254"/>
      <c r="AO20" s="1254"/>
      <c r="AP20" s="1254"/>
      <c r="AQ20" s="1254"/>
      <c r="AR20" s="1254"/>
      <c r="AS20" s="1254"/>
      <c r="AT20" s="1254"/>
      <c r="AU20" s="1254"/>
      <c r="AV20" s="1254"/>
      <c r="AW20" s="1254"/>
      <c r="AX20" s="1254"/>
      <c r="AY20" s="1255"/>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44" t="s">
        <v>403</v>
      </c>
      <c r="U21" s="1245"/>
      <c r="V21" s="1245"/>
      <c r="W21" s="1245"/>
      <c r="X21" s="1245"/>
      <c r="Y21" s="1245"/>
      <c r="Z21" s="953"/>
      <c r="AA21" s="953"/>
      <c r="AB21" s="953"/>
      <c r="AC21" s="953"/>
      <c r="AD21" s="953"/>
      <c r="AE21" s="1419"/>
      <c r="AF21" s="1420"/>
      <c r="AG21" s="1420"/>
      <c r="AH21" s="1420"/>
      <c r="AI21" s="1422"/>
      <c r="AJ21" s="4"/>
      <c r="AK21" s="948"/>
      <c r="AL21" s="949"/>
      <c r="AM21" s="949"/>
      <c r="AN21" s="949"/>
      <c r="AO21" s="950"/>
      <c r="AP21" s="966"/>
      <c r="AQ21" s="949"/>
      <c r="AR21" s="949"/>
      <c r="AS21" s="949"/>
      <c r="AT21" s="950"/>
      <c r="AU21" s="966"/>
      <c r="AV21" s="949"/>
      <c r="AW21" s="949"/>
      <c r="AX21" s="949"/>
      <c r="AY21" s="96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242" t="s">
        <v>230</v>
      </c>
      <c r="U22" s="1243"/>
      <c r="V22" s="1243"/>
      <c r="W22" s="1243"/>
      <c r="X22" s="1243"/>
      <c r="Y22" s="1243"/>
      <c r="Z22" s="1475"/>
      <c r="AA22" s="1475"/>
      <c r="AB22" s="1475"/>
      <c r="AC22" s="1475"/>
      <c r="AD22" s="1475"/>
      <c r="AE22" s="1921">
        <f>IFERROR(SUM(AE21,AE20),"")</f>
        <v>0</v>
      </c>
      <c r="AF22" s="1643"/>
      <c r="AG22" s="1643"/>
      <c r="AH22" s="1643"/>
      <c r="AI22" s="1668"/>
      <c r="AJ22" s="4"/>
      <c r="AK22" s="925"/>
      <c r="AL22" s="926"/>
      <c r="AM22" s="926"/>
      <c r="AN22" s="926"/>
      <c r="AO22" s="927"/>
      <c r="AP22" s="928"/>
      <c r="AQ22" s="926"/>
      <c r="AR22" s="926"/>
      <c r="AS22" s="926"/>
      <c r="AT22" s="927"/>
      <c r="AU22" s="928"/>
      <c r="AV22" s="926"/>
      <c r="AW22" s="926"/>
      <c r="AX22" s="926"/>
      <c r="AY22" s="92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25"/>
      <c r="AL23" s="926"/>
      <c r="AM23" s="926"/>
      <c r="AN23" s="926"/>
      <c r="AO23" s="927"/>
      <c r="AP23" s="928"/>
      <c r="AQ23" s="926"/>
      <c r="AR23" s="926"/>
      <c r="AS23" s="926"/>
      <c r="AT23" s="927"/>
      <c r="AU23" s="928"/>
      <c r="AV23" s="926"/>
      <c r="AW23" s="926"/>
      <c r="AX23" s="926"/>
      <c r="AY23" s="92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373" t="s">
        <v>159</v>
      </c>
      <c r="U24" s="1374"/>
      <c r="V24" s="1374"/>
      <c r="W24" s="1374"/>
      <c r="X24" s="1374"/>
      <c r="Y24" s="1374"/>
      <c r="Z24" s="1374"/>
      <c r="AA24" s="1374"/>
      <c r="AB24" s="1374"/>
      <c r="AC24" s="1374"/>
      <c r="AD24" s="1374"/>
      <c r="AE24" s="1374"/>
      <c r="AF24" s="1374"/>
      <c r="AG24" s="1374"/>
      <c r="AH24" s="1374"/>
      <c r="AI24" s="1375"/>
      <c r="AJ24" s="4"/>
      <c r="AK24" s="925"/>
      <c r="AL24" s="926"/>
      <c r="AM24" s="926"/>
      <c r="AN24" s="926"/>
      <c r="AO24" s="927"/>
      <c r="AP24" s="928"/>
      <c r="AQ24" s="926"/>
      <c r="AR24" s="926"/>
      <c r="AS24" s="926"/>
      <c r="AT24" s="927"/>
      <c r="AU24" s="928"/>
      <c r="AV24" s="926"/>
      <c r="AW24" s="926"/>
      <c r="AX24" s="926"/>
      <c r="AY24" s="92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1994" t="s">
        <v>365</v>
      </c>
      <c r="U25" s="1995"/>
      <c r="V25" s="1995"/>
      <c r="W25" s="1995"/>
      <c r="X25" s="1995"/>
      <c r="Y25" s="1995"/>
      <c r="Z25" s="1995"/>
      <c r="AA25" s="1995"/>
      <c r="AB25" s="1995"/>
      <c r="AC25" s="1995"/>
      <c r="AD25" s="1995"/>
      <c r="AE25" s="1998"/>
      <c r="AF25" s="1999"/>
      <c r="AG25" s="1999"/>
      <c r="AH25" s="1996" t="str">
        <f>IF(ISNUMBER(AE25),"%","")</f>
        <v/>
      </c>
      <c r="AI25" s="1997"/>
      <c r="AJ25" s="4"/>
      <c r="AK25" s="925"/>
      <c r="AL25" s="926"/>
      <c r="AM25" s="926"/>
      <c r="AN25" s="926"/>
      <c r="AO25" s="927"/>
      <c r="AP25" s="928"/>
      <c r="AQ25" s="926"/>
      <c r="AR25" s="926"/>
      <c r="AS25" s="926"/>
      <c r="AT25" s="927"/>
      <c r="AU25" s="928"/>
      <c r="AV25" s="926"/>
      <c r="AW25" s="926"/>
      <c r="AX25" s="926"/>
      <c r="AY25" s="92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36"/>
      <c r="AL26" s="937"/>
      <c r="AM26" s="937"/>
      <c r="AN26" s="937"/>
      <c r="AO26" s="938"/>
      <c r="AP26" s="939"/>
      <c r="AQ26" s="937"/>
      <c r="AR26" s="937"/>
      <c r="AS26" s="937"/>
      <c r="AT26" s="938"/>
      <c r="AU26" s="939"/>
      <c r="AV26" s="937"/>
      <c r="AW26" s="937"/>
      <c r="AX26" s="937"/>
      <c r="AY26" s="940"/>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937" t="s">
        <v>92</v>
      </c>
      <c r="AW28" s="1254"/>
      <c r="AX28" s="1254"/>
      <c r="AY28" s="1254"/>
      <c r="AZ28" s="1254"/>
      <c r="BA28" s="1254"/>
      <c r="BB28" s="1254"/>
      <c r="BC28" s="1938"/>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939" t="s">
        <v>91</v>
      </c>
      <c r="AW29" s="1604"/>
      <c r="AX29" s="1604"/>
      <c r="AY29" s="1604"/>
      <c r="AZ29" s="1604"/>
      <c r="BA29" s="1605"/>
      <c r="BB29" s="1940"/>
      <c r="BC29" s="1941"/>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68" t="s">
        <v>749</v>
      </c>
      <c r="AL30" s="1569"/>
      <c r="AM30" s="1569"/>
      <c r="AN30" s="1569"/>
      <c r="AO30" s="1569"/>
      <c r="AP30" s="1569"/>
      <c r="AQ30" s="1569"/>
      <c r="AR30" s="1569"/>
      <c r="AS30" s="1570"/>
      <c r="AT30" s="4"/>
      <c r="AU30" s="48"/>
      <c r="AV30" s="1942" t="s">
        <v>90</v>
      </c>
      <c r="AW30" s="1216"/>
      <c r="AX30" s="1216"/>
      <c r="AY30" s="1216"/>
      <c r="AZ30" s="1216"/>
      <c r="BA30" s="1217"/>
      <c r="BB30" s="1943"/>
      <c r="BC30" s="1944"/>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532" t="s">
        <v>60</v>
      </c>
      <c r="B31" s="1529"/>
      <c r="C31" s="1529"/>
      <c r="D31" s="1529"/>
      <c r="E31" s="1529"/>
      <c r="F31" s="1529"/>
      <c r="G31" s="1529"/>
      <c r="H31" s="1528" t="s">
        <v>93</v>
      </c>
      <c r="I31" s="1528"/>
      <c r="J31" s="1528"/>
      <c r="K31" s="1528"/>
      <c r="L31" s="1528"/>
      <c r="M31" s="1528"/>
      <c r="N31" s="1528"/>
      <c r="O31" s="1528"/>
      <c r="P31" s="1528"/>
      <c r="Q31" s="1529" t="s">
        <v>59</v>
      </c>
      <c r="R31" s="1529"/>
      <c r="S31" s="1529"/>
      <c r="T31" s="1528" t="s">
        <v>58</v>
      </c>
      <c r="U31" s="1528"/>
      <c r="V31" s="1528"/>
      <c r="W31" s="1528"/>
      <c r="X31" s="1528"/>
      <c r="Y31" s="1528"/>
      <c r="Z31" s="1528"/>
      <c r="AA31" s="1528"/>
      <c r="AB31" s="1528"/>
      <c r="AC31" s="1529" t="s">
        <v>57</v>
      </c>
      <c r="AD31" s="1529"/>
      <c r="AE31" s="1529"/>
      <c r="AF31" s="1541" t="s">
        <v>39</v>
      </c>
      <c r="AG31" s="1542"/>
      <c r="AH31" s="1542"/>
      <c r="AI31" s="1543"/>
      <c r="AJ31" s="4"/>
      <c r="AK31" s="1571"/>
      <c r="AL31" s="1572"/>
      <c r="AM31" s="1572"/>
      <c r="AN31" s="1572"/>
      <c r="AO31" s="1572"/>
      <c r="AP31" s="1572"/>
      <c r="AQ31" s="1572"/>
      <c r="AR31" s="1572"/>
      <c r="AS31" s="1573"/>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533"/>
      <c r="B32" s="1530"/>
      <c r="C32" s="1530"/>
      <c r="D32" s="1530"/>
      <c r="E32" s="1530"/>
      <c r="F32" s="1530"/>
      <c r="G32" s="1530"/>
      <c r="H32" s="1308" t="s">
        <v>55</v>
      </c>
      <c r="I32" s="1308"/>
      <c r="J32" s="1308"/>
      <c r="K32" s="1308" t="s">
        <v>54</v>
      </c>
      <c r="L32" s="1308"/>
      <c r="M32" s="1308"/>
      <c r="N32" s="1308" t="s">
        <v>53</v>
      </c>
      <c r="O32" s="1308"/>
      <c r="P32" s="1308"/>
      <c r="Q32" s="1530"/>
      <c r="R32" s="1530"/>
      <c r="S32" s="1530"/>
      <c r="T32" s="1308" t="s">
        <v>52</v>
      </c>
      <c r="U32" s="1308"/>
      <c r="V32" s="1308"/>
      <c r="W32" s="1308" t="s">
        <v>51</v>
      </c>
      <c r="X32" s="1308"/>
      <c r="Y32" s="1308"/>
      <c r="Z32" s="1308" t="s">
        <v>50</v>
      </c>
      <c r="AA32" s="1308"/>
      <c r="AB32" s="1308"/>
      <c r="AC32" s="1530"/>
      <c r="AD32" s="1530"/>
      <c r="AE32" s="1530"/>
      <c r="AF32" s="1544"/>
      <c r="AG32" s="1545"/>
      <c r="AH32" s="1545"/>
      <c r="AI32" s="1546"/>
      <c r="AJ32" s="4"/>
      <c r="AK32" s="1574"/>
      <c r="AL32" s="1575"/>
      <c r="AM32" s="1575"/>
      <c r="AN32" s="1575"/>
      <c r="AO32" s="1575"/>
      <c r="AP32" s="1575"/>
      <c r="AQ32" s="1575"/>
      <c r="AR32" s="1575"/>
      <c r="AS32" s="1576"/>
      <c r="AT32" s="4"/>
      <c r="AU32" s="1253" t="s">
        <v>56</v>
      </c>
      <c r="AV32" s="1254"/>
      <c r="AW32" s="1254"/>
      <c r="AX32" s="1254"/>
      <c r="AY32" s="1254"/>
      <c r="AZ32" s="1254"/>
      <c r="BA32" s="1254"/>
      <c r="BB32" s="1254"/>
      <c r="BC32" s="1254"/>
      <c r="BD32" s="1255"/>
      <c r="BE32" s="176"/>
      <c r="BF32" s="261"/>
      <c r="BG32" s="176"/>
      <c r="BH32" s="176"/>
      <c r="BI32" s="176"/>
      <c r="BJ32" s="176"/>
      <c r="BK32" s="176"/>
      <c r="BL32" s="176"/>
      <c r="BM32" s="176"/>
      <c r="BN32" s="176"/>
      <c r="BO32" s="176"/>
      <c r="BP32" s="176"/>
      <c r="BQ32" s="176"/>
      <c r="BR32" s="176"/>
      <c r="BS32" s="262"/>
    </row>
    <row r="33" spans="1:71" s="34" customFormat="1" ht="12.75" thickTop="1" x14ac:dyDescent="0.2">
      <c r="A33" s="1969"/>
      <c r="B33" s="1970"/>
      <c r="C33" s="1970"/>
      <c r="D33" s="1970"/>
      <c r="E33" s="1970"/>
      <c r="F33" s="1970"/>
      <c r="G33" s="1970"/>
      <c r="H33" s="988"/>
      <c r="I33" s="988"/>
      <c r="J33" s="988"/>
      <c r="K33" s="988"/>
      <c r="L33" s="988"/>
      <c r="M33" s="988"/>
      <c r="N33" s="988"/>
      <c r="O33" s="988"/>
      <c r="P33" s="988"/>
      <c r="Q33" s="988"/>
      <c r="R33" s="988"/>
      <c r="S33" s="988"/>
      <c r="T33" s="1527"/>
      <c r="U33" s="1527"/>
      <c r="V33" s="1527"/>
      <c r="W33" s="1527"/>
      <c r="X33" s="1527"/>
      <c r="Y33" s="1527"/>
      <c r="Z33" s="1527"/>
      <c r="AA33" s="1527"/>
      <c r="AB33" s="1527"/>
      <c r="AC33" s="1527"/>
      <c r="AD33" s="1527"/>
      <c r="AE33" s="1527"/>
      <c r="AF33" s="988"/>
      <c r="AG33" s="988"/>
      <c r="AH33" s="988"/>
      <c r="AI33" s="989"/>
      <c r="AJ33" s="4"/>
      <c r="AK33" s="1550" t="str">
        <f>IFERROR(AN33*(1-$BB$30),"")</f>
        <v/>
      </c>
      <c r="AL33" s="1551"/>
      <c r="AM33" s="1551"/>
      <c r="AN33" s="1551" t="str">
        <f>IFERROR(($AK$53*Q33),"")</f>
        <v/>
      </c>
      <c r="AO33" s="1551"/>
      <c r="AP33" s="1551"/>
      <c r="AQ33" s="1551" t="str">
        <f>IFERROR(AN33*(1+$BB$29),"")</f>
        <v/>
      </c>
      <c r="AR33" s="1551"/>
      <c r="AS33" s="1552"/>
      <c r="AT33" s="4"/>
      <c r="AU33" s="1922" t="str">
        <f t="shared" ref="AU33:AU52" si="0">IF(AC33="","",IF(AC33&lt;Q33-(Q33*$BB$30),"Below "&amp;$BB$30*100&amp;"% by "&amp;Q33-(Q33*$BB$30)-AC33&amp;" CFM",IF(AC33&gt;Q33+(Q33*$BB$29),"Above "&amp;$BB$29*100&amp;"% by "&amp;AC33-Q33-(Q33*$BB$29)&amp;" CFM","")))</f>
        <v/>
      </c>
      <c r="AV33" s="1923"/>
      <c r="AW33" s="1923"/>
      <c r="AX33" s="1923"/>
      <c r="AY33" s="1923"/>
      <c r="AZ33" s="1923"/>
      <c r="BA33" s="1923"/>
      <c r="BB33" s="1923"/>
      <c r="BC33" s="1923"/>
      <c r="BD33" s="1924"/>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69"/>
      <c r="B34" s="1970"/>
      <c r="C34" s="1970"/>
      <c r="D34" s="1970"/>
      <c r="E34" s="1970"/>
      <c r="F34" s="1970"/>
      <c r="G34" s="1970"/>
      <c r="H34" s="988"/>
      <c r="I34" s="988"/>
      <c r="J34" s="988"/>
      <c r="K34" s="988"/>
      <c r="L34" s="988"/>
      <c r="M34" s="988"/>
      <c r="N34" s="988"/>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1922" t="str">
        <f t="shared" si="0"/>
        <v/>
      </c>
      <c r="AV34" s="1923"/>
      <c r="AW34" s="1923"/>
      <c r="AX34" s="1923"/>
      <c r="AY34" s="1923"/>
      <c r="AZ34" s="1923"/>
      <c r="BA34" s="1923"/>
      <c r="BB34" s="1923"/>
      <c r="BC34" s="1923"/>
      <c r="BD34" s="1924"/>
      <c r="BE34" s="4"/>
      <c r="BF34" s="261"/>
      <c r="BG34" s="176"/>
      <c r="BH34" s="176"/>
      <c r="BI34" s="176"/>
      <c r="BJ34" s="176"/>
      <c r="BK34" s="176"/>
      <c r="BL34" s="176"/>
      <c r="BM34" s="176"/>
      <c r="BN34" s="176"/>
      <c r="BO34" s="176"/>
      <c r="BP34" s="176"/>
      <c r="BQ34" s="176"/>
      <c r="BR34" s="176"/>
      <c r="BS34" s="262"/>
    </row>
    <row r="35" spans="1:71" s="230" customFormat="1" ht="12.75" thickBot="1" x14ac:dyDescent="0.25">
      <c r="A35" s="1969"/>
      <c r="B35" s="1970"/>
      <c r="C35" s="1970"/>
      <c r="D35" s="1970"/>
      <c r="E35" s="1970"/>
      <c r="F35" s="1970"/>
      <c r="G35" s="1970"/>
      <c r="H35" s="988"/>
      <c r="I35" s="988"/>
      <c r="J35" s="988"/>
      <c r="K35" s="988"/>
      <c r="L35" s="988"/>
      <c r="M35" s="988"/>
      <c r="N35" s="988"/>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1922" t="str">
        <f t="shared" si="0"/>
        <v/>
      </c>
      <c r="AV35" s="1923"/>
      <c r="AW35" s="1923"/>
      <c r="AX35" s="1923"/>
      <c r="AY35" s="1923"/>
      <c r="AZ35" s="1923"/>
      <c r="BA35" s="1923"/>
      <c r="BB35" s="1923"/>
      <c r="BC35" s="1923"/>
      <c r="BD35" s="1924"/>
      <c r="BE35" s="4"/>
      <c r="BF35" s="263"/>
      <c r="BG35" s="264"/>
      <c r="BH35" s="264"/>
      <c r="BI35" s="264"/>
      <c r="BJ35" s="264"/>
      <c r="BK35" s="264"/>
      <c r="BL35" s="264"/>
      <c r="BM35" s="264"/>
      <c r="BN35" s="264"/>
      <c r="BO35" s="264"/>
      <c r="BP35" s="264"/>
      <c r="BQ35" s="264"/>
      <c r="BR35" s="264"/>
      <c r="BS35" s="265"/>
    </row>
    <row r="36" spans="1:71" s="4" customFormat="1"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K36" s="1550" t="str">
        <f t="shared" si="1"/>
        <v/>
      </c>
      <c r="AL36" s="1551"/>
      <c r="AM36" s="1551"/>
      <c r="AN36" s="1551" t="str">
        <f t="shared" si="2"/>
        <v/>
      </c>
      <c r="AO36" s="1551"/>
      <c r="AP36" s="1551"/>
      <c r="AQ36" s="1551" t="str">
        <f t="shared" si="3"/>
        <v/>
      </c>
      <c r="AR36" s="1551"/>
      <c r="AS36" s="1552"/>
      <c r="AU36" s="1922" t="str">
        <f t="shared" si="0"/>
        <v/>
      </c>
      <c r="AV36" s="1923"/>
      <c r="AW36" s="1923"/>
      <c r="AX36" s="1923"/>
      <c r="AY36" s="1923"/>
      <c r="AZ36" s="1923"/>
      <c r="BA36" s="1923"/>
      <c r="BB36" s="1923"/>
      <c r="BC36" s="1923"/>
      <c r="BD36" s="1924"/>
    </row>
    <row r="37" spans="1:71" s="4" customFormat="1"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K37" s="1550" t="str">
        <f t="shared" si="1"/>
        <v/>
      </c>
      <c r="AL37" s="1551"/>
      <c r="AM37" s="1551"/>
      <c r="AN37" s="1551" t="str">
        <f t="shared" si="2"/>
        <v/>
      </c>
      <c r="AO37" s="1551"/>
      <c r="AP37" s="1551"/>
      <c r="AQ37" s="1551" t="str">
        <f t="shared" si="3"/>
        <v/>
      </c>
      <c r="AR37" s="1551"/>
      <c r="AS37" s="1552"/>
      <c r="AU37" s="1922" t="str">
        <f t="shared" si="0"/>
        <v/>
      </c>
      <c r="AV37" s="1923"/>
      <c r="AW37" s="1923"/>
      <c r="AX37" s="1923"/>
      <c r="AY37" s="1923"/>
      <c r="AZ37" s="1923"/>
      <c r="BA37" s="1923"/>
      <c r="BB37" s="1923"/>
      <c r="BC37" s="1923"/>
      <c r="BD37" s="1924"/>
    </row>
    <row r="38" spans="1:71" s="4" customFormat="1"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K38" s="1550" t="str">
        <f t="shared" si="1"/>
        <v/>
      </c>
      <c r="AL38" s="1551"/>
      <c r="AM38" s="1551"/>
      <c r="AN38" s="1551" t="str">
        <f t="shared" si="2"/>
        <v/>
      </c>
      <c r="AO38" s="1551"/>
      <c r="AP38" s="1551"/>
      <c r="AQ38" s="1551" t="str">
        <f t="shared" si="3"/>
        <v/>
      </c>
      <c r="AR38" s="1551"/>
      <c r="AS38" s="1552"/>
      <c r="AU38" s="1922" t="str">
        <f t="shared" si="0"/>
        <v/>
      </c>
      <c r="AV38" s="1923"/>
      <c r="AW38" s="1923"/>
      <c r="AX38" s="1923"/>
      <c r="AY38" s="1923"/>
      <c r="AZ38" s="1923"/>
      <c r="BA38" s="1923"/>
      <c r="BB38" s="1923"/>
      <c r="BC38" s="1923"/>
      <c r="BD38" s="1924"/>
    </row>
    <row r="39" spans="1:71" s="4" customFormat="1"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K39" s="1550" t="str">
        <f t="shared" si="1"/>
        <v/>
      </c>
      <c r="AL39" s="1551"/>
      <c r="AM39" s="1551"/>
      <c r="AN39" s="1551" t="str">
        <f t="shared" si="2"/>
        <v/>
      </c>
      <c r="AO39" s="1551"/>
      <c r="AP39" s="1551"/>
      <c r="AQ39" s="1551" t="str">
        <f t="shared" si="3"/>
        <v/>
      </c>
      <c r="AR39" s="1551"/>
      <c r="AS39" s="1552"/>
      <c r="AU39" s="1922" t="str">
        <f t="shared" si="0"/>
        <v/>
      </c>
      <c r="AV39" s="1923"/>
      <c r="AW39" s="1923"/>
      <c r="AX39" s="1923"/>
      <c r="AY39" s="1923"/>
      <c r="AZ39" s="1923"/>
      <c r="BA39" s="1923"/>
      <c r="BB39" s="1923"/>
      <c r="BC39" s="1923"/>
      <c r="BD39" s="1924"/>
    </row>
    <row r="40" spans="1:71" s="4" customFormat="1"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K40" s="1550" t="str">
        <f t="shared" si="1"/>
        <v/>
      </c>
      <c r="AL40" s="1551"/>
      <c r="AM40" s="1551"/>
      <c r="AN40" s="1551" t="str">
        <f t="shared" si="2"/>
        <v/>
      </c>
      <c r="AO40" s="1551"/>
      <c r="AP40" s="1551"/>
      <c r="AQ40" s="1551" t="str">
        <f t="shared" si="3"/>
        <v/>
      </c>
      <c r="AR40" s="1551"/>
      <c r="AS40" s="1552"/>
      <c r="AU40" s="1922" t="str">
        <f t="shared" si="0"/>
        <v/>
      </c>
      <c r="AV40" s="1923"/>
      <c r="AW40" s="1923"/>
      <c r="AX40" s="1923"/>
      <c r="AY40" s="1923"/>
      <c r="AZ40" s="1923"/>
      <c r="BA40" s="1923"/>
      <c r="BB40" s="1923"/>
      <c r="BC40" s="1923"/>
      <c r="BD40" s="1924"/>
    </row>
    <row r="41" spans="1:71" s="4" customFormat="1"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K41" s="1550" t="str">
        <f t="shared" si="1"/>
        <v/>
      </c>
      <c r="AL41" s="1551"/>
      <c r="AM41" s="1551"/>
      <c r="AN41" s="1551" t="str">
        <f t="shared" si="2"/>
        <v/>
      </c>
      <c r="AO41" s="1551"/>
      <c r="AP41" s="1551"/>
      <c r="AQ41" s="1551" t="str">
        <f t="shared" si="3"/>
        <v/>
      </c>
      <c r="AR41" s="1551"/>
      <c r="AS41" s="1552"/>
      <c r="AU41" s="1922" t="str">
        <f t="shared" si="0"/>
        <v/>
      </c>
      <c r="AV41" s="1923"/>
      <c r="AW41" s="1923"/>
      <c r="AX41" s="1923"/>
      <c r="AY41" s="1923"/>
      <c r="AZ41" s="1923"/>
      <c r="BA41" s="1923"/>
      <c r="BB41" s="1923"/>
      <c r="BC41" s="1923"/>
      <c r="BD41" s="1924"/>
    </row>
    <row r="42" spans="1:71" s="4" customFormat="1"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K42" s="1550" t="str">
        <f t="shared" si="1"/>
        <v/>
      </c>
      <c r="AL42" s="1551"/>
      <c r="AM42" s="1551"/>
      <c r="AN42" s="1551" t="str">
        <f t="shared" si="2"/>
        <v/>
      </c>
      <c r="AO42" s="1551"/>
      <c r="AP42" s="1551"/>
      <c r="AQ42" s="1551" t="str">
        <f t="shared" si="3"/>
        <v/>
      </c>
      <c r="AR42" s="1551"/>
      <c r="AS42" s="1552"/>
      <c r="AU42" s="1922" t="str">
        <f t="shared" si="0"/>
        <v/>
      </c>
      <c r="AV42" s="1923"/>
      <c r="AW42" s="1923"/>
      <c r="AX42" s="1923"/>
      <c r="AY42" s="1923"/>
      <c r="AZ42" s="1923"/>
      <c r="BA42" s="1923"/>
      <c r="BB42" s="1923"/>
      <c r="BC42" s="1923"/>
      <c r="BD42" s="1924"/>
    </row>
    <row r="43" spans="1:71" s="4" customFormat="1"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K43" s="1550" t="str">
        <f t="shared" si="1"/>
        <v/>
      </c>
      <c r="AL43" s="1551"/>
      <c r="AM43" s="1551"/>
      <c r="AN43" s="1551" t="str">
        <f t="shared" si="2"/>
        <v/>
      </c>
      <c r="AO43" s="1551"/>
      <c r="AP43" s="1551"/>
      <c r="AQ43" s="1551" t="str">
        <f t="shared" si="3"/>
        <v/>
      </c>
      <c r="AR43" s="1551"/>
      <c r="AS43" s="1552"/>
      <c r="AU43" s="1922" t="str">
        <f t="shared" si="0"/>
        <v/>
      </c>
      <c r="AV43" s="1923"/>
      <c r="AW43" s="1923"/>
      <c r="AX43" s="1923"/>
      <c r="AY43" s="1923"/>
      <c r="AZ43" s="1923"/>
      <c r="BA43" s="1923"/>
      <c r="BB43" s="1923"/>
      <c r="BC43" s="1923"/>
      <c r="BD43" s="1924"/>
    </row>
    <row r="44" spans="1:71" s="4" customFormat="1"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K44" s="1550" t="str">
        <f t="shared" si="1"/>
        <v/>
      </c>
      <c r="AL44" s="1551"/>
      <c r="AM44" s="1551"/>
      <c r="AN44" s="1551" t="str">
        <f t="shared" si="2"/>
        <v/>
      </c>
      <c r="AO44" s="1551"/>
      <c r="AP44" s="1551"/>
      <c r="AQ44" s="1551" t="str">
        <f t="shared" si="3"/>
        <v/>
      </c>
      <c r="AR44" s="1551"/>
      <c r="AS44" s="1552"/>
      <c r="AU44" s="1922" t="str">
        <f t="shared" si="0"/>
        <v/>
      </c>
      <c r="AV44" s="1923"/>
      <c r="AW44" s="1923"/>
      <c r="AX44" s="1923"/>
      <c r="AY44" s="1923"/>
      <c r="AZ44" s="1923"/>
      <c r="BA44" s="1923"/>
      <c r="BB44" s="1923"/>
      <c r="BC44" s="1923"/>
      <c r="BD44" s="1924"/>
    </row>
    <row r="45" spans="1:71" s="4" customFormat="1"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K45" s="1550" t="str">
        <f t="shared" si="1"/>
        <v/>
      </c>
      <c r="AL45" s="1551"/>
      <c r="AM45" s="1551"/>
      <c r="AN45" s="1551" t="str">
        <f t="shared" si="2"/>
        <v/>
      </c>
      <c r="AO45" s="1551"/>
      <c r="AP45" s="1551"/>
      <c r="AQ45" s="1551" t="str">
        <f t="shared" si="3"/>
        <v/>
      </c>
      <c r="AR45" s="1551"/>
      <c r="AS45" s="1552"/>
      <c r="AU45" s="1922" t="str">
        <f t="shared" si="0"/>
        <v/>
      </c>
      <c r="AV45" s="1923"/>
      <c r="AW45" s="1923"/>
      <c r="AX45" s="1923"/>
      <c r="AY45" s="1923"/>
      <c r="AZ45" s="1923"/>
      <c r="BA45" s="1923"/>
      <c r="BB45" s="1923"/>
      <c r="BC45" s="1923"/>
      <c r="BD45" s="1924"/>
    </row>
    <row r="46" spans="1:71" s="4" customFormat="1"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K46" s="1550" t="str">
        <f t="shared" si="1"/>
        <v/>
      </c>
      <c r="AL46" s="1551"/>
      <c r="AM46" s="1551"/>
      <c r="AN46" s="1551" t="str">
        <f t="shared" si="2"/>
        <v/>
      </c>
      <c r="AO46" s="1551"/>
      <c r="AP46" s="1551"/>
      <c r="AQ46" s="1551" t="str">
        <f t="shared" si="3"/>
        <v/>
      </c>
      <c r="AR46" s="1551"/>
      <c r="AS46" s="1552"/>
      <c r="AU46" s="1922" t="str">
        <f t="shared" si="0"/>
        <v/>
      </c>
      <c r="AV46" s="1923"/>
      <c r="AW46" s="1923"/>
      <c r="AX46" s="1923"/>
      <c r="AY46" s="1923"/>
      <c r="AZ46" s="1923"/>
      <c r="BA46" s="1923"/>
      <c r="BB46" s="1923"/>
      <c r="BC46" s="1923"/>
      <c r="BD46" s="1924"/>
    </row>
    <row r="47" spans="1:71" s="4" customFormat="1"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K47" s="1550" t="str">
        <f t="shared" si="1"/>
        <v/>
      </c>
      <c r="AL47" s="1551"/>
      <c r="AM47" s="1551"/>
      <c r="AN47" s="1551" t="str">
        <f t="shared" si="2"/>
        <v/>
      </c>
      <c r="AO47" s="1551"/>
      <c r="AP47" s="1551"/>
      <c r="AQ47" s="1551" t="str">
        <f t="shared" si="3"/>
        <v/>
      </c>
      <c r="AR47" s="1551"/>
      <c r="AS47" s="1552"/>
      <c r="AU47" s="1922" t="str">
        <f t="shared" si="0"/>
        <v/>
      </c>
      <c r="AV47" s="1923"/>
      <c r="AW47" s="1923"/>
      <c r="AX47" s="1923"/>
      <c r="AY47" s="1923"/>
      <c r="AZ47" s="1923"/>
      <c r="BA47" s="1923"/>
      <c r="BB47" s="1923"/>
      <c r="BC47" s="1923"/>
      <c r="BD47" s="1924"/>
    </row>
    <row r="48" spans="1:71" s="4" customFormat="1"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K48" s="1550" t="str">
        <f t="shared" si="1"/>
        <v/>
      </c>
      <c r="AL48" s="1551"/>
      <c r="AM48" s="1551"/>
      <c r="AN48" s="1551" t="str">
        <f t="shared" si="2"/>
        <v/>
      </c>
      <c r="AO48" s="1551"/>
      <c r="AP48" s="1551"/>
      <c r="AQ48" s="1551" t="str">
        <f t="shared" si="3"/>
        <v/>
      </c>
      <c r="AR48" s="1551"/>
      <c r="AS48" s="1552"/>
      <c r="AU48" s="1922" t="str">
        <f t="shared" si="0"/>
        <v/>
      </c>
      <c r="AV48" s="1923"/>
      <c r="AW48" s="1923"/>
      <c r="AX48" s="1923"/>
      <c r="AY48" s="1923"/>
      <c r="AZ48" s="1923"/>
      <c r="BA48" s="1923"/>
      <c r="BB48" s="1923"/>
      <c r="BC48" s="1923"/>
      <c r="BD48" s="1924"/>
    </row>
    <row r="49" spans="1:71" s="4" customFormat="1"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K49" s="1550" t="str">
        <f t="shared" si="1"/>
        <v/>
      </c>
      <c r="AL49" s="1551"/>
      <c r="AM49" s="1551"/>
      <c r="AN49" s="1551" t="str">
        <f t="shared" si="2"/>
        <v/>
      </c>
      <c r="AO49" s="1551"/>
      <c r="AP49" s="1551"/>
      <c r="AQ49" s="1551" t="str">
        <f t="shared" si="3"/>
        <v/>
      </c>
      <c r="AR49" s="1551"/>
      <c r="AS49" s="1552"/>
      <c r="AU49" s="1922" t="str">
        <f t="shared" si="0"/>
        <v/>
      </c>
      <c r="AV49" s="1923"/>
      <c r="AW49" s="1923"/>
      <c r="AX49" s="1923"/>
      <c r="AY49" s="1923"/>
      <c r="AZ49" s="1923"/>
      <c r="BA49" s="1923"/>
      <c r="BB49" s="1923"/>
      <c r="BC49" s="1923"/>
      <c r="BD49" s="1924"/>
    </row>
    <row r="50" spans="1:71" s="4" customFormat="1"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K50" s="1550" t="str">
        <f t="shared" si="1"/>
        <v/>
      </c>
      <c r="AL50" s="1551"/>
      <c r="AM50" s="1551"/>
      <c r="AN50" s="1551" t="str">
        <f t="shared" si="2"/>
        <v/>
      </c>
      <c r="AO50" s="1551"/>
      <c r="AP50" s="1551"/>
      <c r="AQ50" s="1551" t="str">
        <f t="shared" si="3"/>
        <v/>
      </c>
      <c r="AR50" s="1551"/>
      <c r="AS50" s="1552"/>
      <c r="AU50" s="1922" t="str">
        <f t="shared" si="0"/>
        <v/>
      </c>
      <c r="AV50" s="1923"/>
      <c r="AW50" s="1923"/>
      <c r="AX50" s="1923"/>
      <c r="AY50" s="1923"/>
      <c r="AZ50" s="1923"/>
      <c r="BA50" s="1923"/>
      <c r="BB50" s="1923"/>
      <c r="BC50" s="1923"/>
      <c r="BD50" s="1924"/>
    </row>
    <row r="51" spans="1:71" s="4" customFormat="1"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K51" s="1550" t="str">
        <f t="shared" si="1"/>
        <v/>
      </c>
      <c r="AL51" s="1551"/>
      <c r="AM51" s="1551"/>
      <c r="AN51" s="1551" t="str">
        <f t="shared" si="2"/>
        <v/>
      </c>
      <c r="AO51" s="1551"/>
      <c r="AP51" s="1551"/>
      <c r="AQ51" s="1551" t="str">
        <f t="shared" si="3"/>
        <v/>
      </c>
      <c r="AR51" s="1551"/>
      <c r="AS51" s="1552"/>
      <c r="AU51" s="1922" t="str">
        <f t="shared" si="0"/>
        <v/>
      </c>
      <c r="AV51" s="1923"/>
      <c r="AW51" s="1923"/>
      <c r="AX51" s="1923"/>
      <c r="AY51" s="1923"/>
      <c r="AZ51" s="1923"/>
      <c r="BA51" s="1923"/>
      <c r="BB51" s="1923"/>
      <c r="BC51" s="1923"/>
      <c r="BD51" s="1924"/>
    </row>
    <row r="52" spans="1:71" s="4" customFormat="1"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K52" s="1550" t="str">
        <f t="shared" si="1"/>
        <v/>
      </c>
      <c r="AL52" s="1551"/>
      <c r="AM52" s="1551"/>
      <c r="AN52" s="1551" t="str">
        <f t="shared" si="2"/>
        <v/>
      </c>
      <c r="AO52" s="1551"/>
      <c r="AP52" s="1551"/>
      <c r="AQ52" s="1551" t="str">
        <f t="shared" si="3"/>
        <v/>
      </c>
      <c r="AR52" s="1551"/>
      <c r="AS52" s="1552"/>
      <c r="AU52" s="1922" t="str">
        <f t="shared" si="0"/>
        <v/>
      </c>
      <c r="AV52" s="1923"/>
      <c r="AW52" s="1923"/>
      <c r="AX52" s="1923"/>
      <c r="AY52" s="1923"/>
      <c r="AZ52" s="1923"/>
      <c r="BA52" s="1923"/>
      <c r="BB52" s="1923"/>
      <c r="BC52" s="1923"/>
      <c r="BD52" s="1924"/>
    </row>
    <row r="53" spans="1:71" s="4" customFormat="1" ht="12.75" thickBot="1" x14ac:dyDescent="0.25">
      <c r="A53" s="1536" t="s">
        <v>187</v>
      </c>
      <c r="B53" s="1537"/>
      <c r="C53" s="1537"/>
      <c r="D53" s="1537"/>
      <c r="E53" s="1537"/>
      <c r="F53" s="1537"/>
      <c r="G53" s="1537"/>
      <c r="H53" s="1537"/>
      <c r="I53" s="1537"/>
      <c r="J53" s="1537"/>
      <c r="K53" s="1537"/>
      <c r="L53" s="1537"/>
      <c r="M53" s="1537"/>
      <c r="N53" s="1537"/>
      <c r="O53" s="1537"/>
      <c r="P53" s="1537"/>
      <c r="Q53" s="1382" t="str">
        <f>IF(SUM(Q33:S52)&lt;&gt;0,SUM(Q33:S52),"")</f>
        <v/>
      </c>
      <c r="R53" s="1382"/>
      <c r="S53" s="1382"/>
      <c r="T53" s="1382" t="str">
        <f>IF(SUM(T33:V52)&lt;&gt;0,SUM(T33:V52),"")</f>
        <v/>
      </c>
      <c r="U53" s="1382"/>
      <c r="V53" s="1382"/>
      <c r="W53" s="1382" t="str">
        <f>IF(SUM(W33:Y52)&lt;&gt;0,SUM(W33:Y52),"")</f>
        <v/>
      </c>
      <c r="X53" s="1382"/>
      <c r="Y53" s="1382"/>
      <c r="Z53" s="1382" t="str">
        <f>IF(SUM(Z33:AB52)&lt;&gt;0,SUM(Z33:AB52),"")</f>
        <v/>
      </c>
      <c r="AA53" s="1382"/>
      <c r="AB53" s="1382"/>
      <c r="AC53" s="1382" t="str">
        <f>IF(SUM(AC33:AE52)&lt;&gt;0,SUM(AC33:AE52),"")</f>
        <v/>
      </c>
      <c r="AD53" s="1382"/>
      <c r="AE53" s="1382"/>
      <c r="AF53" s="1524"/>
      <c r="AG53" s="1524"/>
      <c r="AH53" s="1524"/>
      <c r="AI53" s="1525"/>
      <c r="AK53" s="2040" t="str">
        <f>IFERROR((T53/Q53),"")</f>
        <v/>
      </c>
      <c r="AL53" s="2041"/>
      <c r="AM53" s="2042"/>
      <c r="AN53" s="1587"/>
      <c r="AO53" s="1587"/>
      <c r="AP53" s="1587"/>
      <c r="AQ53" s="1587"/>
      <c r="AR53" s="1587"/>
      <c r="AS53" s="1588"/>
      <c r="AU53" s="1925" t="str">
        <f>IFERROR(IF(AC53="","",IF(AC53&lt;Q53-(Q53*$BB$30),"Below "&amp;$BB$30*100&amp;"% by "&amp;Q53-(Q53*$BB$30)-AC53&amp;" CFM",IF(AC53&gt;Q53+(Q53*$BB$29),"Above "&amp;$BB$29*100&amp;"% by "&amp;AC53-Q53-(Q53*$BB$29)&amp;" CFM",""))),"")</f>
        <v/>
      </c>
      <c r="AV53" s="1926"/>
      <c r="AW53" s="1926"/>
      <c r="AX53" s="1926"/>
      <c r="AY53" s="1926"/>
      <c r="AZ53" s="1926"/>
      <c r="BA53" s="1926"/>
      <c r="BB53" s="1926"/>
      <c r="BC53" s="1926"/>
      <c r="BD53" s="1927"/>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row>
    <row r="57" spans="1:71" s="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row>
    <row r="58" spans="1:71" s="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row>
    <row r="59" spans="1:71" s="4" customFormat="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row>
    <row r="60" spans="1:71" s="4" customFormat="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386" priority="25">
      <formula>LEN(TRIM(AU33))&gt;0</formula>
    </cfRule>
  </conditionalFormatting>
  <conditionalFormatting sqref="V62:AI62 E62:K62 Z19:Z22 AE20:AE22 G18:P20 G14:P16 G13:K13 G12:P12 Y9:AI9 Y7:AI7 F9:P9 F7:P7 BB29:BC30 Z13:AD15 AE13">
    <cfRule type="containsBlanks" dxfId="1385" priority="24">
      <formula>LEN(TRIM(E7))=0</formula>
    </cfRule>
  </conditionalFormatting>
  <conditionalFormatting sqref="Q53:AE53">
    <cfRule type="containsText" dxfId="1384" priority="23" operator="containsText" text="CALC.">
      <formula>NOT(ISERROR(SEARCH("CALC.",Q53)))</formula>
    </cfRule>
  </conditionalFormatting>
  <conditionalFormatting sqref="A33:S52">
    <cfRule type="notContainsBlanks" dxfId="1383" priority="21">
      <formula>LEN(TRIM(A33))&gt;0</formula>
    </cfRule>
    <cfRule type="expression" dxfId="1382" priority="22">
      <formula>NOT(ISBLANK($H33))</formula>
    </cfRule>
  </conditionalFormatting>
  <conditionalFormatting sqref="AU53:BD53">
    <cfRule type="notContainsBlanks" dxfId="1381" priority="20">
      <formula>LEN(TRIM(AU53))&gt;0</formula>
    </cfRule>
  </conditionalFormatting>
  <conditionalFormatting sqref="T33:AC52">
    <cfRule type="notContainsBlanks" dxfId="1380" priority="11">
      <formula>LEN(TRIM(T33))&gt;0</formula>
    </cfRule>
    <cfRule type="expression" dxfId="1379" priority="12">
      <formula>NOT(ISBLANK($H33))</formula>
    </cfRule>
  </conditionalFormatting>
  <conditionalFormatting sqref="T33:AB52">
    <cfRule type="expression" dxfId="1378" priority="10">
      <formula>$AC33&lt;&gt;""</formula>
    </cfRule>
  </conditionalFormatting>
  <conditionalFormatting sqref="AZ13:BO15">
    <cfRule type="notContainsBlanks" dxfId="1377" priority="9">
      <formula>LEN(TRIM(AZ13))&gt;0</formula>
    </cfRule>
  </conditionalFormatting>
  <conditionalFormatting sqref="AN13:AS15 AT18">
    <cfRule type="containsBlanks" dxfId="1376" priority="8">
      <formula>LEN(TRIM(AN13))=0</formula>
    </cfRule>
  </conditionalFormatting>
  <conditionalFormatting sqref="AN16:AS16">
    <cfRule type="containsText" dxfId="1375" priority="7" operator="containsText" text="CALC.">
      <formula>NOT(ISERROR(SEARCH("CALC.",AN16)))</formula>
    </cfRule>
  </conditionalFormatting>
  <conditionalFormatting sqref="AK14:AS16 AZ12:BO18">
    <cfRule type="expression" dxfId="1374" priority="6">
      <formula>$AT$18="Single Phase"</formula>
    </cfRule>
  </conditionalFormatting>
  <conditionalFormatting sqref="AE15:AI15">
    <cfRule type="containsText" dxfId="1373" priority="5" operator="containsText" text="CALC.">
      <formula>NOT(ISERROR(SEARCH("CALC.",AE15)))</formula>
    </cfRule>
  </conditionalFormatting>
  <conditionalFormatting sqref="AE14:AI14">
    <cfRule type="containsText" dxfId="1372" priority="4" operator="containsText" text="CALC.">
      <formula>NOT(ISERROR(SEARCH("CALC.",AE14)))</formula>
    </cfRule>
  </conditionalFormatting>
  <conditionalFormatting sqref="AE25 AH25">
    <cfRule type="containsBlanks" dxfId="1371" priority="3">
      <formula>LEN(TRIM(AE25))=0</formula>
    </cfRule>
  </conditionalFormatting>
  <conditionalFormatting sqref="AH25:AI25">
    <cfRule type="expression" dxfId="1370" priority="2">
      <formula>OR($AE$25="HIGH",$AE$25="MEDIUM",$AE$25="LOW")</formula>
    </cfRule>
  </conditionalFormatting>
  <conditionalFormatting sqref="M13:P13">
    <cfRule type="containsBlanks" dxfId="1369"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862</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161</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10" t="s">
        <v>111</v>
      </c>
      <c r="B14" s="911"/>
      <c r="C14" s="911"/>
      <c r="D14" s="911"/>
      <c r="E14" s="911"/>
      <c r="F14" s="911"/>
      <c r="G14" s="969"/>
      <c r="H14" s="969"/>
      <c r="I14" s="969"/>
      <c r="J14" s="969"/>
      <c r="K14" s="969"/>
      <c r="L14" s="969"/>
      <c r="M14" s="969"/>
      <c r="N14" s="969"/>
      <c r="O14" s="969"/>
      <c r="P14" s="970"/>
      <c r="Q14" s="42"/>
      <c r="R14" s="42"/>
      <c r="S14" s="42"/>
      <c r="T14" s="910" t="s">
        <v>160</v>
      </c>
      <c r="U14" s="911"/>
      <c r="V14" s="911"/>
      <c r="W14" s="911"/>
      <c r="X14" s="911"/>
      <c r="Y14" s="911"/>
      <c r="Z14" s="953"/>
      <c r="AA14" s="953"/>
      <c r="AB14" s="953"/>
      <c r="AC14" s="953"/>
      <c r="AD14" s="953"/>
      <c r="AE14" s="953"/>
      <c r="AF14" s="953"/>
      <c r="AG14" s="953"/>
      <c r="AH14" s="953"/>
      <c r="AI14" s="1430"/>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910" t="s">
        <v>179</v>
      </c>
      <c r="U15" s="911"/>
      <c r="V15" s="911"/>
      <c r="W15" s="911"/>
      <c r="X15" s="911"/>
      <c r="Y15" s="911"/>
      <c r="Z15" s="1993"/>
      <c r="AA15" s="953"/>
      <c r="AB15" s="953"/>
      <c r="AC15" s="953"/>
      <c r="AD15" s="953"/>
      <c r="AE15" s="1993"/>
      <c r="AF15" s="953"/>
      <c r="AG15" s="953"/>
      <c r="AH15" s="953"/>
      <c r="AI15" s="1430"/>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41" t="s">
        <v>150</v>
      </c>
      <c r="B16" s="942"/>
      <c r="C16" s="942"/>
      <c r="D16" s="942"/>
      <c r="E16" s="942"/>
      <c r="F16" s="943"/>
      <c r="G16" s="969"/>
      <c r="H16" s="969"/>
      <c r="I16" s="969"/>
      <c r="J16" s="969"/>
      <c r="K16" s="969"/>
      <c r="L16" s="969"/>
      <c r="M16" s="969"/>
      <c r="N16" s="969"/>
      <c r="O16" s="969"/>
      <c r="P16" s="970"/>
      <c r="Q16" s="42"/>
      <c r="R16" s="42"/>
      <c r="S16" s="42"/>
      <c r="T16" s="899" t="s">
        <v>180</v>
      </c>
      <c r="U16" s="900"/>
      <c r="V16" s="900"/>
      <c r="W16" s="900"/>
      <c r="X16" s="900"/>
      <c r="Y16" s="900"/>
      <c r="Z16" s="2061"/>
      <c r="AA16" s="1475"/>
      <c r="AB16" s="1475"/>
      <c r="AC16" s="1475"/>
      <c r="AD16" s="1475"/>
      <c r="AE16" s="2061"/>
      <c r="AF16" s="1475"/>
      <c r="AG16" s="1475"/>
      <c r="AH16" s="1475"/>
      <c r="AI16" s="1961"/>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603"/>
      <c r="U17" s="603"/>
      <c r="V17" s="603"/>
      <c r="W17" s="603"/>
      <c r="X17" s="603"/>
      <c r="Y17" s="603"/>
      <c r="Z17" s="603"/>
      <c r="AA17" s="603"/>
      <c r="AB17" s="603"/>
      <c r="AC17" s="603"/>
      <c r="AD17" s="603"/>
      <c r="AE17" s="603"/>
      <c r="AF17" s="603"/>
      <c r="AG17" s="603"/>
      <c r="AH17" s="603"/>
      <c r="AI17" s="603"/>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772"/>
      <c r="U18" s="772"/>
      <c r="V18" s="772"/>
      <c r="W18" s="772"/>
      <c r="X18" s="772"/>
      <c r="Y18" s="772"/>
      <c r="Z18" s="772"/>
      <c r="AA18" s="772"/>
      <c r="AB18" s="772"/>
      <c r="AC18" s="772"/>
      <c r="AD18" s="772"/>
      <c r="AE18" s="772"/>
      <c r="AF18" s="772"/>
      <c r="AG18" s="772"/>
      <c r="AH18" s="772"/>
      <c r="AI18" s="772"/>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170"/>
      <c r="U19" s="170"/>
      <c r="V19" s="170"/>
      <c r="W19" s="170"/>
      <c r="X19" s="170"/>
      <c r="Y19" s="170"/>
      <c r="Z19" s="170"/>
      <c r="AA19" s="170"/>
      <c r="AB19" s="170"/>
      <c r="AC19" s="170"/>
      <c r="AD19" s="170"/>
      <c r="AE19" s="770"/>
      <c r="AF19" s="770"/>
      <c r="AG19" s="771"/>
      <c r="AH19" s="771"/>
      <c r="AI19" s="771"/>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93</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368" priority="14">
      <formula>LEN(TRIM(E7))=0</formula>
    </cfRule>
  </conditionalFormatting>
  <conditionalFormatting sqref="Q53:AE53">
    <cfRule type="containsText" dxfId="1367" priority="13" operator="containsText" text="CALC.">
      <formula>NOT(ISERROR(SEARCH("CALC.",Q53)))</formula>
    </cfRule>
  </conditionalFormatting>
  <conditionalFormatting sqref="A33:S52">
    <cfRule type="notContainsBlanks" dxfId="1366" priority="11">
      <formula>LEN(TRIM(A33))&gt;0</formula>
    </cfRule>
    <cfRule type="expression" dxfId="1365" priority="12">
      <formula>NOT(ISBLANK($H33))</formula>
    </cfRule>
  </conditionalFormatting>
  <conditionalFormatting sqref="AK9:BK24">
    <cfRule type="expression" dxfId="1364" priority="10">
      <formula>NOT(ISBLANK($AK9))</formula>
    </cfRule>
  </conditionalFormatting>
  <conditionalFormatting sqref="T33:AC52">
    <cfRule type="notContainsBlanks" dxfId="1363" priority="5">
      <formula>LEN(TRIM(T33))&gt;0</formula>
    </cfRule>
    <cfRule type="expression" dxfId="1362" priority="6">
      <formula>NOT(ISBLANK($H33))</formula>
    </cfRule>
  </conditionalFormatting>
  <conditionalFormatting sqref="T33:AB52">
    <cfRule type="expression" dxfId="1361" priority="4">
      <formula>$AC33&lt;&gt;""</formula>
    </cfRule>
  </conditionalFormatting>
  <conditionalFormatting sqref="AU33:BD53">
    <cfRule type="notContainsBlanks" dxfId="1360" priority="3">
      <formula>LEN(TRIM(AU33))&gt;0</formula>
    </cfRule>
  </conditionalFormatting>
  <conditionalFormatting sqref="BB29:BC30">
    <cfRule type="containsBlanks" dxfId="1359" priority="2">
      <formula>LEN(TRIM(BB29))=0</formula>
    </cfRule>
  </conditionalFormatting>
  <conditionalFormatting sqref="M13:P13">
    <cfRule type="containsBlanks" dxfId="1358"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865</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5"/>
      <c r="AA14" s="1475"/>
      <c r="AB14" s="1475"/>
      <c r="AC14" s="1475"/>
      <c r="AD14" s="1475"/>
      <c r="AE14" s="1475"/>
      <c r="AF14" s="1475"/>
      <c r="AG14" s="1475"/>
      <c r="AH14" s="1475"/>
      <c r="AI14" s="1961"/>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148</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356</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357" priority="14">
      <formula>LEN(TRIM(E7))=0</formula>
    </cfRule>
  </conditionalFormatting>
  <conditionalFormatting sqref="Q53:AE53">
    <cfRule type="containsText" dxfId="1356" priority="13" operator="containsText" text="CALC.">
      <formula>NOT(ISERROR(SEARCH("CALC.",Q53)))</formula>
    </cfRule>
  </conditionalFormatting>
  <conditionalFormatting sqref="A33:S52">
    <cfRule type="notContainsBlanks" dxfId="1355" priority="11">
      <formula>LEN(TRIM(A33))&gt;0</formula>
    </cfRule>
    <cfRule type="expression" dxfId="1354" priority="12">
      <formula>NOT(ISBLANK($H33))</formula>
    </cfRule>
  </conditionalFormatting>
  <conditionalFormatting sqref="AK9:BK24">
    <cfRule type="expression" dxfId="1353" priority="10">
      <formula>NOT(ISBLANK($AK9))</formula>
    </cfRule>
  </conditionalFormatting>
  <conditionalFormatting sqref="T33:AC52">
    <cfRule type="notContainsBlanks" dxfId="1352" priority="5">
      <formula>LEN(TRIM(T33))&gt;0</formula>
    </cfRule>
    <cfRule type="expression" dxfId="1351" priority="6">
      <formula>NOT(ISBLANK($H33))</formula>
    </cfRule>
  </conditionalFormatting>
  <conditionalFormatting sqref="T33:AB52">
    <cfRule type="expression" dxfId="1350" priority="4">
      <formula>$AC33&lt;&gt;""</formula>
    </cfRule>
  </conditionalFormatting>
  <conditionalFormatting sqref="AU33:BD53">
    <cfRule type="notContainsBlanks" dxfId="1349" priority="3">
      <formula>LEN(TRIM(AU33))&gt;0</formula>
    </cfRule>
  </conditionalFormatting>
  <conditionalFormatting sqref="BB29:BC30">
    <cfRule type="containsBlanks" dxfId="1348" priority="2">
      <formula>LEN(TRIM(BB29))=0</formula>
    </cfRule>
  </conditionalFormatting>
  <conditionalFormatting sqref="M13:P13">
    <cfRule type="containsBlanks" dxfId="1347"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49" t="s">
        <v>49</v>
      </c>
      <c r="AK1" s="1949"/>
      <c r="AL1" s="1949"/>
      <c r="AM1" s="1949"/>
      <c r="AN1" s="1949"/>
      <c r="AO1" s="1949"/>
      <c r="AP1" s="1949"/>
      <c r="AQ1" s="1949"/>
      <c r="AR1" s="1949"/>
      <c r="AS1" s="1949"/>
      <c r="AT1" s="1949"/>
      <c r="AU1" s="1949"/>
      <c r="AV1" s="1949"/>
      <c r="AW1" s="1949"/>
      <c r="AX1" s="1949"/>
      <c r="AY1" s="1949"/>
      <c r="AZ1" s="1949"/>
      <c r="BA1" s="1949"/>
      <c r="BB1" s="1949"/>
      <c r="BC1" s="1949"/>
      <c r="BD1" s="1949"/>
      <c r="BE1" s="1949"/>
      <c r="BF1" s="1949"/>
      <c r="BG1" s="1949"/>
      <c r="BH1" s="1949"/>
      <c r="BI1" s="1949"/>
      <c r="BJ1" s="1949"/>
      <c r="BK1" s="1949"/>
      <c r="BL1" s="1949"/>
      <c r="BM1" s="1949"/>
      <c r="BN1" s="1949"/>
      <c r="BO1" s="1949"/>
      <c r="BP1" s="1949"/>
      <c r="BQ1" s="1949"/>
      <c r="BR1" s="1949"/>
      <c r="BS1" s="1949"/>
      <c r="BT1" s="1949"/>
      <c r="BU1" s="1949"/>
      <c r="BV1" s="1949"/>
      <c r="BW1" s="1949"/>
      <c r="BX1" s="1949"/>
      <c r="BY1" s="1949"/>
      <c r="BZ1" s="1949"/>
      <c r="CA1" s="1949"/>
      <c r="CB1" s="1949"/>
      <c r="CC1" s="1949"/>
      <c r="CD1" s="1949"/>
      <c r="CE1" s="1949"/>
      <c r="CF1" s="1949"/>
      <c r="CG1" s="1949"/>
      <c r="CH1" s="1949"/>
      <c r="CI1" s="1949"/>
      <c r="CJ1" s="1949"/>
      <c r="CK1" s="1949"/>
      <c r="CL1" s="1949"/>
      <c r="CM1" s="1949"/>
      <c r="CN1" s="1949"/>
      <c r="CO1" s="1949"/>
      <c r="CP1" s="1949"/>
      <c r="CQ1" s="1949"/>
      <c r="CR1" s="1949"/>
      <c r="CS1" s="1949"/>
      <c r="CT1" s="1949"/>
      <c r="CU1" s="1949"/>
      <c r="CV1" s="1949"/>
      <c r="CW1" s="1949"/>
      <c r="CX1" s="1949"/>
      <c r="CY1" s="1949"/>
      <c r="CZ1" s="1949"/>
      <c r="DA1" s="1949"/>
      <c r="DB1" s="1949"/>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1035" t="s">
        <v>863</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036" t="s">
        <v>48</v>
      </c>
      <c r="B7" s="1036"/>
      <c r="C7" s="1036"/>
      <c r="D7" s="1036"/>
      <c r="E7" s="1036"/>
      <c r="F7" s="1408"/>
      <c r="G7" s="1408"/>
      <c r="H7" s="1408"/>
      <c r="I7" s="1408"/>
      <c r="J7" s="1408"/>
      <c r="K7" s="1408"/>
      <c r="L7" s="1408"/>
      <c r="M7" s="1408"/>
      <c r="N7" s="1408"/>
      <c r="O7" s="1408"/>
      <c r="P7" s="1408"/>
      <c r="Q7" s="42"/>
      <c r="R7" s="42"/>
      <c r="S7" s="42"/>
      <c r="T7" s="1036" t="s">
        <v>47</v>
      </c>
      <c r="U7" s="1036"/>
      <c r="V7" s="1036"/>
      <c r="W7" s="1036"/>
      <c r="X7" s="1036"/>
      <c r="Y7" s="1037"/>
      <c r="Z7" s="1037"/>
      <c r="AA7" s="1037"/>
      <c r="AB7" s="1037"/>
      <c r="AC7" s="1037"/>
      <c r="AD7" s="1037"/>
      <c r="AE7" s="1037"/>
      <c r="AF7" s="1037"/>
      <c r="AG7" s="1037"/>
      <c r="AH7" s="1037"/>
      <c r="AI7" s="1037"/>
      <c r="AJ7" s="4"/>
      <c r="AK7" s="2050" t="s">
        <v>442</v>
      </c>
      <c r="AL7" s="2051"/>
      <c r="AM7" s="2051"/>
      <c r="AN7" s="2051"/>
      <c r="AO7" s="2051"/>
      <c r="AP7" s="2051"/>
      <c r="AQ7" s="2051"/>
      <c r="AR7" s="2051"/>
      <c r="AS7" s="2051"/>
      <c r="AT7" s="2051"/>
      <c r="AU7" s="2051"/>
      <c r="AV7" s="2051"/>
      <c r="AW7" s="2051"/>
      <c r="AX7" s="2051"/>
      <c r="AY7" s="2051"/>
      <c r="AZ7" s="2051"/>
      <c r="BA7" s="2051"/>
      <c r="BB7" s="2051"/>
      <c r="BC7" s="2051"/>
      <c r="BD7" s="2051"/>
      <c r="BE7" s="2051"/>
      <c r="BF7" s="2051"/>
      <c r="BG7" s="2051"/>
      <c r="BH7" s="2051"/>
      <c r="BI7" s="2051"/>
      <c r="BJ7" s="2051"/>
      <c r="BK7" s="2052"/>
      <c r="BL7" s="2056" t="s">
        <v>237</v>
      </c>
      <c r="BM7" s="2057"/>
      <c r="BN7" s="2057"/>
      <c r="BO7" s="2057"/>
      <c r="BP7" s="2057"/>
      <c r="BQ7" s="2057"/>
      <c r="BR7" s="2057"/>
      <c r="BS7" s="2057"/>
      <c r="BT7" s="2057"/>
      <c r="BU7" s="2057"/>
      <c r="BV7" s="2057"/>
      <c r="BW7" s="2057"/>
      <c r="BX7" s="2057"/>
      <c r="BY7" s="2057"/>
      <c r="BZ7" s="2057"/>
      <c r="CA7" s="2057"/>
      <c r="CB7" s="2057"/>
      <c r="CC7" s="2057"/>
      <c r="CD7" s="2057"/>
      <c r="CE7" s="2057"/>
      <c r="CF7" s="2057"/>
      <c r="CG7" s="2057"/>
      <c r="CH7" s="2057"/>
      <c r="CI7" s="2057"/>
      <c r="CJ7" s="2057"/>
      <c r="CK7" s="2057"/>
      <c r="CL7" s="2057"/>
      <c r="CM7" s="2057"/>
      <c r="CN7" s="2057"/>
      <c r="CO7" s="2057"/>
      <c r="CP7" s="2057"/>
      <c r="CQ7" s="2057"/>
      <c r="CR7" s="2057"/>
      <c r="CS7" s="2057"/>
      <c r="CT7" s="2057"/>
      <c r="CU7" s="2057"/>
      <c r="CV7" s="2057"/>
      <c r="CW7" s="2057"/>
      <c r="CX7" s="2057"/>
      <c r="CY7" s="2057"/>
      <c r="CZ7" s="2057"/>
      <c r="DA7" s="20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053"/>
      <c r="AL8" s="2054"/>
      <c r="AM8" s="2054"/>
      <c r="AN8" s="2054"/>
      <c r="AO8" s="2054"/>
      <c r="AP8" s="2054"/>
      <c r="AQ8" s="2054"/>
      <c r="AR8" s="2054"/>
      <c r="AS8" s="2054"/>
      <c r="AT8" s="2054"/>
      <c r="AU8" s="2054"/>
      <c r="AV8" s="2054"/>
      <c r="AW8" s="2054"/>
      <c r="AX8" s="2054"/>
      <c r="AY8" s="2054"/>
      <c r="AZ8" s="2054"/>
      <c r="BA8" s="2054"/>
      <c r="BB8" s="2054"/>
      <c r="BC8" s="2054"/>
      <c r="BD8" s="2054"/>
      <c r="BE8" s="2054"/>
      <c r="BF8" s="2054"/>
      <c r="BG8" s="2054"/>
      <c r="BH8" s="2054"/>
      <c r="BI8" s="2054"/>
      <c r="BJ8" s="2054"/>
      <c r="BK8" s="2055"/>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4"/>
      <c r="AK9" s="1561"/>
      <c r="AL9" s="1563"/>
      <c r="AM9" s="1474">
        <v>1</v>
      </c>
      <c r="AN9" s="1474"/>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193"/>
      <c r="AL10" s="1194"/>
      <c r="AM10" s="1027">
        <v>2</v>
      </c>
      <c r="AN10" s="1027"/>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71" t="s">
        <v>854</v>
      </c>
      <c r="B11" s="972"/>
      <c r="C11" s="972"/>
      <c r="D11" s="972"/>
      <c r="E11" s="972"/>
      <c r="F11" s="972"/>
      <c r="G11" s="972"/>
      <c r="H11" s="972"/>
      <c r="I11" s="972"/>
      <c r="J11" s="972"/>
      <c r="K11" s="972"/>
      <c r="L11" s="972"/>
      <c r="M11" s="972"/>
      <c r="N11" s="972"/>
      <c r="O11" s="972"/>
      <c r="P11" s="973"/>
      <c r="Q11" s="42"/>
      <c r="R11" s="42"/>
      <c r="S11" s="603"/>
      <c r="T11" s="915" t="s">
        <v>853</v>
      </c>
      <c r="U11" s="916"/>
      <c r="V11" s="916"/>
      <c r="W11" s="916"/>
      <c r="X11" s="916"/>
      <c r="Y11" s="916"/>
      <c r="Z11" s="916"/>
      <c r="AA11" s="916"/>
      <c r="AB11" s="916"/>
      <c r="AC11" s="916"/>
      <c r="AD11" s="916"/>
      <c r="AE11" s="916"/>
      <c r="AF11" s="916"/>
      <c r="AG11" s="916"/>
      <c r="AH11" s="916"/>
      <c r="AI11" s="917"/>
      <c r="AJ11" s="4"/>
      <c r="AK11" s="1193"/>
      <c r="AL11" s="1194"/>
      <c r="AM11" s="1027">
        <v>3</v>
      </c>
      <c r="AN11" s="1027"/>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918" t="s">
        <v>883</v>
      </c>
      <c r="B12" s="919"/>
      <c r="C12" s="919"/>
      <c r="D12" s="919"/>
      <c r="E12" s="919"/>
      <c r="F12" s="919"/>
      <c r="G12" s="988"/>
      <c r="H12" s="988"/>
      <c r="I12" s="988"/>
      <c r="J12" s="988"/>
      <c r="K12" s="988"/>
      <c r="L12" s="988"/>
      <c r="M12" s="988"/>
      <c r="N12" s="988"/>
      <c r="O12" s="988"/>
      <c r="P12" s="989"/>
      <c r="Q12" s="42"/>
      <c r="R12" s="42"/>
      <c r="S12" s="603"/>
      <c r="T12" s="1864"/>
      <c r="U12" s="964"/>
      <c r="V12" s="964"/>
      <c r="W12" s="964"/>
      <c r="X12" s="964"/>
      <c r="Y12" s="964"/>
      <c r="Z12" s="964" t="s">
        <v>102</v>
      </c>
      <c r="AA12" s="964"/>
      <c r="AB12" s="964"/>
      <c r="AC12" s="964"/>
      <c r="AD12" s="964"/>
      <c r="AE12" s="964" t="s">
        <v>101</v>
      </c>
      <c r="AF12" s="964"/>
      <c r="AG12" s="964"/>
      <c r="AH12" s="964"/>
      <c r="AI12" s="965"/>
      <c r="AJ12" s="4"/>
      <c r="AK12" s="1193"/>
      <c r="AL12" s="1194"/>
      <c r="AM12" s="1027">
        <v>4</v>
      </c>
      <c r="AN12" s="1027"/>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10" t="s">
        <v>165</v>
      </c>
      <c r="B13" s="911"/>
      <c r="C13" s="911"/>
      <c r="D13" s="911"/>
      <c r="E13" s="911"/>
      <c r="F13" s="911"/>
      <c r="G13" s="921"/>
      <c r="H13" s="1962"/>
      <c r="I13" s="1962"/>
      <c r="J13" s="1962"/>
      <c r="K13" s="1962"/>
      <c r="L13" s="608" t="s">
        <v>133</v>
      </c>
      <c r="M13" s="1094"/>
      <c r="N13" s="1094"/>
      <c r="O13" s="1094"/>
      <c r="P13" s="1298"/>
      <c r="Q13" s="42"/>
      <c r="R13" s="42"/>
      <c r="S13" s="42"/>
      <c r="T13" s="910" t="s">
        <v>865</v>
      </c>
      <c r="U13" s="911"/>
      <c r="V13" s="911"/>
      <c r="W13" s="911"/>
      <c r="X13" s="911"/>
      <c r="Y13" s="911"/>
      <c r="Z13" s="953"/>
      <c r="AA13" s="953"/>
      <c r="AB13" s="953"/>
      <c r="AC13" s="953"/>
      <c r="AD13" s="953"/>
      <c r="AE13" s="2059" t="str">
        <f>AC53</f>
        <v/>
      </c>
      <c r="AF13" s="2059"/>
      <c r="AG13" s="2059"/>
      <c r="AH13" s="2059"/>
      <c r="AI13" s="2060"/>
      <c r="AJ13" s="4"/>
      <c r="AK13" s="1193"/>
      <c r="AL13" s="1194"/>
      <c r="AM13" s="1027">
        <v>5</v>
      </c>
      <c r="AN13" s="1027"/>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10" t="s">
        <v>111</v>
      </c>
      <c r="B14" s="911"/>
      <c r="C14" s="911"/>
      <c r="D14" s="911"/>
      <c r="E14" s="911"/>
      <c r="F14" s="911"/>
      <c r="G14" s="969"/>
      <c r="H14" s="969"/>
      <c r="I14" s="969"/>
      <c r="J14" s="969"/>
      <c r="K14" s="969"/>
      <c r="L14" s="969"/>
      <c r="M14" s="969"/>
      <c r="N14" s="969"/>
      <c r="O14" s="969"/>
      <c r="P14" s="970"/>
      <c r="Q14" s="42"/>
      <c r="R14" s="42"/>
      <c r="S14" s="42"/>
      <c r="T14" s="899" t="s">
        <v>866</v>
      </c>
      <c r="U14" s="900"/>
      <c r="V14" s="900"/>
      <c r="W14" s="900"/>
      <c r="X14" s="900"/>
      <c r="Y14" s="900"/>
      <c r="Z14" s="1475"/>
      <c r="AA14" s="1475"/>
      <c r="AB14" s="1475"/>
      <c r="AC14" s="1475"/>
      <c r="AD14" s="1475"/>
      <c r="AE14" s="1475"/>
      <c r="AF14" s="1475"/>
      <c r="AG14" s="1475"/>
      <c r="AH14" s="1475"/>
      <c r="AI14" s="1961"/>
      <c r="AJ14" s="4"/>
      <c r="AK14" s="1193"/>
      <c r="AL14" s="1194"/>
      <c r="AM14" s="1027">
        <v>6</v>
      </c>
      <c r="AN14" s="1027"/>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41" t="s">
        <v>54</v>
      </c>
      <c r="B15" s="942"/>
      <c r="C15" s="942"/>
      <c r="D15" s="942"/>
      <c r="E15" s="942"/>
      <c r="F15" s="943"/>
      <c r="G15" s="969"/>
      <c r="H15" s="969"/>
      <c r="I15" s="969"/>
      <c r="J15" s="969"/>
      <c r="K15" s="969"/>
      <c r="L15" s="969"/>
      <c r="M15" s="969"/>
      <c r="N15" s="969"/>
      <c r="O15" s="969"/>
      <c r="P15" s="970"/>
      <c r="Q15" s="42"/>
      <c r="R15" s="42"/>
      <c r="S15" s="42"/>
      <c r="T15" s="603"/>
      <c r="U15" s="603"/>
      <c r="V15" s="603"/>
      <c r="W15" s="603"/>
      <c r="X15" s="603"/>
      <c r="Y15" s="603"/>
      <c r="Z15" s="603"/>
      <c r="AA15" s="603"/>
      <c r="AB15" s="603"/>
      <c r="AC15" s="603"/>
      <c r="AD15" s="603"/>
      <c r="AE15" s="603"/>
      <c r="AF15" s="603"/>
      <c r="AG15" s="603"/>
      <c r="AH15" s="603"/>
      <c r="AI15" s="603"/>
      <c r="AJ15" s="4"/>
      <c r="AK15" s="1193"/>
      <c r="AL15" s="1194"/>
      <c r="AM15" s="1027">
        <v>7</v>
      </c>
      <c r="AN15" s="1027"/>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41" t="s">
        <v>150</v>
      </c>
      <c r="B16" s="942"/>
      <c r="C16" s="942"/>
      <c r="D16" s="942"/>
      <c r="E16" s="942"/>
      <c r="F16" s="943"/>
      <c r="G16" s="969"/>
      <c r="H16" s="969"/>
      <c r="I16" s="969"/>
      <c r="J16" s="969"/>
      <c r="K16" s="969"/>
      <c r="L16" s="969"/>
      <c r="M16" s="969"/>
      <c r="N16" s="969"/>
      <c r="O16" s="969"/>
      <c r="P16" s="970"/>
      <c r="Q16" s="42"/>
      <c r="R16" s="42"/>
      <c r="S16" s="42"/>
      <c r="T16" s="603"/>
      <c r="U16" s="603"/>
      <c r="V16" s="603"/>
      <c r="W16" s="603"/>
      <c r="X16" s="603"/>
      <c r="Y16" s="603"/>
      <c r="Z16" s="603"/>
      <c r="AA16" s="603"/>
      <c r="AB16" s="603"/>
      <c r="AC16" s="603"/>
      <c r="AD16" s="603"/>
      <c r="AE16" s="603"/>
      <c r="AF16" s="603"/>
      <c r="AG16" s="603"/>
      <c r="AH16" s="603"/>
      <c r="AI16" s="603"/>
      <c r="AJ16" s="4"/>
      <c r="AK16" s="1193"/>
      <c r="AL16" s="1194"/>
      <c r="AM16" s="1027">
        <v>8</v>
      </c>
      <c r="AN16" s="1027"/>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41" t="s">
        <v>149</v>
      </c>
      <c r="B17" s="942"/>
      <c r="C17" s="942"/>
      <c r="D17" s="942"/>
      <c r="E17" s="942"/>
      <c r="F17" s="943"/>
      <c r="G17" s="955" t="s">
        <v>790</v>
      </c>
      <c r="H17" s="955"/>
      <c r="I17" s="955"/>
      <c r="J17" s="955"/>
      <c r="K17" s="955"/>
      <c r="L17" s="955"/>
      <c r="M17" s="955"/>
      <c r="N17" s="955"/>
      <c r="O17" s="955"/>
      <c r="P17" s="957"/>
      <c r="Q17" s="42"/>
      <c r="R17" s="42"/>
      <c r="S17" s="603"/>
      <c r="T17" s="772"/>
      <c r="U17" s="772"/>
      <c r="V17" s="772"/>
      <c r="W17" s="772"/>
      <c r="X17" s="772"/>
      <c r="Y17" s="772"/>
      <c r="Z17" s="772"/>
      <c r="AA17" s="772"/>
      <c r="AB17" s="772"/>
      <c r="AC17" s="772"/>
      <c r="AD17" s="772"/>
      <c r="AE17" s="772"/>
      <c r="AF17" s="772"/>
      <c r="AG17" s="772"/>
      <c r="AH17" s="772"/>
      <c r="AI17" s="772"/>
      <c r="AJ17" s="4"/>
      <c r="AK17" s="1193"/>
      <c r="AL17" s="1194"/>
      <c r="AM17" s="1027">
        <v>9</v>
      </c>
      <c r="AN17" s="1027"/>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10" t="s">
        <v>146</v>
      </c>
      <c r="B18" s="911"/>
      <c r="C18" s="911"/>
      <c r="D18" s="911"/>
      <c r="E18" s="911"/>
      <c r="F18" s="911"/>
      <c r="G18" s="969"/>
      <c r="H18" s="969"/>
      <c r="I18" s="969"/>
      <c r="J18" s="969"/>
      <c r="K18" s="969"/>
      <c r="L18" s="969"/>
      <c r="M18" s="969"/>
      <c r="N18" s="969"/>
      <c r="O18" s="969"/>
      <c r="P18" s="970"/>
      <c r="Q18" s="42"/>
      <c r="R18" s="42"/>
      <c r="S18" s="42"/>
      <c r="T18" s="170"/>
      <c r="U18" s="170"/>
      <c r="V18" s="170"/>
      <c r="W18" s="170"/>
      <c r="X18" s="170"/>
      <c r="Y18" s="170"/>
      <c r="Z18" s="170"/>
      <c r="AA18" s="170"/>
      <c r="AB18" s="170"/>
      <c r="AC18" s="170"/>
      <c r="AD18" s="170"/>
      <c r="AE18" s="770"/>
      <c r="AF18" s="770"/>
      <c r="AG18" s="771"/>
      <c r="AH18" s="771"/>
      <c r="AI18" s="771"/>
      <c r="AJ18" s="4"/>
      <c r="AK18" s="1193"/>
      <c r="AL18" s="1194"/>
      <c r="AM18" s="1027">
        <v>10</v>
      </c>
      <c r="AN18" s="1027"/>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10" t="s">
        <v>164</v>
      </c>
      <c r="B19" s="911"/>
      <c r="C19" s="911"/>
      <c r="D19" s="911"/>
      <c r="E19" s="911"/>
      <c r="F19" s="911"/>
      <c r="G19" s="1123"/>
      <c r="H19" s="969"/>
      <c r="I19" s="969"/>
      <c r="J19" s="969"/>
      <c r="K19" s="969"/>
      <c r="L19" s="969"/>
      <c r="M19" s="969"/>
      <c r="N19" s="969"/>
      <c r="O19" s="969"/>
      <c r="P19" s="970"/>
      <c r="Q19" s="42"/>
      <c r="R19" s="42"/>
      <c r="S19" s="42"/>
      <c r="T19" s="42"/>
      <c r="U19" s="42"/>
      <c r="V19" s="42"/>
      <c r="W19" s="42"/>
      <c r="X19" s="42"/>
      <c r="Y19" s="42"/>
      <c r="Z19" s="579"/>
      <c r="AA19" s="579"/>
      <c r="AB19" s="579"/>
      <c r="AC19" s="579"/>
      <c r="AD19" s="579"/>
      <c r="AE19" s="579"/>
      <c r="AF19" s="579"/>
      <c r="AG19" s="579"/>
      <c r="AH19" s="579"/>
      <c r="AI19" s="579"/>
      <c r="AJ19" s="4"/>
      <c r="AK19" s="1193"/>
      <c r="AL19" s="1194"/>
      <c r="AM19" s="1027">
        <v>11</v>
      </c>
      <c r="AN19" s="1027"/>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899" t="s">
        <v>163</v>
      </c>
      <c r="B20" s="900"/>
      <c r="C20" s="900"/>
      <c r="D20" s="900"/>
      <c r="E20" s="900"/>
      <c r="F20" s="900"/>
      <c r="G20" s="1312"/>
      <c r="H20" s="1312"/>
      <c r="I20" s="1312"/>
      <c r="J20" s="1312"/>
      <c r="K20" s="1312"/>
      <c r="L20" s="1312"/>
      <c r="M20" s="1312"/>
      <c r="N20" s="1312"/>
      <c r="O20" s="1312"/>
      <c r="P20" s="1964"/>
      <c r="Q20" s="42"/>
      <c r="R20" s="42"/>
      <c r="S20" s="42"/>
      <c r="T20" s="42"/>
      <c r="U20" s="42"/>
      <c r="V20" s="42"/>
      <c r="W20" s="42"/>
      <c r="X20" s="42"/>
      <c r="Y20" s="42"/>
      <c r="Z20" s="579"/>
      <c r="AA20" s="579"/>
      <c r="AB20" s="579"/>
      <c r="AC20" s="579"/>
      <c r="AD20" s="579"/>
      <c r="AE20" s="579"/>
      <c r="AF20" s="579"/>
      <c r="AG20" s="579"/>
      <c r="AH20" s="579"/>
      <c r="AI20" s="579"/>
      <c r="AJ20" s="4"/>
      <c r="AK20" s="1193"/>
      <c r="AL20" s="1194"/>
      <c r="AM20" s="1027">
        <v>12</v>
      </c>
      <c r="AN20" s="1027"/>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062" t="s">
        <v>223</v>
      </c>
      <c r="BN20" s="2063"/>
      <c r="BO20" s="2064"/>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193"/>
      <c r="AL21" s="1194"/>
      <c r="AM21" s="1027">
        <v>13</v>
      </c>
      <c r="AN21" s="1027"/>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062" t="s">
        <v>221</v>
      </c>
      <c r="BO21" s="2064"/>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193"/>
      <c r="AL22" s="1194"/>
      <c r="AM22" s="1027">
        <v>14</v>
      </c>
      <c r="AN22" s="1027"/>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062" t="s">
        <v>219</v>
      </c>
      <c r="BO22" s="2064"/>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193"/>
      <c r="AL23" s="1194"/>
      <c r="AM23" s="1027">
        <v>15</v>
      </c>
      <c r="AN23" s="1027"/>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062" t="s">
        <v>217</v>
      </c>
      <c r="BO23" s="2064"/>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67"/>
      <c r="AL24" s="1559"/>
      <c r="AM24" s="1504">
        <v>16</v>
      </c>
      <c r="AN24" s="150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065" t="s">
        <v>92</v>
      </c>
      <c r="AW28" s="962"/>
      <c r="AX28" s="962"/>
      <c r="AY28" s="962"/>
      <c r="AZ28" s="962"/>
      <c r="BA28" s="962"/>
      <c r="BB28" s="962"/>
      <c r="BC28" s="2066"/>
      <c r="BD28" s="573"/>
      <c r="BE28" s="4"/>
      <c r="BF28" s="961" t="s">
        <v>696</v>
      </c>
      <c r="BG28" s="962"/>
      <c r="BH28" s="962"/>
      <c r="BI28" s="962"/>
      <c r="BJ28" s="962"/>
      <c r="BK28" s="962"/>
      <c r="BL28" s="962"/>
      <c r="BM28" s="962"/>
      <c r="BN28" s="962"/>
      <c r="BO28" s="962"/>
      <c r="BP28" s="962"/>
      <c r="BQ28" s="962"/>
      <c r="BR28" s="962"/>
      <c r="BS28" s="962"/>
      <c r="BT28" s="963"/>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067" t="s">
        <v>91</v>
      </c>
      <c r="AW29" s="1808"/>
      <c r="AX29" s="1808"/>
      <c r="AY29" s="1808"/>
      <c r="AZ29" s="1808"/>
      <c r="BA29" s="1809"/>
      <c r="BB29" s="1940"/>
      <c r="BC29" s="1941"/>
      <c r="BD29" s="571"/>
      <c r="BE29" s="4"/>
      <c r="BF29" s="948"/>
      <c r="BG29" s="949"/>
      <c r="BH29" s="949"/>
      <c r="BI29" s="949"/>
      <c r="BJ29" s="950"/>
      <c r="BK29" s="966"/>
      <c r="BL29" s="949"/>
      <c r="BM29" s="949"/>
      <c r="BN29" s="949"/>
      <c r="BO29" s="950"/>
      <c r="BP29" s="966"/>
      <c r="BQ29" s="949"/>
      <c r="BR29" s="949"/>
      <c r="BS29" s="949"/>
      <c r="BT29" s="96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068" t="s">
        <v>749</v>
      </c>
      <c r="AL30" s="2069"/>
      <c r="AM30" s="2069"/>
      <c r="AN30" s="2069"/>
      <c r="AO30" s="2069"/>
      <c r="AP30" s="2069"/>
      <c r="AQ30" s="2069"/>
      <c r="AR30" s="2069"/>
      <c r="AS30" s="2070"/>
      <c r="AT30" s="4"/>
      <c r="AU30" s="570"/>
      <c r="AV30" s="2077" t="s">
        <v>90</v>
      </c>
      <c r="AW30" s="1032"/>
      <c r="AX30" s="1032"/>
      <c r="AY30" s="1032"/>
      <c r="AZ30" s="1032"/>
      <c r="BA30" s="1033"/>
      <c r="BB30" s="1943"/>
      <c r="BC30" s="1944"/>
      <c r="BD30" s="569"/>
      <c r="BE30" s="4"/>
      <c r="BF30" s="925"/>
      <c r="BG30" s="926"/>
      <c r="BH30" s="926"/>
      <c r="BI30" s="926"/>
      <c r="BJ30" s="927"/>
      <c r="BK30" s="928"/>
      <c r="BL30" s="926"/>
      <c r="BM30" s="926"/>
      <c r="BN30" s="926"/>
      <c r="BO30" s="927"/>
      <c r="BP30" s="928"/>
      <c r="BQ30" s="926"/>
      <c r="BR30" s="926"/>
      <c r="BS30" s="926"/>
      <c r="BT30" s="92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079" t="s">
        <v>60</v>
      </c>
      <c r="B31" s="2080"/>
      <c r="C31" s="2080"/>
      <c r="D31" s="2080"/>
      <c r="E31" s="2080"/>
      <c r="F31" s="2080"/>
      <c r="G31" s="2080"/>
      <c r="H31" s="2083" t="s">
        <v>356</v>
      </c>
      <c r="I31" s="2083"/>
      <c r="J31" s="2083"/>
      <c r="K31" s="2083"/>
      <c r="L31" s="2083"/>
      <c r="M31" s="2083"/>
      <c r="N31" s="2083"/>
      <c r="O31" s="2083"/>
      <c r="P31" s="2083"/>
      <c r="Q31" s="2080" t="s">
        <v>59</v>
      </c>
      <c r="R31" s="2080"/>
      <c r="S31" s="2080"/>
      <c r="T31" s="2083" t="s">
        <v>58</v>
      </c>
      <c r="U31" s="2083"/>
      <c r="V31" s="2083"/>
      <c r="W31" s="2083"/>
      <c r="X31" s="2083"/>
      <c r="Y31" s="2083"/>
      <c r="Z31" s="2083"/>
      <c r="AA31" s="2083"/>
      <c r="AB31" s="2083"/>
      <c r="AC31" s="2080" t="s">
        <v>57</v>
      </c>
      <c r="AD31" s="2080"/>
      <c r="AE31" s="2080"/>
      <c r="AF31" s="2084" t="s">
        <v>39</v>
      </c>
      <c r="AG31" s="1038"/>
      <c r="AH31" s="1038"/>
      <c r="AI31" s="2085"/>
      <c r="AJ31" s="4"/>
      <c r="AK31" s="2071"/>
      <c r="AL31" s="2072"/>
      <c r="AM31" s="2072"/>
      <c r="AN31" s="2072"/>
      <c r="AO31" s="2072"/>
      <c r="AP31" s="2072"/>
      <c r="AQ31" s="2072"/>
      <c r="AR31" s="2072"/>
      <c r="AS31" s="2073"/>
      <c r="AT31" s="4"/>
      <c r="AU31" s="568"/>
      <c r="AV31" s="567"/>
      <c r="AW31" s="567"/>
      <c r="AX31" s="567"/>
      <c r="AY31" s="567"/>
      <c r="AZ31" s="567"/>
      <c r="BA31" s="567"/>
      <c r="BB31" s="567"/>
      <c r="BC31" s="567"/>
      <c r="BD31" s="566"/>
      <c r="BE31" s="4"/>
      <c r="BF31" s="925"/>
      <c r="BG31" s="926"/>
      <c r="BH31" s="926"/>
      <c r="BI31" s="926"/>
      <c r="BJ31" s="927"/>
      <c r="BK31" s="928"/>
      <c r="BL31" s="926"/>
      <c r="BM31" s="926"/>
      <c r="BN31" s="926"/>
      <c r="BO31" s="927"/>
      <c r="BP31" s="928"/>
      <c r="BQ31" s="926"/>
      <c r="BR31" s="926"/>
      <c r="BS31" s="926"/>
      <c r="BT31" s="92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081"/>
      <c r="B32" s="2082"/>
      <c r="C32" s="2082"/>
      <c r="D32" s="2082"/>
      <c r="E32" s="2082"/>
      <c r="F32" s="2082"/>
      <c r="G32" s="2082"/>
      <c r="H32" s="1006" t="s">
        <v>55</v>
      </c>
      <c r="I32" s="1006"/>
      <c r="J32" s="1006"/>
      <c r="K32" s="1006" t="s">
        <v>54</v>
      </c>
      <c r="L32" s="1006"/>
      <c r="M32" s="1006"/>
      <c r="N32" s="1006" t="s">
        <v>653</v>
      </c>
      <c r="O32" s="1006"/>
      <c r="P32" s="1006"/>
      <c r="Q32" s="2082"/>
      <c r="R32" s="2082"/>
      <c r="S32" s="2082"/>
      <c r="T32" s="1006" t="s">
        <v>52</v>
      </c>
      <c r="U32" s="1006"/>
      <c r="V32" s="1006"/>
      <c r="W32" s="1006" t="s">
        <v>51</v>
      </c>
      <c r="X32" s="1006"/>
      <c r="Y32" s="1006"/>
      <c r="Z32" s="1006" t="s">
        <v>50</v>
      </c>
      <c r="AA32" s="1006"/>
      <c r="AB32" s="1006"/>
      <c r="AC32" s="2082"/>
      <c r="AD32" s="2082"/>
      <c r="AE32" s="2082"/>
      <c r="AF32" s="2086"/>
      <c r="AG32" s="2087"/>
      <c r="AH32" s="2087"/>
      <c r="AI32" s="2088"/>
      <c r="AJ32" s="4"/>
      <c r="AK32" s="2074"/>
      <c r="AL32" s="2075"/>
      <c r="AM32" s="2075"/>
      <c r="AN32" s="2075"/>
      <c r="AO32" s="2075"/>
      <c r="AP32" s="2075"/>
      <c r="AQ32" s="2075"/>
      <c r="AR32" s="2075"/>
      <c r="AS32" s="2076"/>
      <c r="AT32" s="4"/>
      <c r="AU32" s="961" t="s">
        <v>56</v>
      </c>
      <c r="AV32" s="962"/>
      <c r="AW32" s="962"/>
      <c r="AX32" s="962"/>
      <c r="AY32" s="962"/>
      <c r="AZ32" s="962"/>
      <c r="BA32" s="962"/>
      <c r="BB32" s="962"/>
      <c r="BC32" s="962"/>
      <c r="BD32" s="963"/>
      <c r="BE32" s="4"/>
      <c r="BF32" s="925"/>
      <c r="BG32" s="926"/>
      <c r="BH32" s="926"/>
      <c r="BI32" s="926"/>
      <c r="BJ32" s="927"/>
      <c r="BK32" s="928"/>
      <c r="BL32" s="926"/>
      <c r="BM32" s="926"/>
      <c r="BN32" s="926"/>
      <c r="BO32" s="927"/>
      <c r="BP32" s="928"/>
      <c r="BQ32" s="926"/>
      <c r="BR32" s="926"/>
      <c r="BS32" s="926"/>
      <c r="BT32" s="92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69"/>
      <c r="B33" s="1970"/>
      <c r="C33" s="1970"/>
      <c r="D33" s="1970"/>
      <c r="E33" s="1970"/>
      <c r="F33" s="1970"/>
      <c r="G33" s="1970"/>
      <c r="H33" s="1531"/>
      <c r="I33" s="1531"/>
      <c r="J33" s="1531"/>
      <c r="K33" s="1531"/>
      <c r="L33" s="1531"/>
      <c r="M33" s="1531"/>
      <c r="N33" s="2078"/>
      <c r="O33" s="1531"/>
      <c r="P33" s="1531"/>
      <c r="Q33" s="1531"/>
      <c r="R33" s="1531"/>
      <c r="S33" s="1531"/>
      <c r="T33" s="1527"/>
      <c r="U33" s="1527"/>
      <c r="V33" s="1527"/>
      <c r="W33" s="1527"/>
      <c r="X33" s="1527"/>
      <c r="Y33" s="1527"/>
      <c r="Z33" s="1527"/>
      <c r="AA33" s="1527"/>
      <c r="AB33" s="1527"/>
      <c r="AC33" s="1527"/>
      <c r="AD33" s="1527"/>
      <c r="AE33" s="1527"/>
      <c r="AF33" s="1531"/>
      <c r="AG33" s="1531"/>
      <c r="AH33" s="1531"/>
      <c r="AI33" s="1966"/>
      <c r="AJ33" s="4"/>
      <c r="AK33" s="1550" t="str">
        <f>IFERROR(AN33*(1-$BB$30),"")</f>
        <v/>
      </c>
      <c r="AL33" s="1551"/>
      <c r="AM33" s="1551"/>
      <c r="AN33" s="1551" t="str">
        <f>IFERROR(($AK$53*Q33),"")</f>
        <v/>
      </c>
      <c r="AO33" s="1551"/>
      <c r="AP33" s="1551"/>
      <c r="AQ33" s="1551" t="str">
        <f>IFERROR(AN33*(1+$BB$29),"")</f>
        <v/>
      </c>
      <c r="AR33" s="1551"/>
      <c r="AS33" s="1552"/>
      <c r="AT33" s="4"/>
      <c r="AU33" s="2090" t="str">
        <f t="shared" ref="AU33:AU53" si="0">IF(AC33="","",IF(AC33&lt;Q33-(Q33*$BB$30),"Below "&amp;$BB$30*100&amp;"% by "&amp;Q33-(Q33*$BB$30)-AC33&amp;" CFM",IF(AC33&gt;Q33+(Q33*$BB$29),"Above "&amp;$BB$29*100&amp;"% by "&amp;AC33-Q33-(Q33*$BB$29)&amp;" CFM","")))</f>
        <v/>
      </c>
      <c r="AV33" s="2091"/>
      <c r="AW33" s="2091"/>
      <c r="AX33" s="2091"/>
      <c r="AY33" s="2091"/>
      <c r="AZ33" s="2091"/>
      <c r="BA33" s="2091"/>
      <c r="BB33" s="2091"/>
      <c r="BC33" s="2091"/>
      <c r="BD33" s="2092"/>
      <c r="BE33" s="4"/>
      <c r="BF33" s="925"/>
      <c r="BG33" s="926"/>
      <c r="BH33" s="926"/>
      <c r="BI33" s="926"/>
      <c r="BJ33" s="927"/>
      <c r="BK33" s="928"/>
      <c r="BL33" s="926"/>
      <c r="BM33" s="926"/>
      <c r="BN33" s="926"/>
      <c r="BO33" s="927"/>
      <c r="BP33" s="928"/>
      <c r="BQ33" s="926"/>
      <c r="BR33" s="926"/>
      <c r="BS33" s="926"/>
      <c r="BT33" s="92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69"/>
      <c r="B34" s="1970"/>
      <c r="C34" s="1970"/>
      <c r="D34" s="1970"/>
      <c r="E34" s="1970"/>
      <c r="F34" s="1970"/>
      <c r="G34" s="1970"/>
      <c r="H34" s="988"/>
      <c r="I34" s="988"/>
      <c r="J34" s="988"/>
      <c r="K34" s="988"/>
      <c r="L34" s="988"/>
      <c r="M34" s="988"/>
      <c r="N34" s="2089"/>
      <c r="O34" s="988"/>
      <c r="P34" s="988"/>
      <c r="Q34" s="988"/>
      <c r="R34" s="988"/>
      <c r="S34" s="988"/>
      <c r="T34" s="1527"/>
      <c r="U34" s="1527"/>
      <c r="V34" s="1527"/>
      <c r="W34" s="1527"/>
      <c r="X34" s="1527"/>
      <c r="Y34" s="1527"/>
      <c r="Z34" s="1527"/>
      <c r="AA34" s="1527"/>
      <c r="AB34" s="1527"/>
      <c r="AC34" s="1527"/>
      <c r="AD34" s="1527"/>
      <c r="AE34" s="1527"/>
      <c r="AF34" s="969"/>
      <c r="AG34" s="969"/>
      <c r="AH34" s="969"/>
      <c r="AI34" s="970"/>
      <c r="AJ34" s="4"/>
      <c r="AK34" s="1550" t="str">
        <f t="shared" ref="AK34:AK52" si="1">IFERROR(AN34*(1-$BB$30),"")</f>
        <v/>
      </c>
      <c r="AL34" s="1551"/>
      <c r="AM34" s="1551"/>
      <c r="AN34" s="1551" t="str">
        <f t="shared" ref="AN34:AN52" si="2">IFERROR(($AK$53*Q34),"")</f>
        <v/>
      </c>
      <c r="AO34" s="1551"/>
      <c r="AP34" s="1551"/>
      <c r="AQ34" s="1551" t="str">
        <f t="shared" ref="AQ34:AQ52" si="3">IFERROR(AN34*(1+$BB$29),"")</f>
        <v/>
      </c>
      <c r="AR34" s="1551"/>
      <c r="AS34" s="1552"/>
      <c r="AT34" s="4"/>
      <c r="AU34" s="2090" t="str">
        <f t="shared" si="0"/>
        <v/>
      </c>
      <c r="AV34" s="2091"/>
      <c r="AW34" s="2091"/>
      <c r="AX34" s="2091"/>
      <c r="AY34" s="2091"/>
      <c r="AZ34" s="2091"/>
      <c r="BA34" s="2091"/>
      <c r="BB34" s="2091"/>
      <c r="BC34" s="2091"/>
      <c r="BD34" s="2092"/>
      <c r="BE34" s="4"/>
      <c r="BF34" s="936"/>
      <c r="BG34" s="937"/>
      <c r="BH34" s="937"/>
      <c r="BI34" s="937"/>
      <c r="BJ34" s="938"/>
      <c r="BK34" s="939"/>
      <c r="BL34" s="937"/>
      <c r="BM34" s="937"/>
      <c r="BN34" s="937"/>
      <c r="BO34" s="938"/>
      <c r="BP34" s="939"/>
      <c r="BQ34" s="937"/>
      <c r="BR34" s="937"/>
      <c r="BS34" s="937"/>
      <c r="BT34" s="940"/>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69"/>
      <c r="B35" s="1970"/>
      <c r="C35" s="1970"/>
      <c r="D35" s="1970"/>
      <c r="E35" s="1970"/>
      <c r="F35" s="1970"/>
      <c r="G35" s="1970"/>
      <c r="H35" s="988"/>
      <c r="I35" s="988"/>
      <c r="J35" s="988"/>
      <c r="K35" s="988"/>
      <c r="L35" s="988"/>
      <c r="M35" s="988"/>
      <c r="N35" s="2089"/>
      <c r="O35" s="988"/>
      <c r="P35" s="988"/>
      <c r="Q35" s="988"/>
      <c r="R35" s="988"/>
      <c r="S35" s="988"/>
      <c r="T35" s="1527"/>
      <c r="U35" s="1527"/>
      <c r="V35" s="1527"/>
      <c r="W35" s="1527"/>
      <c r="X35" s="1527"/>
      <c r="Y35" s="1527"/>
      <c r="Z35" s="1527"/>
      <c r="AA35" s="1527"/>
      <c r="AB35" s="1527"/>
      <c r="AC35" s="1527"/>
      <c r="AD35" s="1527"/>
      <c r="AE35" s="1527"/>
      <c r="AF35" s="969"/>
      <c r="AG35" s="969"/>
      <c r="AH35" s="969"/>
      <c r="AI35" s="970"/>
      <c r="AJ35" s="4"/>
      <c r="AK35" s="1550" t="str">
        <f t="shared" si="1"/>
        <v/>
      </c>
      <c r="AL35" s="1551"/>
      <c r="AM35" s="1551"/>
      <c r="AN35" s="1551" t="str">
        <f t="shared" si="2"/>
        <v/>
      </c>
      <c r="AO35" s="1551"/>
      <c r="AP35" s="1551"/>
      <c r="AQ35" s="1551" t="str">
        <f t="shared" si="3"/>
        <v/>
      </c>
      <c r="AR35" s="1551"/>
      <c r="AS35" s="1552"/>
      <c r="AT35" s="4"/>
      <c r="AU35" s="2090" t="str">
        <f t="shared" si="0"/>
        <v/>
      </c>
      <c r="AV35" s="2091"/>
      <c r="AW35" s="2091"/>
      <c r="AX35" s="2091"/>
      <c r="AY35" s="2091"/>
      <c r="AZ35" s="2091"/>
      <c r="BA35" s="2091"/>
      <c r="BB35" s="2091"/>
      <c r="BC35" s="2091"/>
      <c r="BD35" s="209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69"/>
      <c r="B36" s="1970"/>
      <c r="C36" s="1970"/>
      <c r="D36" s="1970"/>
      <c r="E36" s="1970"/>
      <c r="F36" s="1970"/>
      <c r="G36" s="1970"/>
      <c r="H36" s="988"/>
      <c r="I36" s="988"/>
      <c r="J36" s="988"/>
      <c r="K36" s="988"/>
      <c r="L36" s="988"/>
      <c r="M36" s="988"/>
      <c r="N36" s="988"/>
      <c r="O36" s="988"/>
      <c r="P36" s="988"/>
      <c r="Q36" s="988"/>
      <c r="R36" s="988"/>
      <c r="S36" s="988"/>
      <c r="T36" s="1527"/>
      <c r="U36" s="1527"/>
      <c r="V36" s="1527"/>
      <c r="W36" s="1527"/>
      <c r="X36" s="1527"/>
      <c r="Y36" s="1527"/>
      <c r="Z36" s="1527"/>
      <c r="AA36" s="1527"/>
      <c r="AB36" s="1527"/>
      <c r="AC36" s="1527"/>
      <c r="AD36" s="1527"/>
      <c r="AE36" s="1527"/>
      <c r="AF36" s="969"/>
      <c r="AG36" s="969"/>
      <c r="AH36" s="969"/>
      <c r="AI36" s="970"/>
      <c r="AJ36" s="4"/>
      <c r="AK36" s="1550" t="str">
        <f t="shared" si="1"/>
        <v/>
      </c>
      <c r="AL36" s="1551"/>
      <c r="AM36" s="1551"/>
      <c r="AN36" s="1551" t="str">
        <f t="shared" si="2"/>
        <v/>
      </c>
      <c r="AO36" s="1551"/>
      <c r="AP36" s="1551"/>
      <c r="AQ36" s="1551" t="str">
        <f t="shared" si="3"/>
        <v/>
      </c>
      <c r="AR36" s="1551"/>
      <c r="AS36" s="1552"/>
      <c r="AT36" s="4"/>
      <c r="AU36" s="2090" t="str">
        <f t="shared" si="0"/>
        <v/>
      </c>
      <c r="AV36" s="2091"/>
      <c r="AW36" s="2091"/>
      <c r="AX36" s="2091"/>
      <c r="AY36" s="2091"/>
      <c r="AZ36" s="2091"/>
      <c r="BA36" s="2091"/>
      <c r="BB36" s="2091"/>
      <c r="BC36" s="2091"/>
      <c r="BD36" s="209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69"/>
      <c r="B37" s="1970"/>
      <c r="C37" s="1970"/>
      <c r="D37" s="1970"/>
      <c r="E37" s="1970"/>
      <c r="F37" s="1970"/>
      <c r="G37" s="1970"/>
      <c r="H37" s="988"/>
      <c r="I37" s="988"/>
      <c r="J37" s="988"/>
      <c r="K37" s="988"/>
      <c r="L37" s="988"/>
      <c r="M37" s="988"/>
      <c r="N37" s="988"/>
      <c r="O37" s="988"/>
      <c r="P37" s="988"/>
      <c r="Q37" s="988"/>
      <c r="R37" s="988"/>
      <c r="S37" s="988"/>
      <c r="T37" s="1527"/>
      <c r="U37" s="1527"/>
      <c r="V37" s="1527"/>
      <c r="W37" s="1527"/>
      <c r="X37" s="1527"/>
      <c r="Y37" s="1527"/>
      <c r="Z37" s="1527"/>
      <c r="AA37" s="1527"/>
      <c r="AB37" s="1527"/>
      <c r="AC37" s="1527"/>
      <c r="AD37" s="1527"/>
      <c r="AE37" s="1527"/>
      <c r="AF37" s="969"/>
      <c r="AG37" s="969"/>
      <c r="AH37" s="969"/>
      <c r="AI37" s="970"/>
      <c r="AJ37" s="4"/>
      <c r="AK37" s="1550" t="str">
        <f t="shared" si="1"/>
        <v/>
      </c>
      <c r="AL37" s="1551"/>
      <c r="AM37" s="1551"/>
      <c r="AN37" s="1551" t="str">
        <f t="shared" si="2"/>
        <v/>
      </c>
      <c r="AO37" s="1551"/>
      <c r="AP37" s="1551"/>
      <c r="AQ37" s="1551" t="str">
        <f t="shared" si="3"/>
        <v/>
      </c>
      <c r="AR37" s="1551"/>
      <c r="AS37" s="1552"/>
      <c r="AT37" s="4"/>
      <c r="AU37" s="2090" t="str">
        <f t="shared" si="0"/>
        <v/>
      </c>
      <c r="AV37" s="2091"/>
      <c r="AW37" s="2091"/>
      <c r="AX37" s="2091"/>
      <c r="AY37" s="2091"/>
      <c r="AZ37" s="2091"/>
      <c r="BA37" s="2091"/>
      <c r="BB37" s="2091"/>
      <c r="BC37" s="2091"/>
      <c r="BD37" s="209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69"/>
      <c r="B38" s="1970"/>
      <c r="C38" s="1970"/>
      <c r="D38" s="1970"/>
      <c r="E38" s="1970"/>
      <c r="F38" s="1970"/>
      <c r="G38" s="1970"/>
      <c r="H38" s="988"/>
      <c r="I38" s="988"/>
      <c r="J38" s="988"/>
      <c r="K38" s="988"/>
      <c r="L38" s="988"/>
      <c r="M38" s="988"/>
      <c r="N38" s="988"/>
      <c r="O38" s="988"/>
      <c r="P38" s="988"/>
      <c r="Q38" s="988"/>
      <c r="R38" s="988"/>
      <c r="S38" s="988"/>
      <c r="T38" s="1527"/>
      <c r="U38" s="1527"/>
      <c r="V38" s="1527"/>
      <c r="W38" s="1527"/>
      <c r="X38" s="1527"/>
      <c r="Y38" s="1527"/>
      <c r="Z38" s="1527"/>
      <c r="AA38" s="1527"/>
      <c r="AB38" s="1527"/>
      <c r="AC38" s="1527"/>
      <c r="AD38" s="1527"/>
      <c r="AE38" s="1527"/>
      <c r="AF38" s="969"/>
      <c r="AG38" s="969"/>
      <c r="AH38" s="969"/>
      <c r="AI38" s="970"/>
      <c r="AJ38" s="4"/>
      <c r="AK38" s="1550" t="str">
        <f t="shared" si="1"/>
        <v/>
      </c>
      <c r="AL38" s="1551"/>
      <c r="AM38" s="1551"/>
      <c r="AN38" s="1551" t="str">
        <f t="shared" si="2"/>
        <v/>
      </c>
      <c r="AO38" s="1551"/>
      <c r="AP38" s="1551"/>
      <c r="AQ38" s="1551" t="str">
        <f t="shared" si="3"/>
        <v/>
      </c>
      <c r="AR38" s="1551"/>
      <c r="AS38" s="1552"/>
      <c r="AT38" s="4"/>
      <c r="AU38" s="2090" t="str">
        <f t="shared" si="0"/>
        <v/>
      </c>
      <c r="AV38" s="2091"/>
      <c r="AW38" s="2091"/>
      <c r="AX38" s="2091"/>
      <c r="AY38" s="2091"/>
      <c r="AZ38" s="2091"/>
      <c r="BA38" s="2091"/>
      <c r="BB38" s="2091"/>
      <c r="BC38" s="2091"/>
      <c r="BD38" s="209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69"/>
      <c r="B39" s="1970"/>
      <c r="C39" s="1970"/>
      <c r="D39" s="1970"/>
      <c r="E39" s="1970"/>
      <c r="F39" s="1970"/>
      <c r="G39" s="1970"/>
      <c r="H39" s="988"/>
      <c r="I39" s="988"/>
      <c r="J39" s="988"/>
      <c r="K39" s="988"/>
      <c r="L39" s="988"/>
      <c r="M39" s="988"/>
      <c r="N39" s="988"/>
      <c r="O39" s="988"/>
      <c r="P39" s="988"/>
      <c r="Q39" s="988"/>
      <c r="R39" s="988"/>
      <c r="S39" s="988"/>
      <c r="T39" s="1527"/>
      <c r="U39" s="1527"/>
      <c r="V39" s="1527"/>
      <c r="W39" s="1527"/>
      <c r="X39" s="1527"/>
      <c r="Y39" s="1527"/>
      <c r="Z39" s="1527"/>
      <c r="AA39" s="1527"/>
      <c r="AB39" s="1527"/>
      <c r="AC39" s="1527"/>
      <c r="AD39" s="1527"/>
      <c r="AE39" s="1527"/>
      <c r="AF39" s="969"/>
      <c r="AG39" s="969"/>
      <c r="AH39" s="969"/>
      <c r="AI39" s="970"/>
      <c r="AJ39" s="4"/>
      <c r="AK39" s="1550" t="str">
        <f t="shared" si="1"/>
        <v/>
      </c>
      <c r="AL39" s="1551"/>
      <c r="AM39" s="1551"/>
      <c r="AN39" s="1551" t="str">
        <f t="shared" si="2"/>
        <v/>
      </c>
      <c r="AO39" s="1551"/>
      <c r="AP39" s="1551"/>
      <c r="AQ39" s="1551" t="str">
        <f t="shared" si="3"/>
        <v/>
      </c>
      <c r="AR39" s="1551"/>
      <c r="AS39" s="1552"/>
      <c r="AT39" s="4"/>
      <c r="AU39" s="2090" t="str">
        <f t="shared" si="0"/>
        <v/>
      </c>
      <c r="AV39" s="2091"/>
      <c r="AW39" s="2091"/>
      <c r="AX39" s="2091"/>
      <c r="AY39" s="2091"/>
      <c r="AZ39" s="2091"/>
      <c r="BA39" s="2091"/>
      <c r="BB39" s="2091"/>
      <c r="BC39" s="2091"/>
      <c r="BD39" s="209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69"/>
      <c r="B40" s="1970"/>
      <c r="C40" s="1970"/>
      <c r="D40" s="1970"/>
      <c r="E40" s="1970"/>
      <c r="F40" s="1970"/>
      <c r="G40" s="1970"/>
      <c r="H40" s="988"/>
      <c r="I40" s="988"/>
      <c r="J40" s="988"/>
      <c r="K40" s="988"/>
      <c r="L40" s="988"/>
      <c r="M40" s="988"/>
      <c r="N40" s="988"/>
      <c r="O40" s="988"/>
      <c r="P40" s="988"/>
      <c r="Q40" s="988"/>
      <c r="R40" s="988"/>
      <c r="S40" s="988"/>
      <c r="T40" s="1527"/>
      <c r="U40" s="1527"/>
      <c r="V40" s="1527"/>
      <c r="W40" s="1527"/>
      <c r="X40" s="1527"/>
      <c r="Y40" s="1527"/>
      <c r="Z40" s="1527"/>
      <c r="AA40" s="1527"/>
      <c r="AB40" s="1527"/>
      <c r="AC40" s="1527"/>
      <c r="AD40" s="1527"/>
      <c r="AE40" s="1527"/>
      <c r="AF40" s="969"/>
      <c r="AG40" s="969"/>
      <c r="AH40" s="969"/>
      <c r="AI40" s="970"/>
      <c r="AJ40" s="4"/>
      <c r="AK40" s="1550" t="str">
        <f t="shared" si="1"/>
        <v/>
      </c>
      <c r="AL40" s="1551"/>
      <c r="AM40" s="1551"/>
      <c r="AN40" s="1551" t="str">
        <f t="shared" si="2"/>
        <v/>
      </c>
      <c r="AO40" s="1551"/>
      <c r="AP40" s="1551"/>
      <c r="AQ40" s="1551" t="str">
        <f t="shared" si="3"/>
        <v/>
      </c>
      <c r="AR40" s="1551"/>
      <c r="AS40" s="1552"/>
      <c r="AT40" s="4"/>
      <c r="AU40" s="2090" t="str">
        <f t="shared" si="0"/>
        <v/>
      </c>
      <c r="AV40" s="2091"/>
      <c r="AW40" s="2091"/>
      <c r="AX40" s="2091"/>
      <c r="AY40" s="2091"/>
      <c r="AZ40" s="2091"/>
      <c r="BA40" s="2091"/>
      <c r="BB40" s="2091"/>
      <c r="BC40" s="2091"/>
      <c r="BD40" s="209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69"/>
      <c r="B41" s="1970"/>
      <c r="C41" s="1970"/>
      <c r="D41" s="1970"/>
      <c r="E41" s="1970"/>
      <c r="F41" s="1970"/>
      <c r="G41" s="1970"/>
      <c r="H41" s="988"/>
      <c r="I41" s="988"/>
      <c r="J41" s="988"/>
      <c r="K41" s="988"/>
      <c r="L41" s="988"/>
      <c r="M41" s="988"/>
      <c r="N41" s="988"/>
      <c r="O41" s="988"/>
      <c r="P41" s="988"/>
      <c r="Q41" s="988"/>
      <c r="R41" s="988"/>
      <c r="S41" s="988"/>
      <c r="T41" s="1527"/>
      <c r="U41" s="1527"/>
      <c r="V41" s="1527"/>
      <c r="W41" s="1527"/>
      <c r="X41" s="1527"/>
      <c r="Y41" s="1527"/>
      <c r="Z41" s="1527"/>
      <c r="AA41" s="1527"/>
      <c r="AB41" s="1527"/>
      <c r="AC41" s="1527"/>
      <c r="AD41" s="1527"/>
      <c r="AE41" s="1527"/>
      <c r="AF41" s="969"/>
      <c r="AG41" s="969"/>
      <c r="AH41" s="969"/>
      <c r="AI41" s="970"/>
      <c r="AJ41" s="4"/>
      <c r="AK41" s="1550" t="str">
        <f t="shared" si="1"/>
        <v/>
      </c>
      <c r="AL41" s="1551"/>
      <c r="AM41" s="1551"/>
      <c r="AN41" s="1551" t="str">
        <f t="shared" si="2"/>
        <v/>
      </c>
      <c r="AO41" s="1551"/>
      <c r="AP41" s="1551"/>
      <c r="AQ41" s="1551" t="str">
        <f t="shared" si="3"/>
        <v/>
      </c>
      <c r="AR41" s="1551"/>
      <c r="AS41" s="1552"/>
      <c r="AT41" s="4"/>
      <c r="AU41" s="2090" t="str">
        <f t="shared" si="0"/>
        <v/>
      </c>
      <c r="AV41" s="2091"/>
      <c r="AW41" s="2091"/>
      <c r="AX41" s="2091"/>
      <c r="AY41" s="2091"/>
      <c r="AZ41" s="2091"/>
      <c r="BA41" s="2091"/>
      <c r="BB41" s="2091"/>
      <c r="BC41" s="2091"/>
      <c r="BD41" s="209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69"/>
      <c r="B42" s="1970"/>
      <c r="C42" s="1970"/>
      <c r="D42" s="1970"/>
      <c r="E42" s="1970"/>
      <c r="F42" s="1970"/>
      <c r="G42" s="1970"/>
      <c r="H42" s="988"/>
      <c r="I42" s="988"/>
      <c r="J42" s="988"/>
      <c r="K42" s="988"/>
      <c r="L42" s="988"/>
      <c r="M42" s="988"/>
      <c r="N42" s="988"/>
      <c r="O42" s="988"/>
      <c r="P42" s="988"/>
      <c r="Q42" s="988"/>
      <c r="R42" s="988"/>
      <c r="S42" s="988"/>
      <c r="T42" s="1527"/>
      <c r="U42" s="1527"/>
      <c r="V42" s="1527"/>
      <c r="W42" s="1527"/>
      <c r="X42" s="1527"/>
      <c r="Y42" s="1527"/>
      <c r="Z42" s="1527"/>
      <c r="AA42" s="1527"/>
      <c r="AB42" s="1527"/>
      <c r="AC42" s="1527"/>
      <c r="AD42" s="1527"/>
      <c r="AE42" s="1527"/>
      <c r="AF42" s="969"/>
      <c r="AG42" s="969"/>
      <c r="AH42" s="969"/>
      <c r="AI42" s="970"/>
      <c r="AJ42" s="4"/>
      <c r="AK42" s="1550" t="str">
        <f t="shared" si="1"/>
        <v/>
      </c>
      <c r="AL42" s="1551"/>
      <c r="AM42" s="1551"/>
      <c r="AN42" s="1551" t="str">
        <f t="shared" si="2"/>
        <v/>
      </c>
      <c r="AO42" s="1551"/>
      <c r="AP42" s="1551"/>
      <c r="AQ42" s="1551" t="str">
        <f t="shared" si="3"/>
        <v/>
      </c>
      <c r="AR42" s="1551"/>
      <c r="AS42" s="1552"/>
      <c r="AT42" s="4"/>
      <c r="AU42" s="2090" t="str">
        <f t="shared" si="0"/>
        <v/>
      </c>
      <c r="AV42" s="2091"/>
      <c r="AW42" s="2091"/>
      <c r="AX42" s="2091"/>
      <c r="AY42" s="2091"/>
      <c r="AZ42" s="2091"/>
      <c r="BA42" s="2091"/>
      <c r="BB42" s="2091"/>
      <c r="BC42" s="2091"/>
      <c r="BD42" s="209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69"/>
      <c r="B43" s="1970"/>
      <c r="C43" s="1970"/>
      <c r="D43" s="1970"/>
      <c r="E43" s="1970"/>
      <c r="F43" s="1970"/>
      <c r="G43" s="1970"/>
      <c r="H43" s="988"/>
      <c r="I43" s="988"/>
      <c r="J43" s="988"/>
      <c r="K43" s="988"/>
      <c r="L43" s="988"/>
      <c r="M43" s="988"/>
      <c r="N43" s="988"/>
      <c r="O43" s="988"/>
      <c r="P43" s="988"/>
      <c r="Q43" s="988"/>
      <c r="R43" s="988"/>
      <c r="S43" s="988"/>
      <c r="T43" s="1527"/>
      <c r="U43" s="1527"/>
      <c r="V43" s="1527"/>
      <c r="W43" s="1527"/>
      <c r="X43" s="1527"/>
      <c r="Y43" s="1527"/>
      <c r="Z43" s="1527"/>
      <c r="AA43" s="1527"/>
      <c r="AB43" s="1527"/>
      <c r="AC43" s="1527"/>
      <c r="AD43" s="1527"/>
      <c r="AE43" s="1527"/>
      <c r="AF43" s="969"/>
      <c r="AG43" s="969"/>
      <c r="AH43" s="969"/>
      <c r="AI43" s="970"/>
      <c r="AJ43" s="4"/>
      <c r="AK43" s="1550" t="str">
        <f t="shared" si="1"/>
        <v/>
      </c>
      <c r="AL43" s="1551"/>
      <c r="AM43" s="1551"/>
      <c r="AN43" s="1551" t="str">
        <f t="shared" si="2"/>
        <v/>
      </c>
      <c r="AO43" s="1551"/>
      <c r="AP43" s="1551"/>
      <c r="AQ43" s="1551" t="str">
        <f t="shared" si="3"/>
        <v/>
      </c>
      <c r="AR43" s="1551"/>
      <c r="AS43" s="1552"/>
      <c r="AT43" s="4"/>
      <c r="AU43" s="2090" t="str">
        <f t="shared" si="0"/>
        <v/>
      </c>
      <c r="AV43" s="2091"/>
      <c r="AW43" s="2091"/>
      <c r="AX43" s="2091"/>
      <c r="AY43" s="2091"/>
      <c r="AZ43" s="2091"/>
      <c r="BA43" s="2091"/>
      <c r="BB43" s="2091"/>
      <c r="BC43" s="2091"/>
      <c r="BD43" s="209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69"/>
      <c r="B44" s="1970"/>
      <c r="C44" s="1970"/>
      <c r="D44" s="1970"/>
      <c r="E44" s="1970"/>
      <c r="F44" s="1970"/>
      <c r="G44" s="1970"/>
      <c r="H44" s="988"/>
      <c r="I44" s="988"/>
      <c r="J44" s="988"/>
      <c r="K44" s="988"/>
      <c r="L44" s="988"/>
      <c r="M44" s="988"/>
      <c r="N44" s="988"/>
      <c r="O44" s="988"/>
      <c r="P44" s="988"/>
      <c r="Q44" s="988"/>
      <c r="R44" s="988"/>
      <c r="S44" s="988"/>
      <c r="T44" s="1527"/>
      <c r="U44" s="1527"/>
      <c r="V44" s="1527"/>
      <c r="W44" s="1527"/>
      <c r="X44" s="1527"/>
      <c r="Y44" s="1527"/>
      <c r="Z44" s="1527"/>
      <c r="AA44" s="1527"/>
      <c r="AB44" s="1527"/>
      <c r="AC44" s="1527"/>
      <c r="AD44" s="1527"/>
      <c r="AE44" s="1527"/>
      <c r="AF44" s="969"/>
      <c r="AG44" s="969"/>
      <c r="AH44" s="969"/>
      <c r="AI44" s="970"/>
      <c r="AJ44" s="4"/>
      <c r="AK44" s="1550" t="str">
        <f t="shared" si="1"/>
        <v/>
      </c>
      <c r="AL44" s="1551"/>
      <c r="AM44" s="1551"/>
      <c r="AN44" s="1551" t="str">
        <f t="shared" si="2"/>
        <v/>
      </c>
      <c r="AO44" s="1551"/>
      <c r="AP44" s="1551"/>
      <c r="AQ44" s="1551" t="str">
        <f t="shared" si="3"/>
        <v/>
      </c>
      <c r="AR44" s="1551"/>
      <c r="AS44" s="1552"/>
      <c r="AT44" s="4"/>
      <c r="AU44" s="2090" t="str">
        <f t="shared" si="0"/>
        <v/>
      </c>
      <c r="AV44" s="2091"/>
      <c r="AW44" s="2091"/>
      <c r="AX44" s="2091"/>
      <c r="AY44" s="2091"/>
      <c r="AZ44" s="2091"/>
      <c r="BA44" s="2091"/>
      <c r="BB44" s="2091"/>
      <c r="BC44" s="2091"/>
      <c r="BD44" s="209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69"/>
      <c r="B45" s="1970"/>
      <c r="C45" s="1970"/>
      <c r="D45" s="1970"/>
      <c r="E45" s="1970"/>
      <c r="F45" s="1970"/>
      <c r="G45" s="1970"/>
      <c r="H45" s="988"/>
      <c r="I45" s="988"/>
      <c r="J45" s="988"/>
      <c r="K45" s="988"/>
      <c r="L45" s="988"/>
      <c r="M45" s="988"/>
      <c r="N45" s="988"/>
      <c r="O45" s="988"/>
      <c r="P45" s="988"/>
      <c r="Q45" s="988"/>
      <c r="R45" s="988"/>
      <c r="S45" s="988"/>
      <c r="T45" s="1527"/>
      <c r="U45" s="1527"/>
      <c r="V45" s="1527"/>
      <c r="W45" s="1527"/>
      <c r="X45" s="1527"/>
      <c r="Y45" s="1527"/>
      <c r="Z45" s="1527"/>
      <c r="AA45" s="1527"/>
      <c r="AB45" s="1527"/>
      <c r="AC45" s="1527"/>
      <c r="AD45" s="1527"/>
      <c r="AE45" s="1527"/>
      <c r="AF45" s="969"/>
      <c r="AG45" s="969"/>
      <c r="AH45" s="969"/>
      <c r="AI45" s="970"/>
      <c r="AJ45" s="4"/>
      <c r="AK45" s="1550" t="str">
        <f t="shared" si="1"/>
        <v/>
      </c>
      <c r="AL45" s="1551"/>
      <c r="AM45" s="1551"/>
      <c r="AN45" s="1551" t="str">
        <f t="shared" si="2"/>
        <v/>
      </c>
      <c r="AO45" s="1551"/>
      <c r="AP45" s="1551"/>
      <c r="AQ45" s="1551" t="str">
        <f t="shared" si="3"/>
        <v/>
      </c>
      <c r="AR45" s="1551"/>
      <c r="AS45" s="1552"/>
      <c r="AT45" s="4"/>
      <c r="AU45" s="2090" t="str">
        <f t="shared" si="0"/>
        <v/>
      </c>
      <c r="AV45" s="2091"/>
      <c r="AW45" s="2091"/>
      <c r="AX45" s="2091"/>
      <c r="AY45" s="2091"/>
      <c r="AZ45" s="2091"/>
      <c r="BA45" s="2091"/>
      <c r="BB45" s="2091"/>
      <c r="BC45" s="2091"/>
      <c r="BD45" s="209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69"/>
      <c r="B46" s="1970"/>
      <c r="C46" s="1970"/>
      <c r="D46" s="1970"/>
      <c r="E46" s="1970"/>
      <c r="F46" s="1970"/>
      <c r="G46" s="1970"/>
      <c r="H46" s="988"/>
      <c r="I46" s="988"/>
      <c r="J46" s="988"/>
      <c r="K46" s="988"/>
      <c r="L46" s="988"/>
      <c r="M46" s="988"/>
      <c r="N46" s="988"/>
      <c r="O46" s="988"/>
      <c r="P46" s="988"/>
      <c r="Q46" s="988"/>
      <c r="R46" s="988"/>
      <c r="S46" s="988"/>
      <c r="T46" s="1527"/>
      <c r="U46" s="1527"/>
      <c r="V46" s="1527"/>
      <c r="W46" s="1527"/>
      <c r="X46" s="1527"/>
      <c r="Y46" s="1527"/>
      <c r="Z46" s="1527"/>
      <c r="AA46" s="1527"/>
      <c r="AB46" s="1527"/>
      <c r="AC46" s="1527"/>
      <c r="AD46" s="1527"/>
      <c r="AE46" s="1527"/>
      <c r="AF46" s="969"/>
      <c r="AG46" s="969"/>
      <c r="AH46" s="969"/>
      <c r="AI46" s="970"/>
      <c r="AJ46" s="4"/>
      <c r="AK46" s="1550" t="str">
        <f t="shared" si="1"/>
        <v/>
      </c>
      <c r="AL46" s="1551"/>
      <c r="AM46" s="1551"/>
      <c r="AN46" s="1551" t="str">
        <f t="shared" si="2"/>
        <v/>
      </c>
      <c r="AO46" s="1551"/>
      <c r="AP46" s="1551"/>
      <c r="AQ46" s="1551" t="str">
        <f t="shared" si="3"/>
        <v/>
      </c>
      <c r="AR46" s="1551"/>
      <c r="AS46" s="1552"/>
      <c r="AT46" s="4"/>
      <c r="AU46" s="2090" t="str">
        <f t="shared" si="0"/>
        <v/>
      </c>
      <c r="AV46" s="2091"/>
      <c r="AW46" s="2091"/>
      <c r="AX46" s="2091"/>
      <c r="AY46" s="2091"/>
      <c r="AZ46" s="2091"/>
      <c r="BA46" s="2091"/>
      <c r="BB46" s="2091"/>
      <c r="BC46" s="2091"/>
      <c r="BD46" s="209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69"/>
      <c r="B47" s="1970"/>
      <c r="C47" s="1970"/>
      <c r="D47" s="1970"/>
      <c r="E47" s="1970"/>
      <c r="F47" s="1970"/>
      <c r="G47" s="1970"/>
      <c r="H47" s="988"/>
      <c r="I47" s="988"/>
      <c r="J47" s="988"/>
      <c r="K47" s="988"/>
      <c r="L47" s="988"/>
      <c r="M47" s="988"/>
      <c r="N47" s="988"/>
      <c r="O47" s="988"/>
      <c r="P47" s="988"/>
      <c r="Q47" s="988"/>
      <c r="R47" s="988"/>
      <c r="S47" s="988"/>
      <c r="T47" s="1527"/>
      <c r="U47" s="1527"/>
      <c r="V47" s="1527"/>
      <c r="W47" s="1527"/>
      <c r="X47" s="1527"/>
      <c r="Y47" s="1527"/>
      <c r="Z47" s="1527"/>
      <c r="AA47" s="1527"/>
      <c r="AB47" s="1527"/>
      <c r="AC47" s="1527"/>
      <c r="AD47" s="1527"/>
      <c r="AE47" s="1527"/>
      <c r="AF47" s="969"/>
      <c r="AG47" s="969"/>
      <c r="AH47" s="969"/>
      <c r="AI47" s="970"/>
      <c r="AJ47" s="4"/>
      <c r="AK47" s="1550" t="str">
        <f t="shared" si="1"/>
        <v/>
      </c>
      <c r="AL47" s="1551"/>
      <c r="AM47" s="1551"/>
      <c r="AN47" s="1551" t="str">
        <f t="shared" si="2"/>
        <v/>
      </c>
      <c r="AO47" s="1551"/>
      <c r="AP47" s="1551"/>
      <c r="AQ47" s="1551" t="str">
        <f t="shared" si="3"/>
        <v/>
      </c>
      <c r="AR47" s="1551"/>
      <c r="AS47" s="1552"/>
      <c r="AT47" s="4"/>
      <c r="AU47" s="2090" t="str">
        <f t="shared" si="0"/>
        <v/>
      </c>
      <c r="AV47" s="2091"/>
      <c r="AW47" s="2091"/>
      <c r="AX47" s="2091"/>
      <c r="AY47" s="2091"/>
      <c r="AZ47" s="2091"/>
      <c r="BA47" s="2091"/>
      <c r="BB47" s="2091"/>
      <c r="BC47" s="2091"/>
      <c r="BD47" s="209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69"/>
      <c r="B48" s="1970"/>
      <c r="C48" s="1970"/>
      <c r="D48" s="1970"/>
      <c r="E48" s="1970"/>
      <c r="F48" s="1970"/>
      <c r="G48" s="1970"/>
      <c r="H48" s="988"/>
      <c r="I48" s="988"/>
      <c r="J48" s="988"/>
      <c r="K48" s="988"/>
      <c r="L48" s="988"/>
      <c r="M48" s="988"/>
      <c r="N48" s="988"/>
      <c r="O48" s="988"/>
      <c r="P48" s="988"/>
      <c r="Q48" s="988"/>
      <c r="R48" s="988"/>
      <c r="S48" s="988"/>
      <c r="T48" s="1527"/>
      <c r="U48" s="1527"/>
      <c r="V48" s="1527"/>
      <c r="W48" s="1527"/>
      <c r="X48" s="1527"/>
      <c r="Y48" s="1527"/>
      <c r="Z48" s="1527"/>
      <c r="AA48" s="1527"/>
      <c r="AB48" s="1527"/>
      <c r="AC48" s="1527"/>
      <c r="AD48" s="1527"/>
      <c r="AE48" s="1527"/>
      <c r="AF48" s="969"/>
      <c r="AG48" s="969"/>
      <c r="AH48" s="969"/>
      <c r="AI48" s="970"/>
      <c r="AJ48" s="4"/>
      <c r="AK48" s="1550" t="str">
        <f t="shared" si="1"/>
        <v/>
      </c>
      <c r="AL48" s="1551"/>
      <c r="AM48" s="1551"/>
      <c r="AN48" s="1551" t="str">
        <f t="shared" si="2"/>
        <v/>
      </c>
      <c r="AO48" s="1551"/>
      <c r="AP48" s="1551"/>
      <c r="AQ48" s="1551" t="str">
        <f t="shared" si="3"/>
        <v/>
      </c>
      <c r="AR48" s="1551"/>
      <c r="AS48" s="1552"/>
      <c r="AT48" s="4"/>
      <c r="AU48" s="2090" t="str">
        <f t="shared" si="0"/>
        <v/>
      </c>
      <c r="AV48" s="2091"/>
      <c r="AW48" s="2091"/>
      <c r="AX48" s="2091"/>
      <c r="AY48" s="2091"/>
      <c r="AZ48" s="2091"/>
      <c r="BA48" s="2091"/>
      <c r="BB48" s="2091"/>
      <c r="BC48" s="2091"/>
      <c r="BD48" s="209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69"/>
      <c r="B49" s="1970"/>
      <c r="C49" s="1970"/>
      <c r="D49" s="1970"/>
      <c r="E49" s="1970"/>
      <c r="F49" s="1970"/>
      <c r="G49" s="1970"/>
      <c r="H49" s="988"/>
      <c r="I49" s="988"/>
      <c r="J49" s="988"/>
      <c r="K49" s="988"/>
      <c r="L49" s="988"/>
      <c r="M49" s="988"/>
      <c r="N49" s="988"/>
      <c r="O49" s="988"/>
      <c r="P49" s="988"/>
      <c r="Q49" s="988"/>
      <c r="R49" s="988"/>
      <c r="S49" s="988"/>
      <c r="T49" s="1527"/>
      <c r="U49" s="1527"/>
      <c r="V49" s="1527"/>
      <c r="W49" s="1527"/>
      <c r="X49" s="1527"/>
      <c r="Y49" s="1527"/>
      <c r="Z49" s="1527"/>
      <c r="AA49" s="1527"/>
      <c r="AB49" s="1527"/>
      <c r="AC49" s="1527"/>
      <c r="AD49" s="1527"/>
      <c r="AE49" s="1527"/>
      <c r="AF49" s="969"/>
      <c r="AG49" s="969"/>
      <c r="AH49" s="969"/>
      <c r="AI49" s="970"/>
      <c r="AJ49" s="4"/>
      <c r="AK49" s="1550" t="str">
        <f t="shared" si="1"/>
        <v/>
      </c>
      <c r="AL49" s="1551"/>
      <c r="AM49" s="1551"/>
      <c r="AN49" s="1551" t="str">
        <f t="shared" si="2"/>
        <v/>
      </c>
      <c r="AO49" s="1551"/>
      <c r="AP49" s="1551"/>
      <c r="AQ49" s="1551" t="str">
        <f t="shared" si="3"/>
        <v/>
      </c>
      <c r="AR49" s="1551"/>
      <c r="AS49" s="1552"/>
      <c r="AT49" s="4"/>
      <c r="AU49" s="2090" t="str">
        <f t="shared" si="0"/>
        <v/>
      </c>
      <c r="AV49" s="2091"/>
      <c r="AW49" s="2091"/>
      <c r="AX49" s="2091"/>
      <c r="AY49" s="2091"/>
      <c r="AZ49" s="2091"/>
      <c r="BA49" s="2091"/>
      <c r="BB49" s="2091"/>
      <c r="BC49" s="2091"/>
      <c r="BD49" s="209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69"/>
      <c r="B50" s="1970"/>
      <c r="C50" s="1970"/>
      <c r="D50" s="1970"/>
      <c r="E50" s="1970"/>
      <c r="F50" s="1970"/>
      <c r="G50" s="1970"/>
      <c r="H50" s="988"/>
      <c r="I50" s="988"/>
      <c r="J50" s="988"/>
      <c r="K50" s="988"/>
      <c r="L50" s="988"/>
      <c r="M50" s="988"/>
      <c r="N50" s="988"/>
      <c r="O50" s="988"/>
      <c r="P50" s="988"/>
      <c r="Q50" s="988"/>
      <c r="R50" s="988"/>
      <c r="S50" s="988"/>
      <c r="T50" s="1527"/>
      <c r="U50" s="1527"/>
      <c r="V50" s="1527"/>
      <c r="W50" s="1527"/>
      <c r="X50" s="1527"/>
      <c r="Y50" s="1527"/>
      <c r="Z50" s="1527"/>
      <c r="AA50" s="1527"/>
      <c r="AB50" s="1527"/>
      <c r="AC50" s="1527"/>
      <c r="AD50" s="1527"/>
      <c r="AE50" s="1527"/>
      <c r="AF50" s="969"/>
      <c r="AG50" s="969"/>
      <c r="AH50" s="969"/>
      <c r="AI50" s="970"/>
      <c r="AJ50" s="4"/>
      <c r="AK50" s="1550" t="str">
        <f t="shared" si="1"/>
        <v/>
      </c>
      <c r="AL50" s="1551"/>
      <c r="AM50" s="1551"/>
      <c r="AN50" s="1551" t="str">
        <f t="shared" si="2"/>
        <v/>
      </c>
      <c r="AO50" s="1551"/>
      <c r="AP50" s="1551"/>
      <c r="AQ50" s="1551" t="str">
        <f t="shared" si="3"/>
        <v/>
      </c>
      <c r="AR50" s="1551"/>
      <c r="AS50" s="1552"/>
      <c r="AT50" s="4"/>
      <c r="AU50" s="2090" t="str">
        <f t="shared" si="0"/>
        <v/>
      </c>
      <c r="AV50" s="2091"/>
      <c r="AW50" s="2091"/>
      <c r="AX50" s="2091"/>
      <c r="AY50" s="2091"/>
      <c r="AZ50" s="2091"/>
      <c r="BA50" s="2091"/>
      <c r="BB50" s="2091"/>
      <c r="BC50" s="2091"/>
      <c r="BD50" s="209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69"/>
      <c r="B51" s="1970"/>
      <c r="C51" s="1970"/>
      <c r="D51" s="1970"/>
      <c r="E51" s="1970"/>
      <c r="F51" s="1970"/>
      <c r="G51" s="1970"/>
      <c r="H51" s="988"/>
      <c r="I51" s="988"/>
      <c r="J51" s="988"/>
      <c r="K51" s="988"/>
      <c r="L51" s="988"/>
      <c r="M51" s="988"/>
      <c r="N51" s="988"/>
      <c r="O51" s="988"/>
      <c r="P51" s="988"/>
      <c r="Q51" s="988"/>
      <c r="R51" s="988"/>
      <c r="S51" s="988"/>
      <c r="T51" s="1527"/>
      <c r="U51" s="1527"/>
      <c r="V51" s="1527"/>
      <c r="W51" s="1527"/>
      <c r="X51" s="1527"/>
      <c r="Y51" s="1527"/>
      <c r="Z51" s="1527"/>
      <c r="AA51" s="1527"/>
      <c r="AB51" s="1527"/>
      <c r="AC51" s="1527"/>
      <c r="AD51" s="1527"/>
      <c r="AE51" s="1527"/>
      <c r="AF51" s="969"/>
      <c r="AG51" s="969"/>
      <c r="AH51" s="969"/>
      <c r="AI51" s="970"/>
      <c r="AJ51" s="4"/>
      <c r="AK51" s="1550" t="str">
        <f t="shared" si="1"/>
        <v/>
      </c>
      <c r="AL51" s="1551"/>
      <c r="AM51" s="1551"/>
      <c r="AN51" s="1551" t="str">
        <f t="shared" si="2"/>
        <v/>
      </c>
      <c r="AO51" s="1551"/>
      <c r="AP51" s="1551"/>
      <c r="AQ51" s="1551" t="str">
        <f t="shared" si="3"/>
        <v/>
      </c>
      <c r="AR51" s="1551"/>
      <c r="AS51" s="1552"/>
      <c r="AT51" s="4"/>
      <c r="AU51" s="2090" t="str">
        <f t="shared" si="0"/>
        <v/>
      </c>
      <c r="AV51" s="2091"/>
      <c r="AW51" s="2091"/>
      <c r="AX51" s="2091"/>
      <c r="AY51" s="2091"/>
      <c r="AZ51" s="2091"/>
      <c r="BA51" s="2091"/>
      <c r="BB51" s="2091"/>
      <c r="BC51" s="2091"/>
      <c r="BD51" s="209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69"/>
      <c r="B52" s="1970"/>
      <c r="C52" s="1970"/>
      <c r="D52" s="1970"/>
      <c r="E52" s="1970"/>
      <c r="F52" s="1970"/>
      <c r="G52" s="1970"/>
      <c r="H52" s="988"/>
      <c r="I52" s="988"/>
      <c r="J52" s="988"/>
      <c r="K52" s="988"/>
      <c r="L52" s="988"/>
      <c r="M52" s="988"/>
      <c r="N52" s="988"/>
      <c r="O52" s="988"/>
      <c r="P52" s="988"/>
      <c r="Q52" s="988"/>
      <c r="R52" s="988"/>
      <c r="S52" s="988"/>
      <c r="T52" s="1527"/>
      <c r="U52" s="1527"/>
      <c r="V52" s="1527"/>
      <c r="W52" s="1527"/>
      <c r="X52" s="1527"/>
      <c r="Y52" s="1527"/>
      <c r="Z52" s="1527"/>
      <c r="AA52" s="1527"/>
      <c r="AB52" s="1527"/>
      <c r="AC52" s="1527"/>
      <c r="AD52" s="1527"/>
      <c r="AE52" s="1527"/>
      <c r="AF52" s="969"/>
      <c r="AG52" s="969"/>
      <c r="AH52" s="969"/>
      <c r="AI52" s="970"/>
      <c r="AJ52" s="4"/>
      <c r="AK52" s="1550" t="str">
        <f t="shared" si="1"/>
        <v/>
      </c>
      <c r="AL52" s="1551"/>
      <c r="AM52" s="1551"/>
      <c r="AN52" s="1551" t="str">
        <f t="shared" si="2"/>
        <v/>
      </c>
      <c r="AO52" s="1551"/>
      <c r="AP52" s="1551"/>
      <c r="AQ52" s="1551" t="str">
        <f t="shared" si="3"/>
        <v/>
      </c>
      <c r="AR52" s="1551"/>
      <c r="AS52" s="1552"/>
      <c r="AT52" s="4"/>
      <c r="AU52" s="2090" t="str">
        <f t="shared" si="0"/>
        <v/>
      </c>
      <c r="AV52" s="2091"/>
      <c r="AW52" s="2091"/>
      <c r="AX52" s="2091"/>
      <c r="AY52" s="2091"/>
      <c r="AZ52" s="2091"/>
      <c r="BA52" s="2091"/>
      <c r="BB52" s="2091"/>
      <c r="BC52" s="2091"/>
      <c r="BD52" s="209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96" t="s">
        <v>187</v>
      </c>
      <c r="B53" s="2097"/>
      <c r="C53" s="2097"/>
      <c r="D53" s="2097"/>
      <c r="E53" s="2097"/>
      <c r="F53" s="2097"/>
      <c r="G53" s="2097"/>
      <c r="H53" s="2097"/>
      <c r="I53" s="2097"/>
      <c r="J53" s="2097"/>
      <c r="K53" s="2097"/>
      <c r="L53" s="2097"/>
      <c r="M53" s="2097"/>
      <c r="N53" s="2097"/>
      <c r="O53" s="2097"/>
      <c r="P53" s="2097"/>
      <c r="Q53" s="1101" t="str">
        <f>IF(SUM(Q33:S52)&lt;&gt;0,SUM(Q33:S52),"")</f>
        <v/>
      </c>
      <c r="R53" s="1101"/>
      <c r="S53" s="1101"/>
      <c r="T53" s="1101" t="str">
        <f>IF(SUM(T33:V52)&lt;&gt;0,SUM(T33:V52),"")</f>
        <v/>
      </c>
      <c r="U53" s="1101"/>
      <c r="V53" s="1101"/>
      <c r="W53" s="1101" t="str">
        <f>IF(SUM(W33:Y52)&lt;&gt;0,SUM(W33:Y52),"")</f>
        <v/>
      </c>
      <c r="X53" s="1101"/>
      <c r="Y53" s="1101"/>
      <c r="Z53" s="1101" t="str">
        <f>IF(SUM(Z33:AB52)&lt;&gt;0,SUM(Z33:AB52),"")</f>
        <v/>
      </c>
      <c r="AA53" s="1101"/>
      <c r="AB53" s="1101"/>
      <c r="AC53" s="1101" t="str">
        <f>IF(SUM(AC33:AE52)&lt;&gt;0,SUM(AC33:AE52),"")</f>
        <v/>
      </c>
      <c r="AD53" s="1101"/>
      <c r="AE53" s="1101"/>
      <c r="AF53" s="1524"/>
      <c r="AG53" s="1524"/>
      <c r="AH53" s="1524"/>
      <c r="AI53" s="1525"/>
      <c r="AJ53" s="4"/>
      <c r="AK53" s="2040" t="str">
        <f>IFERROR((T53/Q53),"")</f>
        <v/>
      </c>
      <c r="AL53" s="2041"/>
      <c r="AM53" s="2042"/>
      <c r="AN53" s="1587"/>
      <c r="AO53" s="1587"/>
      <c r="AP53" s="1587"/>
      <c r="AQ53" s="1587"/>
      <c r="AR53" s="1587"/>
      <c r="AS53" s="1588"/>
      <c r="AT53" s="4"/>
      <c r="AU53" s="2093" t="str">
        <f t="shared" si="0"/>
        <v/>
      </c>
      <c r="AV53" s="2094"/>
      <c r="AW53" s="2094"/>
      <c r="AX53" s="2094"/>
      <c r="AY53" s="2094"/>
      <c r="AZ53" s="2094"/>
      <c r="BA53" s="2094"/>
      <c r="BB53" s="2094"/>
      <c r="BC53" s="2094"/>
      <c r="BD53" s="209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346" priority="14">
      <formula>LEN(TRIM(E7))=0</formula>
    </cfRule>
  </conditionalFormatting>
  <conditionalFormatting sqref="Q53:AE53">
    <cfRule type="containsText" dxfId="1345" priority="13" operator="containsText" text="CALC.">
      <formula>NOT(ISERROR(SEARCH("CALC.",Q53)))</formula>
    </cfRule>
  </conditionalFormatting>
  <conditionalFormatting sqref="A33:S52">
    <cfRule type="notContainsBlanks" dxfId="1344" priority="11">
      <formula>LEN(TRIM(A33))&gt;0</formula>
    </cfRule>
    <cfRule type="expression" dxfId="1343" priority="12">
      <formula>NOT(ISBLANK($H33))</formula>
    </cfRule>
  </conditionalFormatting>
  <conditionalFormatting sqref="AK9:BK24">
    <cfRule type="expression" dxfId="1342" priority="10">
      <formula>NOT(ISBLANK($AK9))</formula>
    </cfRule>
  </conditionalFormatting>
  <conditionalFormatting sqref="T33:AC52">
    <cfRule type="notContainsBlanks" dxfId="1341" priority="5">
      <formula>LEN(TRIM(T33))&gt;0</formula>
    </cfRule>
    <cfRule type="expression" dxfId="1340" priority="6">
      <formula>NOT(ISBLANK($H33))</formula>
    </cfRule>
  </conditionalFormatting>
  <conditionalFormatting sqref="T33:AB52">
    <cfRule type="expression" dxfId="1339" priority="4">
      <formula>$AC33&lt;&gt;""</formula>
    </cfRule>
  </conditionalFormatting>
  <conditionalFormatting sqref="AU33:BD53">
    <cfRule type="notContainsBlanks" dxfId="1338" priority="3">
      <formula>LEN(TRIM(AU33))&gt;0</formula>
    </cfRule>
  </conditionalFormatting>
  <conditionalFormatting sqref="BB29:BC30">
    <cfRule type="containsBlanks" dxfId="1337" priority="2">
      <formula>LEN(TRIM(BB29))=0</formula>
    </cfRule>
  </conditionalFormatting>
  <conditionalFormatting sqref="M13:P13">
    <cfRule type="containsBlanks" dxfId="1336"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9" zoomScaleNormal="100" workbookViewId="0">
      <selection activeCell="A52" sqref="A52:G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299" t="s">
        <v>756</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19" t="s">
        <v>48</v>
      </c>
      <c r="B7" s="1319"/>
      <c r="C7" s="1319"/>
      <c r="D7" s="1319"/>
      <c r="E7" s="1319"/>
      <c r="F7" s="1324"/>
      <c r="G7" s="1324"/>
      <c r="H7" s="1324"/>
      <c r="I7" s="1324"/>
      <c r="J7" s="1324"/>
      <c r="K7" s="1324"/>
      <c r="L7" s="1324"/>
      <c r="M7" s="1324"/>
      <c r="N7" s="1324"/>
      <c r="O7" s="1324"/>
      <c r="P7" s="1324"/>
      <c r="Q7" s="6"/>
      <c r="R7" s="6"/>
      <c r="S7" s="6"/>
      <c r="T7" s="1319" t="s">
        <v>47</v>
      </c>
      <c r="U7" s="1319"/>
      <c r="V7" s="1319"/>
      <c r="W7" s="1319"/>
      <c r="X7" s="1319"/>
      <c r="Y7" s="1037"/>
      <c r="Z7" s="1037"/>
      <c r="AA7" s="1037"/>
      <c r="AB7" s="1037"/>
      <c r="AC7" s="1037"/>
      <c r="AD7" s="1037"/>
      <c r="AE7" s="1037"/>
      <c r="AF7" s="1037"/>
      <c r="AG7" s="1037"/>
      <c r="AH7" s="1037"/>
      <c r="AI7" s="1037"/>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236" t="s">
        <v>158</v>
      </c>
      <c r="B11" s="1237"/>
      <c r="C11" s="1237"/>
      <c r="D11" s="1237"/>
      <c r="E11" s="1237"/>
      <c r="F11" s="1237"/>
      <c r="G11" s="1237"/>
      <c r="H11" s="1237"/>
      <c r="I11" s="1237"/>
      <c r="J11" s="1237"/>
      <c r="K11" s="1237"/>
      <c r="L11" s="1237"/>
      <c r="M11" s="1237"/>
      <c r="N11" s="1237"/>
      <c r="O11" s="1237"/>
      <c r="P11" s="1238"/>
      <c r="Q11" s="6"/>
      <c r="R11" s="6"/>
      <c r="S11" s="1236" t="s">
        <v>114</v>
      </c>
      <c r="T11" s="1237"/>
      <c r="U11" s="1237"/>
      <c r="V11" s="1237"/>
      <c r="W11" s="1237"/>
      <c r="X11" s="1237"/>
      <c r="Y11" s="1237"/>
      <c r="Z11" s="1237"/>
      <c r="AA11" s="1237"/>
      <c r="AB11" s="1237"/>
      <c r="AC11" s="1237"/>
      <c r="AD11" s="1237"/>
      <c r="AE11" s="1237"/>
      <c r="AF11" s="1237"/>
      <c r="AG11" s="1237"/>
      <c r="AH11" s="1237"/>
      <c r="AI11" s="1238"/>
      <c r="AJ11" s="5"/>
      <c r="AK11" s="1280" t="s">
        <v>156</v>
      </c>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26" t="s">
        <v>111</v>
      </c>
      <c r="B12" s="1327"/>
      <c r="C12" s="1327"/>
      <c r="D12" s="1327"/>
      <c r="E12" s="1327"/>
      <c r="F12" s="1328"/>
      <c r="G12" s="988"/>
      <c r="H12" s="988"/>
      <c r="I12" s="988"/>
      <c r="J12" s="988"/>
      <c r="K12" s="988"/>
      <c r="L12" s="988"/>
      <c r="M12" s="988"/>
      <c r="N12" s="988"/>
      <c r="O12" s="988"/>
      <c r="P12" s="989"/>
      <c r="Q12" s="6"/>
      <c r="R12" s="6"/>
      <c r="S12" s="1301" t="s">
        <v>111</v>
      </c>
      <c r="T12" s="1302"/>
      <c r="U12" s="1302"/>
      <c r="V12" s="1302"/>
      <c r="W12" s="1302"/>
      <c r="X12" s="1302"/>
      <c r="Y12" s="1302"/>
      <c r="Z12" s="988"/>
      <c r="AA12" s="988"/>
      <c r="AB12" s="988"/>
      <c r="AC12" s="988"/>
      <c r="AD12" s="988"/>
      <c r="AE12" s="988"/>
      <c r="AF12" s="988"/>
      <c r="AG12" s="988"/>
      <c r="AH12" s="988"/>
      <c r="AI12" s="989"/>
      <c r="AJ12" s="5"/>
      <c r="AK12" s="1215"/>
      <c r="AL12" s="1216"/>
      <c r="AM12" s="1217"/>
      <c r="AN12" s="1209" t="s">
        <v>1010</v>
      </c>
      <c r="AO12" s="1209"/>
      <c r="AP12" s="1209"/>
      <c r="AQ12" s="1209" t="s">
        <v>98</v>
      </c>
      <c r="AR12" s="1209"/>
      <c r="AS12" s="1209"/>
      <c r="AT12" s="1209"/>
      <c r="AU12" s="1209"/>
      <c r="AV12" s="1209"/>
      <c r="AW12" s="1209"/>
      <c r="AX12" s="1209"/>
      <c r="AY12" s="1256"/>
      <c r="AZ12" s="1209" t="s">
        <v>155</v>
      </c>
      <c r="BA12" s="1209"/>
      <c r="BB12" s="1209"/>
      <c r="BC12" s="1209"/>
      <c r="BD12" s="1209"/>
      <c r="BE12" s="1209"/>
      <c r="BF12" s="1209"/>
      <c r="BG12" s="1209"/>
      <c r="BH12" s="1256" t="s">
        <v>154</v>
      </c>
      <c r="BI12" s="1257"/>
      <c r="BJ12" s="1257"/>
      <c r="BK12" s="1257"/>
      <c r="BL12" s="1257"/>
      <c r="BM12" s="1257"/>
      <c r="BN12" s="1257"/>
      <c r="BO12" s="125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332" t="s">
        <v>54</v>
      </c>
      <c r="B13" s="1333"/>
      <c r="C13" s="1333"/>
      <c r="D13" s="1333"/>
      <c r="E13" s="1333"/>
      <c r="F13" s="1334"/>
      <c r="G13" s="969"/>
      <c r="H13" s="969"/>
      <c r="I13" s="969"/>
      <c r="J13" s="969"/>
      <c r="K13" s="969"/>
      <c r="L13" s="969"/>
      <c r="M13" s="969"/>
      <c r="N13" s="969"/>
      <c r="O13" s="969"/>
      <c r="P13" s="970"/>
      <c r="Q13" s="6"/>
      <c r="R13" s="6"/>
      <c r="S13" s="1244" t="s">
        <v>108</v>
      </c>
      <c r="T13" s="1245"/>
      <c r="U13" s="1245"/>
      <c r="V13" s="1245"/>
      <c r="W13" s="1245"/>
      <c r="X13" s="1245"/>
      <c r="Y13" s="1245"/>
      <c r="Z13" s="969"/>
      <c r="AA13" s="969"/>
      <c r="AB13" s="969"/>
      <c r="AC13" s="969"/>
      <c r="AD13" s="969"/>
      <c r="AE13" s="969"/>
      <c r="AF13" s="969"/>
      <c r="AG13" s="969"/>
      <c r="AH13" s="969"/>
      <c r="AI13" s="970"/>
      <c r="AJ13" s="5"/>
      <c r="AK13" s="1264" t="s">
        <v>152</v>
      </c>
      <c r="AL13" s="1265"/>
      <c r="AM13" s="1265"/>
      <c r="AN13" s="1019"/>
      <c r="AO13" s="1019"/>
      <c r="AP13" s="1019"/>
      <c r="AQ13" s="1012"/>
      <c r="AR13" s="1012"/>
      <c r="AS13" s="1012"/>
      <c r="AT13" s="1278" t="s">
        <v>151</v>
      </c>
      <c r="AU13" s="1278"/>
      <c r="AV13" s="1278"/>
      <c r="AW13" s="1278"/>
      <c r="AX13" s="1278"/>
      <c r="AY13" s="1279"/>
      <c r="AZ13" s="1262"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332" t="s">
        <v>150</v>
      </c>
      <c r="B14" s="1333"/>
      <c r="C14" s="1333"/>
      <c r="D14" s="1333"/>
      <c r="E14" s="1333"/>
      <c r="F14" s="1334"/>
      <c r="G14" s="969"/>
      <c r="H14" s="969"/>
      <c r="I14" s="969"/>
      <c r="J14" s="969"/>
      <c r="K14" s="969"/>
      <c r="L14" s="969"/>
      <c r="M14" s="969"/>
      <c r="N14" s="969"/>
      <c r="O14" s="969"/>
      <c r="P14" s="970"/>
      <c r="Q14" s="6"/>
      <c r="R14" s="6"/>
      <c r="S14" s="1332" t="s">
        <v>105</v>
      </c>
      <c r="T14" s="1333"/>
      <c r="U14" s="1333"/>
      <c r="V14" s="1333"/>
      <c r="W14" s="1333"/>
      <c r="X14" s="1333"/>
      <c r="Y14" s="1334"/>
      <c r="Z14" s="968"/>
      <c r="AA14" s="968"/>
      <c r="AB14" s="968"/>
      <c r="AC14" s="968"/>
      <c r="AD14" s="968"/>
      <c r="AE14" s="968"/>
      <c r="AF14" s="968"/>
      <c r="AG14" s="968"/>
      <c r="AH14" s="968"/>
      <c r="AI14" s="1020"/>
      <c r="AJ14" s="5"/>
      <c r="AK14" s="1264" t="s">
        <v>51</v>
      </c>
      <c r="AL14" s="1265"/>
      <c r="AM14" s="1265"/>
      <c r="AN14" s="1019"/>
      <c r="AO14" s="1019"/>
      <c r="AP14" s="1019"/>
      <c r="AQ14" s="1012"/>
      <c r="AR14" s="1012"/>
      <c r="AS14" s="1012"/>
      <c r="AT14" s="1012"/>
      <c r="AU14" s="1012"/>
      <c r="AV14" s="1012"/>
      <c r="AW14" s="1012"/>
      <c r="AX14" s="1012"/>
      <c r="AY14" s="1013"/>
      <c r="AZ14" s="1262"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332" t="s">
        <v>149</v>
      </c>
      <c r="B15" s="1333"/>
      <c r="C15" s="1333"/>
      <c r="D15" s="1333"/>
      <c r="E15" s="1333"/>
      <c r="F15" s="1334"/>
      <c r="G15" s="1313" t="s">
        <v>790</v>
      </c>
      <c r="H15" s="1313"/>
      <c r="I15" s="1313"/>
      <c r="J15" s="1313"/>
      <c r="K15" s="1313"/>
      <c r="L15" s="1313"/>
      <c r="M15" s="1313"/>
      <c r="N15" s="1313"/>
      <c r="O15" s="1313"/>
      <c r="P15" s="1314"/>
      <c r="Q15" s="6"/>
      <c r="R15" s="6"/>
      <c r="S15" s="1244" t="s">
        <v>104</v>
      </c>
      <c r="T15" s="1245"/>
      <c r="U15" s="1245"/>
      <c r="V15" s="1245"/>
      <c r="W15" s="1245"/>
      <c r="X15" s="1245"/>
      <c r="Y15" s="1245"/>
      <c r="Z15" s="2111"/>
      <c r="AA15" s="1876"/>
      <c r="AB15" s="1876"/>
      <c r="AC15" s="1876"/>
      <c r="AD15" s="1876"/>
      <c r="AE15" s="1876"/>
      <c r="AF15" s="1876"/>
      <c r="AG15" s="1876"/>
      <c r="AH15" s="1876"/>
      <c r="AI15" s="2112"/>
      <c r="AJ15" s="5"/>
      <c r="AK15" s="1264" t="s">
        <v>50</v>
      </c>
      <c r="AL15" s="1265"/>
      <c r="AM15" s="1265"/>
      <c r="AN15" s="1019"/>
      <c r="AO15" s="1019"/>
      <c r="AP15" s="1019"/>
      <c r="AQ15" s="1012"/>
      <c r="AR15" s="1012"/>
      <c r="AS15" s="1012"/>
      <c r="AT15" s="1278" t="s">
        <v>147</v>
      </c>
      <c r="AU15" s="1278"/>
      <c r="AV15" s="1278"/>
      <c r="AW15" s="1278"/>
      <c r="AX15" s="1278"/>
      <c r="AY15" s="1279"/>
      <c r="AZ15" s="1262"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46" t="s">
        <v>146</v>
      </c>
      <c r="B16" s="1347"/>
      <c r="C16" s="1347"/>
      <c r="D16" s="1347"/>
      <c r="E16" s="1347"/>
      <c r="F16" s="1348"/>
      <c r="G16" s="944"/>
      <c r="H16" s="944"/>
      <c r="I16" s="944"/>
      <c r="J16" s="944"/>
      <c r="K16" s="944"/>
      <c r="L16" s="944"/>
      <c r="M16" s="944"/>
      <c r="N16" s="944"/>
      <c r="O16" s="944"/>
      <c r="P16" s="1119"/>
      <c r="Q16" s="6"/>
      <c r="R16" s="6"/>
      <c r="S16" s="1364"/>
      <c r="T16" s="1365"/>
      <c r="U16" s="1365"/>
      <c r="V16" s="1365"/>
      <c r="W16" s="1365"/>
      <c r="X16" s="1365"/>
      <c r="Y16" s="1365"/>
      <c r="Z16" s="1308" t="s">
        <v>102</v>
      </c>
      <c r="AA16" s="1308"/>
      <c r="AB16" s="1308"/>
      <c r="AC16" s="1308"/>
      <c r="AD16" s="1308"/>
      <c r="AE16" s="1308" t="s">
        <v>101</v>
      </c>
      <c r="AF16" s="1308"/>
      <c r="AG16" s="1308"/>
      <c r="AH16" s="1308"/>
      <c r="AI16" s="1309"/>
      <c r="AJ16" s="5"/>
      <c r="AK16" s="1264" t="s">
        <v>144</v>
      </c>
      <c r="AL16" s="1265"/>
      <c r="AM16" s="1265"/>
      <c r="AN16" s="1336" t="str">
        <f>IFERROR(AVERAGE(AN13:AP15),"")</f>
        <v/>
      </c>
      <c r="AO16" s="1336"/>
      <c r="AP16" s="1336"/>
      <c r="AQ16" s="1260" t="str">
        <f>IFERROR(AVERAGE(AQ13:AS15),"")</f>
        <v/>
      </c>
      <c r="AR16" s="1260"/>
      <c r="AS16" s="1260"/>
      <c r="AT16" s="1012"/>
      <c r="AU16" s="1012"/>
      <c r="AV16" s="1012"/>
      <c r="AW16" s="1012"/>
      <c r="AX16" s="1012"/>
      <c r="AY16" s="1013"/>
      <c r="AZ16" s="1283" t="s">
        <v>143</v>
      </c>
      <c r="BA16" s="1284"/>
      <c r="BB16" s="1284"/>
      <c r="BC16" s="1284"/>
      <c r="BD16" s="1284"/>
      <c r="BE16" s="1284"/>
      <c r="BF16" s="1284"/>
      <c r="BG16" s="1284"/>
      <c r="BH16" s="1284"/>
      <c r="BI16" s="1284"/>
      <c r="BJ16" s="1284"/>
      <c r="BK16" s="1284"/>
      <c r="BL16" s="1284"/>
      <c r="BM16" s="1284"/>
      <c r="BN16" s="1284"/>
      <c r="BO16" s="128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01" t="s">
        <v>32</v>
      </c>
      <c r="T17" s="1302"/>
      <c r="U17" s="1302"/>
      <c r="V17" s="1302"/>
      <c r="W17" s="1302"/>
      <c r="X17" s="1302"/>
      <c r="Y17" s="1302"/>
      <c r="Z17" s="988"/>
      <c r="AA17" s="988"/>
      <c r="AB17" s="988"/>
      <c r="AC17" s="988"/>
      <c r="AD17" s="988"/>
      <c r="AE17" s="1523"/>
      <c r="AF17" s="988"/>
      <c r="AG17" s="988"/>
      <c r="AH17" s="988"/>
      <c r="AI17" s="989"/>
      <c r="AJ17" s="5"/>
      <c r="AK17" s="990"/>
      <c r="AL17" s="991"/>
      <c r="AM17" s="991"/>
      <c r="AN17" s="991"/>
      <c r="AO17" s="991"/>
      <c r="AP17" s="991"/>
      <c r="AQ17" s="991"/>
      <c r="AR17" s="991"/>
      <c r="AS17" s="992"/>
      <c r="AT17" s="1278" t="s">
        <v>141</v>
      </c>
      <c r="AU17" s="1278"/>
      <c r="AV17" s="1278"/>
      <c r="AW17" s="1278"/>
      <c r="AX17" s="1278"/>
      <c r="AY17" s="1279"/>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236" t="s">
        <v>130</v>
      </c>
      <c r="B18" s="1237"/>
      <c r="C18" s="1237"/>
      <c r="D18" s="1237"/>
      <c r="E18" s="1237"/>
      <c r="F18" s="1237"/>
      <c r="G18" s="1237"/>
      <c r="H18" s="1237"/>
      <c r="I18" s="1237"/>
      <c r="J18" s="1237"/>
      <c r="K18" s="1237"/>
      <c r="L18" s="1237"/>
      <c r="M18" s="1237"/>
      <c r="N18" s="1237"/>
      <c r="O18" s="1237"/>
      <c r="P18" s="1237"/>
      <c r="Q18" s="1238"/>
      <c r="R18" s="6"/>
      <c r="S18" s="1244" t="s">
        <v>100</v>
      </c>
      <c r="T18" s="1245"/>
      <c r="U18" s="1245"/>
      <c r="V18" s="1245"/>
      <c r="W18" s="1245"/>
      <c r="X18" s="1245"/>
      <c r="Y18" s="1245"/>
      <c r="Z18" s="958"/>
      <c r="AA18" s="958"/>
      <c r="AB18" s="958"/>
      <c r="AC18" s="958"/>
      <c r="AD18" s="958"/>
      <c r="AE18" s="1240" t="str">
        <f>IFERROR(Z18*Z21/AQ16,"")</f>
        <v/>
      </c>
      <c r="AF18" s="1240"/>
      <c r="AG18" s="1240"/>
      <c r="AH18" s="1240"/>
      <c r="AI18" s="1241"/>
      <c r="AJ18" s="5"/>
      <c r="AK18" s="993"/>
      <c r="AL18" s="994"/>
      <c r="AM18" s="994"/>
      <c r="AN18" s="994"/>
      <c r="AO18" s="994"/>
      <c r="AP18" s="994"/>
      <c r="AQ18" s="994"/>
      <c r="AR18" s="994"/>
      <c r="AS18" s="995"/>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01" t="s">
        <v>126</v>
      </c>
      <c r="B19" s="1302"/>
      <c r="C19" s="1302"/>
      <c r="D19" s="1302"/>
      <c r="E19" s="1302"/>
      <c r="F19" s="1302"/>
      <c r="G19" s="1302"/>
      <c r="H19" s="2106"/>
      <c r="I19" s="2107"/>
      <c r="J19" s="2107"/>
      <c r="K19" s="2107"/>
      <c r="L19" s="2107"/>
      <c r="M19" s="2107"/>
      <c r="N19" s="2107"/>
      <c r="O19" s="2107"/>
      <c r="P19" s="2107"/>
      <c r="Q19" s="2108"/>
      <c r="R19" s="6"/>
      <c r="S19" s="1244" t="s">
        <v>948</v>
      </c>
      <c r="T19" s="1245"/>
      <c r="U19" s="1245"/>
      <c r="V19" s="1245"/>
      <c r="W19" s="1245"/>
      <c r="X19" s="1245"/>
      <c r="Y19" s="1245"/>
      <c r="Z19" s="1239" t="s">
        <v>99</v>
      </c>
      <c r="AA19" s="1240"/>
      <c r="AB19" s="1240"/>
      <c r="AC19" s="1240"/>
      <c r="AD19" s="1240"/>
      <c r="AE19" s="1240" t="str">
        <f>IF(Z15&lt;&gt;"---",IF(Z18*Z15&lt;&gt;0,Z18*Z15, ""),"---")</f>
        <v/>
      </c>
      <c r="AF19" s="1240"/>
      <c r="AG19" s="1240"/>
      <c r="AH19" s="1240"/>
      <c r="AI19" s="124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01" t="s">
        <v>123</v>
      </c>
      <c r="B20" s="1302"/>
      <c r="C20" s="1302"/>
      <c r="D20" s="1302"/>
      <c r="E20" s="1302"/>
      <c r="F20" s="1302"/>
      <c r="G20" s="1302"/>
      <c r="H20" s="1067"/>
      <c r="I20" s="1068"/>
      <c r="J20" s="1068"/>
      <c r="K20" s="1068"/>
      <c r="L20" s="1068"/>
      <c r="M20" s="1068"/>
      <c r="N20" s="1068"/>
      <c r="O20" s="1068"/>
      <c r="P20" s="1068"/>
      <c r="Q20" s="1225"/>
      <c r="R20" s="6"/>
      <c r="S20" s="1244" t="s">
        <v>949</v>
      </c>
      <c r="T20" s="1245"/>
      <c r="U20" s="1245"/>
      <c r="V20" s="1245"/>
      <c r="W20" s="1245"/>
      <c r="X20" s="1245"/>
      <c r="Y20" s="1245"/>
      <c r="Z20" s="1239" t="s">
        <v>99</v>
      </c>
      <c r="AA20" s="1240"/>
      <c r="AB20" s="1240"/>
      <c r="AC20" s="1240"/>
      <c r="AD20" s="1240"/>
      <c r="AE20" s="2113" t="str">
        <f>IF(AT18="Single Phase",AN13,IF(AT18="Three Phase",IF(MOD(AN13,1)=0,AN13&amp;".0",AN13)&amp;", "&amp;IF(MOD(AN14,1)=0,AN14&amp;".0",AN14)&amp;", "&amp;IF(MOD(AN15,1)=0,AN15&amp;".0",AN15),""))</f>
        <v/>
      </c>
      <c r="AF20" s="2114"/>
      <c r="AG20" s="2114"/>
      <c r="AH20" s="2114"/>
      <c r="AI20" s="2115"/>
      <c r="AJ20" s="5"/>
      <c r="AK20" s="1253" t="s">
        <v>137</v>
      </c>
      <c r="AL20" s="1254"/>
      <c r="AM20" s="1254"/>
      <c r="AN20" s="1254"/>
      <c r="AO20" s="1254"/>
      <c r="AP20" s="1254"/>
      <c r="AQ20" s="1254"/>
      <c r="AR20" s="1254"/>
      <c r="AS20" s="1254"/>
      <c r="AT20" s="1254"/>
      <c r="AU20" s="1254"/>
      <c r="AV20" s="1254"/>
      <c r="AW20" s="1255"/>
      <c r="AX20" s="1344"/>
      <c r="AY20" s="1345"/>
      <c r="AZ20" s="1345"/>
      <c r="BA20" s="1345"/>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44" t="s">
        <v>121</v>
      </c>
      <c r="B21" s="1245"/>
      <c r="C21" s="1245"/>
      <c r="D21" s="1245"/>
      <c r="E21" s="1245"/>
      <c r="F21" s="1245"/>
      <c r="G21" s="1245"/>
      <c r="H21" s="1295"/>
      <c r="I21" s="1295"/>
      <c r="J21" s="1295"/>
      <c r="K21" s="1315" t="s">
        <v>116</v>
      </c>
      <c r="L21" s="1349"/>
      <c r="M21" s="1295"/>
      <c r="N21" s="1295"/>
      <c r="O21" s="1295"/>
      <c r="P21" s="1315" t="s">
        <v>115</v>
      </c>
      <c r="Q21" s="1316"/>
      <c r="R21" s="6"/>
      <c r="S21" s="1242" t="s">
        <v>98</v>
      </c>
      <c r="T21" s="1243"/>
      <c r="U21" s="1243"/>
      <c r="V21" s="1243"/>
      <c r="W21" s="1243"/>
      <c r="X21" s="1243"/>
      <c r="Y21" s="1243"/>
      <c r="Z21" s="944"/>
      <c r="AA21" s="944"/>
      <c r="AB21" s="944"/>
      <c r="AC21" s="944"/>
      <c r="AD21" s="944"/>
      <c r="AE21" s="1921" t="str">
        <f>IF(AT18="Single Phase",AQ13,IF(AT18="Three Phase",AQ13 &amp;", "&amp; AQ14 &amp; ", " &amp; AQ15,""))</f>
        <v/>
      </c>
      <c r="AF21" s="1643"/>
      <c r="AG21" s="1643"/>
      <c r="AH21" s="1643"/>
      <c r="AI21" s="1668"/>
      <c r="AJ21" s="5"/>
      <c r="AK21" s="1603" t="s">
        <v>135</v>
      </c>
      <c r="AL21" s="1604"/>
      <c r="AM21" s="1604"/>
      <c r="AN21" s="1604"/>
      <c r="AO21" s="1604"/>
      <c r="AP21" s="1604"/>
      <c r="AQ21" s="1604"/>
      <c r="AR21" s="1604"/>
      <c r="AS21" s="1605"/>
      <c r="AT21" s="2132" t="str">
        <f>IFERROR(H21/H23,"")</f>
        <v/>
      </c>
      <c r="AU21" s="2133"/>
      <c r="AV21" s="2133"/>
      <c r="AW21" s="2134"/>
      <c r="AX21" s="1344"/>
      <c r="AY21" s="1345"/>
      <c r="AZ21" s="1345"/>
      <c r="BA21" s="1345"/>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44" t="s">
        <v>118</v>
      </c>
      <c r="B22" s="1245"/>
      <c r="C22" s="1245"/>
      <c r="D22" s="1245"/>
      <c r="E22" s="1245"/>
      <c r="F22" s="1245"/>
      <c r="G22" s="1245"/>
      <c r="H22" s="1067"/>
      <c r="I22" s="1068"/>
      <c r="J22" s="1068"/>
      <c r="K22" s="1068"/>
      <c r="L22" s="1068"/>
      <c r="M22" s="1068"/>
      <c r="N22" s="1068"/>
      <c r="O22" s="1068"/>
      <c r="P22" s="1068"/>
      <c r="Q22" s="1225"/>
      <c r="R22" s="6"/>
      <c r="S22" s="6"/>
      <c r="T22" s="6"/>
      <c r="U22" s="6"/>
      <c r="V22" s="6"/>
      <c r="W22" s="6"/>
      <c r="X22" s="6"/>
      <c r="Y22" s="6"/>
      <c r="Z22" s="6"/>
      <c r="AA22" s="6"/>
      <c r="AB22" s="6"/>
      <c r="AC22" s="6"/>
      <c r="AD22" s="6"/>
      <c r="AE22" s="6"/>
      <c r="AF22" s="6"/>
      <c r="AG22" s="6"/>
      <c r="AH22" s="6"/>
      <c r="AI22" s="6"/>
      <c r="AJ22" s="5"/>
      <c r="AK22" s="1215" t="s">
        <v>134</v>
      </c>
      <c r="AL22" s="1216"/>
      <c r="AM22" s="1216"/>
      <c r="AN22" s="1216"/>
      <c r="AO22" s="1216"/>
      <c r="AP22" s="1216"/>
      <c r="AQ22" s="1216"/>
      <c r="AR22" s="1216"/>
      <c r="AS22" s="1217"/>
      <c r="AT22" s="1276" t="str">
        <f>IFERROR(IF((H21*1.57)+(H23*1.57)+(H26*2)&lt;&gt;0,(H21*1.57)+(H23*1.57)+(H26*2),""),"")</f>
        <v/>
      </c>
      <c r="AU22" s="2100"/>
      <c r="AV22" s="2100"/>
      <c r="AW22" s="52" t="s">
        <v>133</v>
      </c>
      <c r="AX22" s="1344"/>
      <c r="AY22" s="1345"/>
      <c r="AZ22" s="1345"/>
      <c r="BA22" s="1345"/>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44" t="s">
        <v>117</v>
      </c>
      <c r="B23" s="1245"/>
      <c r="C23" s="1245"/>
      <c r="D23" s="1245"/>
      <c r="E23" s="1245"/>
      <c r="F23" s="1245"/>
      <c r="G23" s="1245"/>
      <c r="H23" s="1295"/>
      <c r="I23" s="1295"/>
      <c r="J23" s="1295"/>
      <c r="K23" s="1315" t="s">
        <v>116</v>
      </c>
      <c r="L23" s="1349"/>
      <c r="M23" s="1295"/>
      <c r="N23" s="1295"/>
      <c r="O23" s="1295"/>
      <c r="P23" s="1315" t="s">
        <v>115</v>
      </c>
      <c r="Q23" s="1316"/>
      <c r="R23" s="6"/>
      <c r="S23" s="6"/>
      <c r="T23" s="6"/>
      <c r="U23" s="6"/>
      <c r="V23" s="6"/>
      <c r="W23" s="6"/>
      <c r="X23" s="1373" t="s">
        <v>757</v>
      </c>
      <c r="Y23" s="1374"/>
      <c r="Z23" s="1374"/>
      <c r="AA23" s="1374"/>
      <c r="AB23" s="1374"/>
      <c r="AC23" s="1374"/>
      <c r="AD23" s="1374"/>
      <c r="AE23" s="1374"/>
      <c r="AF23" s="1374"/>
      <c r="AG23" s="1374"/>
      <c r="AH23" s="1374"/>
      <c r="AI23" s="1375"/>
      <c r="AJ23" s="5"/>
      <c r="AK23" s="1215" t="s">
        <v>132</v>
      </c>
      <c r="AL23" s="1216"/>
      <c r="AM23" s="1216"/>
      <c r="AN23" s="1216"/>
      <c r="AO23" s="1216"/>
      <c r="AP23" s="1216"/>
      <c r="AQ23" s="1216"/>
      <c r="AR23" s="1216"/>
      <c r="AS23" s="1217"/>
      <c r="AT23" s="1370" t="e">
        <f>AT21*AE17</f>
        <v>#VALUE!</v>
      </c>
      <c r="AU23" s="1371"/>
      <c r="AV23" s="1371"/>
      <c r="AW23" s="1372"/>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44" t="s">
        <v>112</v>
      </c>
      <c r="B24" s="1245"/>
      <c r="C24" s="1245"/>
      <c r="D24" s="1245"/>
      <c r="E24" s="1245"/>
      <c r="F24" s="1245"/>
      <c r="G24" s="1245"/>
      <c r="H24" s="1067"/>
      <c r="I24" s="1068"/>
      <c r="J24" s="1068"/>
      <c r="K24" s="1068"/>
      <c r="L24" s="1068"/>
      <c r="M24" s="1068"/>
      <c r="N24" s="1068"/>
      <c r="O24" s="1068"/>
      <c r="P24" s="1068"/>
      <c r="Q24" s="1225"/>
      <c r="R24" s="6"/>
      <c r="S24" s="6"/>
      <c r="T24" s="6"/>
      <c r="U24" s="6"/>
      <c r="V24" s="6"/>
      <c r="W24" s="6"/>
      <c r="X24" s="2116"/>
      <c r="Y24" s="2117"/>
      <c r="Z24" s="2117"/>
      <c r="AA24" s="2117"/>
      <c r="AB24" s="2117"/>
      <c r="AC24" s="2117"/>
      <c r="AD24" s="2117"/>
      <c r="AE24" s="2117"/>
      <c r="AF24" s="2118"/>
      <c r="AG24" s="2119"/>
      <c r="AH24" s="2120"/>
      <c r="AI24" s="2121"/>
      <c r="AJ24" s="5"/>
      <c r="AK24" s="1215" t="s">
        <v>129</v>
      </c>
      <c r="AL24" s="1216"/>
      <c r="AM24" s="1216"/>
      <c r="AN24" s="1216"/>
      <c r="AO24" s="1216"/>
      <c r="AP24" s="1216"/>
      <c r="AQ24" s="1216"/>
      <c r="AR24" s="1216"/>
      <c r="AS24" s="1217"/>
      <c r="AT24" s="1370" t="e">
        <f>AT21*AE17*0.92</f>
        <v>#VALUE!</v>
      </c>
      <c r="AU24" s="1371"/>
      <c r="AV24" s="1371"/>
      <c r="AW24" s="1372"/>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44" t="s">
        <v>110</v>
      </c>
      <c r="B25" s="1245"/>
      <c r="C25" s="1245"/>
      <c r="D25" s="1245"/>
      <c r="E25" s="1245"/>
      <c r="F25" s="1245"/>
      <c r="G25" s="1245"/>
      <c r="H25" s="1092"/>
      <c r="I25" s="1093"/>
      <c r="J25" s="1093"/>
      <c r="K25" s="1093"/>
      <c r="L25" s="1246" t="s">
        <v>109</v>
      </c>
      <c r="M25" s="1246"/>
      <c r="N25" s="1094"/>
      <c r="O25" s="1094"/>
      <c r="P25" s="1094"/>
      <c r="Q25" s="1298"/>
      <c r="R25" s="6"/>
      <c r="S25" s="6"/>
      <c r="T25" s="6"/>
      <c r="U25" s="6"/>
      <c r="V25" s="6"/>
      <c r="W25" s="6"/>
      <c r="X25" s="1244" t="s">
        <v>486</v>
      </c>
      <c r="Y25" s="1245"/>
      <c r="Z25" s="1245"/>
      <c r="AA25" s="1245"/>
      <c r="AB25" s="1245"/>
      <c r="AC25" s="1245"/>
      <c r="AD25" s="1245"/>
      <c r="AE25" s="1245"/>
      <c r="AF25" s="2099"/>
      <c r="AG25" s="1078"/>
      <c r="AH25" s="2109" t="s">
        <v>759</v>
      </c>
      <c r="AI25" s="2110"/>
      <c r="AJ25" s="5"/>
      <c r="AK25" s="2122" t="s">
        <v>125</v>
      </c>
      <c r="AL25" s="1284"/>
      <c r="AM25" s="1284"/>
      <c r="AN25" s="1284"/>
      <c r="AO25" s="1284"/>
      <c r="AP25" s="1284"/>
      <c r="AQ25" s="1284"/>
      <c r="AR25" s="1284"/>
      <c r="AS25" s="1284"/>
      <c r="AT25" s="1284"/>
      <c r="AU25" s="1284"/>
      <c r="AV25" s="1284"/>
      <c r="AW25" s="1285"/>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242" t="s">
        <v>107</v>
      </c>
      <c r="B26" s="1243"/>
      <c r="C26" s="1243"/>
      <c r="D26" s="1243"/>
      <c r="E26" s="1243"/>
      <c r="F26" s="1243"/>
      <c r="G26" s="1243"/>
      <c r="H26" s="978"/>
      <c r="I26" s="1303"/>
      <c r="J26" s="1303"/>
      <c r="K26" s="1303"/>
      <c r="L26" s="1303"/>
      <c r="M26" s="1296" t="s">
        <v>106</v>
      </c>
      <c r="N26" s="1296"/>
      <c r="O26" s="1296"/>
      <c r="P26" s="1296"/>
      <c r="Q26" s="1297"/>
      <c r="R26" s="6"/>
      <c r="S26" s="6"/>
      <c r="T26" s="6"/>
      <c r="U26" s="6"/>
      <c r="V26" s="6"/>
      <c r="W26" s="6"/>
      <c r="X26" s="1242" t="s">
        <v>479</v>
      </c>
      <c r="Y26" s="1243"/>
      <c r="Z26" s="1243"/>
      <c r="AA26" s="1243"/>
      <c r="AB26" s="1243"/>
      <c r="AC26" s="1243"/>
      <c r="AD26" s="1243"/>
      <c r="AE26" s="1243"/>
      <c r="AF26" s="977"/>
      <c r="AG26" s="978"/>
      <c r="AH26" s="2102" t="s">
        <v>760</v>
      </c>
      <c r="AI26" s="2103"/>
      <c r="AJ26" s="5"/>
      <c r="AK26" s="2123"/>
      <c r="AL26" s="1290"/>
      <c r="AM26" s="1290"/>
      <c r="AN26" s="1290"/>
      <c r="AO26" s="1290"/>
      <c r="AP26" s="1290"/>
      <c r="AQ26" s="1290"/>
      <c r="AR26" s="1290"/>
      <c r="AS26" s="1290"/>
      <c r="AT26" s="1290"/>
      <c r="AU26" s="1290"/>
      <c r="AV26" s="1290"/>
      <c r="AW26" s="1291"/>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236" t="s">
        <v>758</v>
      </c>
      <c r="B28" s="1237"/>
      <c r="C28" s="1237"/>
      <c r="D28" s="1237"/>
      <c r="E28" s="1237"/>
      <c r="F28" s="1237"/>
      <c r="G28" s="1237"/>
      <c r="H28" s="1237"/>
      <c r="I28" s="1237"/>
      <c r="J28" s="1237"/>
      <c r="K28" s="1237"/>
      <c r="L28" s="1237"/>
      <c r="M28" s="1237"/>
      <c r="N28" s="1237"/>
      <c r="O28" s="1237"/>
      <c r="P28" s="1237"/>
      <c r="Q28" s="1237"/>
      <c r="R28" s="1237"/>
      <c r="S28" s="1237"/>
      <c r="T28" s="1237"/>
      <c r="U28" s="1237"/>
      <c r="V28" s="1238"/>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01"/>
      <c r="B29" s="1302"/>
      <c r="C29" s="1302"/>
      <c r="D29" s="1624" t="s">
        <v>29</v>
      </c>
      <c r="E29" s="1624"/>
      <c r="F29" s="1624"/>
      <c r="G29" s="1624" t="s">
        <v>30</v>
      </c>
      <c r="H29" s="1624"/>
      <c r="I29" s="1624"/>
      <c r="J29" s="1624" t="s">
        <v>31</v>
      </c>
      <c r="K29" s="1624"/>
      <c r="L29" s="1624"/>
      <c r="M29" s="1624" t="s">
        <v>32</v>
      </c>
      <c r="N29" s="1624"/>
      <c r="O29" s="1624"/>
      <c r="P29" s="1624" t="s">
        <v>33</v>
      </c>
      <c r="Q29" s="1624"/>
      <c r="R29" s="2101"/>
      <c r="S29" s="1624" t="s">
        <v>138</v>
      </c>
      <c r="T29" s="1624"/>
      <c r="U29" s="1624"/>
      <c r="V29" s="1637"/>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44" t="s">
        <v>102</v>
      </c>
      <c r="B30" s="1245"/>
      <c r="C30" s="1245"/>
      <c r="D30" s="969"/>
      <c r="E30" s="969"/>
      <c r="F30" s="969"/>
      <c r="G30" s="968"/>
      <c r="H30" s="968"/>
      <c r="I30" s="968"/>
      <c r="J30" s="968"/>
      <c r="K30" s="968"/>
      <c r="L30" s="968"/>
      <c r="M30" s="969"/>
      <c r="N30" s="969"/>
      <c r="O30" s="969"/>
      <c r="P30" s="968"/>
      <c r="Q30" s="968"/>
      <c r="R30" s="1052"/>
      <c r="S30" s="1123"/>
      <c r="T30" s="969"/>
      <c r="U30" s="969"/>
      <c r="V30" s="970"/>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937" t="s">
        <v>92</v>
      </c>
      <c r="AW30" s="1254"/>
      <c r="AX30" s="1254"/>
      <c r="AY30" s="1254"/>
      <c r="AZ30" s="1254"/>
      <c r="BA30" s="1254"/>
      <c r="BB30" s="1254"/>
      <c r="BC30" s="1938"/>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242" t="s">
        <v>101</v>
      </c>
      <c r="B31" s="1243"/>
      <c r="C31" s="1243"/>
      <c r="D31" s="1383" t="str">
        <f>AC53</f>
        <v/>
      </c>
      <c r="E31" s="1383"/>
      <c r="F31" s="1383"/>
      <c r="G31" s="1353">
        <f>AF25+AF26</f>
        <v>0</v>
      </c>
      <c r="H31" s="1353"/>
      <c r="I31" s="1353"/>
      <c r="J31" s="1312"/>
      <c r="K31" s="1312"/>
      <c r="L31" s="1312"/>
      <c r="M31" s="944"/>
      <c r="N31" s="944"/>
      <c r="O31" s="944"/>
      <c r="P31" s="1354" t="str">
        <f>IFERROR(IF($AT$18="Single Phase",(Z14*AN13*AQ13)/(Z18*Z21),IF($AT$18="Three Phase",$AQ$16*$AN$16*$AT$14*$AT$16*1.73/746,"")),"")</f>
        <v/>
      </c>
      <c r="Q31" s="1639"/>
      <c r="R31" s="1640"/>
      <c r="S31" s="2098"/>
      <c r="T31" s="944"/>
      <c r="U31" s="944"/>
      <c r="V31" s="1119"/>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252" t="s">
        <v>91</v>
      </c>
      <c r="AW31" s="1252"/>
      <c r="AX31" s="1252"/>
      <c r="AY31" s="1252"/>
      <c r="AZ31" s="1252"/>
      <c r="BA31" s="1252"/>
      <c r="BB31" s="2124"/>
      <c r="BC31" s="2125"/>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928" t="s">
        <v>749</v>
      </c>
      <c r="AL32" s="1929"/>
      <c r="AM32" s="1929"/>
      <c r="AN32" s="1929"/>
      <c r="AO32" s="1929"/>
      <c r="AP32" s="1929"/>
      <c r="AQ32" s="1929"/>
      <c r="AR32" s="1929"/>
      <c r="AS32" s="1930"/>
      <c r="AT32" s="5"/>
      <c r="AU32" s="48"/>
      <c r="AV32" s="1265" t="s">
        <v>90</v>
      </c>
      <c r="AW32" s="1265"/>
      <c r="AX32" s="1265"/>
      <c r="AY32" s="1265"/>
      <c r="AZ32" s="1265"/>
      <c r="BA32" s="1265"/>
      <c r="BB32" s="1943"/>
      <c r="BC32" s="1944"/>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532" t="s">
        <v>60</v>
      </c>
      <c r="B33" s="1529"/>
      <c r="C33" s="1529"/>
      <c r="D33" s="1529"/>
      <c r="E33" s="1529"/>
      <c r="F33" s="1529"/>
      <c r="G33" s="1529"/>
      <c r="H33" s="1528" t="s">
        <v>356</v>
      </c>
      <c r="I33" s="1528"/>
      <c r="J33" s="1528"/>
      <c r="K33" s="1528"/>
      <c r="L33" s="1528"/>
      <c r="M33" s="1528"/>
      <c r="N33" s="1528"/>
      <c r="O33" s="1528"/>
      <c r="P33" s="1528"/>
      <c r="Q33" s="1529" t="s">
        <v>59</v>
      </c>
      <c r="R33" s="1529"/>
      <c r="S33" s="1529"/>
      <c r="T33" s="1528" t="s">
        <v>58</v>
      </c>
      <c r="U33" s="1528"/>
      <c r="V33" s="1528"/>
      <c r="W33" s="1528"/>
      <c r="X33" s="1528"/>
      <c r="Y33" s="1528"/>
      <c r="Z33" s="1528"/>
      <c r="AA33" s="1528"/>
      <c r="AB33" s="1528"/>
      <c r="AC33" s="1529" t="s">
        <v>57</v>
      </c>
      <c r="AD33" s="1529"/>
      <c r="AE33" s="1529"/>
      <c r="AF33" s="1541" t="s">
        <v>39</v>
      </c>
      <c r="AG33" s="1542"/>
      <c r="AH33" s="1542"/>
      <c r="AI33" s="1543"/>
      <c r="AJ33" s="5"/>
      <c r="AK33" s="1931"/>
      <c r="AL33" s="1932"/>
      <c r="AM33" s="1932"/>
      <c r="AN33" s="1932"/>
      <c r="AO33" s="1932"/>
      <c r="AP33" s="1932"/>
      <c r="AQ33" s="1932"/>
      <c r="AR33" s="1932"/>
      <c r="AS33" s="1933"/>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533"/>
      <c r="B34" s="1530"/>
      <c r="C34" s="1530"/>
      <c r="D34" s="1530"/>
      <c r="E34" s="1530"/>
      <c r="F34" s="1530"/>
      <c r="G34" s="1530"/>
      <c r="H34" s="1308" t="s">
        <v>55</v>
      </c>
      <c r="I34" s="1308"/>
      <c r="J34" s="1308"/>
      <c r="K34" s="1308" t="s">
        <v>54</v>
      </c>
      <c r="L34" s="1308"/>
      <c r="M34" s="1308"/>
      <c r="N34" s="1308" t="s">
        <v>653</v>
      </c>
      <c r="O34" s="1308"/>
      <c r="P34" s="1308"/>
      <c r="Q34" s="1530"/>
      <c r="R34" s="1530"/>
      <c r="S34" s="1530"/>
      <c r="T34" s="1308" t="s">
        <v>52</v>
      </c>
      <c r="U34" s="1308"/>
      <c r="V34" s="1308"/>
      <c r="W34" s="1308" t="s">
        <v>51</v>
      </c>
      <c r="X34" s="1308"/>
      <c r="Y34" s="1308"/>
      <c r="Z34" s="1308" t="s">
        <v>50</v>
      </c>
      <c r="AA34" s="1308"/>
      <c r="AB34" s="1308"/>
      <c r="AC34" s="1530"/>
      <c r="AD34" s="1530"/>
      <c r="AE34" s="1530"/>
      <c r="AF34" s="1544"/>
      <c r="AG34" s="1545"/>
      <c r="AH34" s="1545"/>
      <c r="AI34" s="1546"/>
      <c r="AJ34" s="5"/>
      <c r="AK34" s="1934"/>
      <c r="AL34" s="1935"/>
      <c r="AM34" s="1935"/>
      <c r="AN34" s="1935"/>
      <c r="AO34" s="1935"/>
      <c r="AP34" s="1935"/>
      <c r="AQ34" s="1935"/>
      <c r="AR34" s="1935"/>
      <c r="AS34" s="1936"/>
      <c r="AT34" s="5"/>
      <c r="AU34" s="1248" t="s">
        <v>56</v>
      </c>
      <c r="AV34" s="1249"/>
      <c r="AW34" s="1249"/>
      <c r="AX34" s="1249"/>
      <c r="AY34" s="1249"/>
      <c r="AZ34" s="1249"/>
      <c r="BA34" s="1249"/>
      <c r="BB34" s="1249"/>
      <c r="BC34" s="1249"/>
      <c r="BD34" s="1250"/>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69"/>
      <c r="B35" s="1970"/>
      <c r="C35" s="1970"/>
      <c r="D35" s="1970"/>
      <c r="E35" s="1970"/>
      <c r="F35" s="1970"/>
      <c r="G35" s="1970"/>
      <c r="H35" s="988"/>
      <c r="I35" s="988"/>
      <c r="J35" s="988"/>
      <c r="K35" s="988"/>
      <c r="L35" s="988"/>
      <c r="M35" s="988"/>
      <c r="N35" s="988"/>
      <c r="O35" s="988"/>
      <c r="P35" s="988"/>
      <c r="Q35" s="2089"/>
      <c r="R35" s="988"/>
      <c r="S35" s="988"/>
      <c r="T35" s="1527"/>
      <c r="U35" s="1527"/>
      <c r="V35" s="1527"/>
      <c r="W35" s="1527"/>
      <c r="X35" s="1527"/>
      <c r="Y35" s="1527"/>
      <c r="Z35" s="1527"/>
      <c r="AA35" s="1527"/>
      <c r="AB35" s="1527"/>
      <c r="AC35" s="1527"/>
      <c r="AD35" s="1527"/>
      <c r="AE35" s="1527"/>
      <c r="AF35" s="2106"/>
      <c r="AG35" s="2107"/>
      <c r="AH35" s="2107"/>
      <c r="AI35" s="2108"/>
      <c r="AJ35" s="5"/>
      <c r="AK35" s="1550" t="str">
        <f>IFERROR(AN35*(1-$BB$32),"")</f>
        <v/>
      </c>
      <c r="AL35" s="1551"/>
      <c r="AM35" s="1551"/>
      <c r="AN35" s="1551" t="str">
        <f>IFERROR(($AK$53*Q35),"")</f>
        <v/>
      </c>
      <c r="AO35" s="1551"/>
      <c r="AP35" s="1551"/>
      <c r="AQ35" s="1551" t="str">
        <f>IFERROR(AN35*(1+$BB$31),"")</f>
        <v/>
      </c>
      <c r="AR35" s="1551"/>
      <c r="AS35" s="1552"/>
      <c r="AT35" s="5"/>
      <c r="AU35" s="1922" t="str">
        <f t="shared" ref="AU35:AU52" si="0">IF(AC35="","",IF(AC35&lt;Q35-(Q35*$BB$32),"Below "&amp;$BB$32*100&amp;"% by "&amp;Q35-(Q35*$BB$32)-AC35&amp;" CFM",IF(AC35&gt;Q35+(Q35*$BB$31),"Above "&amp;$BB$31*100&amp;"% by "&amp;AC35-Q35-(Q35*$BB$31)&amp;" CFM","")))</f>
        <v/>
      </c>
      <c r="AV35" s="1923"/>
      <c r="AW35" s="1923"/>
      <c r="AX35" s="1923"/>
      <c r="AY35" s="1923"/>
      <c r="AZ35" s="1923"/>
      <c r="BA35" s="1923"/>
      <c r="BB35" s="1923"/>
      <c r="BC35" s="1923"/>
      <c r="BD35" s="1924"/>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521"/>
      <c r="B36" s="1522"/>
      <c r="C36" s="1522"/>
      <c r="D36" s="1522"/>
      <c r="E36" s="1522"/>
      <c r="F36" s="1522"/>
      <c r="G36" s="1522"/>
      <c r="H36" s="969"/>
      <c r="I36" s="969"/>
      <c r="J36" s="969"/>
      <c r="K36" s="969"/>
      <c r="L36" s="969"/>
      <c r="M36" s="969"/>
      <c r="N36" s="969"/>
      <c r="O36" s="969"/>
      <c r="P36" s="969"/>
      <c r="Q36" s="969"/>
      <c r="R36" s="969"/>
      <c r="S36" s="969"/>
      <c r="T36" s="1527"/>
      <c r="U36" s="1527"/>
      <c r="V36" s="1527"/>
      <c r="W36" s="1527"/>
      <c r="X36" s="1527"/>
      <c r="Y36" s="1527"/>
      <c r="Z36" s="1527"/>
      <c r="AA36" s="1527"/>
      <c r="AB36" s="1527"/>
      <c r="AC36" s="1527"/>
      <c r="AD36" s="1527"/>
      <c r="AE36" s="1527"/>
      <c r="AF36" s="1067"/>
      <c r="AG36" s="1068"/>
      <c r="AH36" s="1068"/>
      <c r="AI36" s="1225"/>
      <c r="AJ36" s="5"/>
      <c r="AK36" s="2127" t="str">
        <f>IFERROR(AN36*(1-$BB$32),"")</f>
        <v/>
      </c>
      <c r="AL36" s="2126"/>
      <c r="AM36" s="2126"/>
      <c r="AN36" s="2126" t="str">
        <f>IFERROR(($AK$53*Q36),"")</f>
        <v/>
      </c>
      <c r="AO36" s="2126"/>
      <c r="AP36" s="2126"/>
      <c r="AQ36" s="2126" t="str">
        <f>IFERROR(AN36*(1+$BB$31),"")</f>
        <v/>
      </c>
      <c r="AR36" s="2126"/>
      <c r="AS36" s="2128"/>
      <c r="AT36" s="5"/>
      <c r="AU36" s="1922" t="str">
        <f t="shared" si="0"/>
        <v/>
      </c>
      <c r="AV36" s="1923"/>
      <c r="AW36" s="1923"/>
      <c r="AX36" s="1923"/>
      <c r="AY36" s="1923"/>
      <c r="AZ36" s="1923"/>
      <c r="BA36" s="1923"/>
      <c r="BB36" s="1923"/>
      <c r="BC36" s="1923"/>
      <c r="BD36" s="1924"/>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521"/>
      <c r="B37" s="1522"/>
      <c r="C37" s="1522"/>
      <c r="D37" s="1522"/>
      <c r="E37" s="1522"/>
      <c r="F37" s="1522"/>
      <c r="G37" s="1522"/>
      <c r="H37" s="988"/>
      <c r="I37" s="988"/>
      <c r="J37" s="988"/>
      <c r="K37" s="988"/>
      <c r="L37" s="988"/>
      <c r="M37" s="988"/>
      <c r="N37" s="969"/>
      <c r="O37" s="969"/>
      <c r="P37" s="969"/>
      <c r="Q37" s="969"/>
      <c r="R37" s="969"/>
      <c r="S37" s="969"/>
      <c r="T37" s="1527"/>
      <c r="U37" s="1527"/>
      <c r="V37" s="1527"/>
      <c r="W37" s="1527"/>
      <c r="X37" s="1527"/>
      <c r="Y37" s="1527"/>
      <c r="Z37" s="1527"/>
      <c r="AA37" s="1527"/>
      <c r="AB37" s="1527"/>
      <c r="AC37" s="1527"/>
      <c r="AD37" s="1527"/>
      <c r="AE37" s="1527"/>
      <c r="AF37" s="1067"/>
      <c r="AG37" s="1068"/>
      <c r="AH37" s="1068"/>
      <c r="AI37" s="1225"/>
      <c r="AJ37" s="5"/>
      <c r="AK37" s="2127" t="str">
        <f t="shared" ref="AK37:AK52" si="1">IFERROR(AN37*(1-$BB$32),"")</f>
        <v/>
      </c>
      <c r="AL37" s="2126"/>
      <c r="AM37" s="2126"/>
      <c r="AN37" s="2126" t="str">
        <f t="shared" ref="AN37:AN52" si="2">IFERROR(($AK$53*Q37),"")</f>
        <v/>
      </c>
      <c r="AO37" s="2126"/>
      <c r="AP37" s="2126"/>
      <c r="AQ37" s="2126" t="str">
        <f t="shared" ref="AQ37:AQ52" si="3">IFERROR(AN37*(1+$BB$31),"")</f>
        <v/>
      </c>
      <c r="AR37" s="2126"/>
      <c r="AS37" s="2128"/>
      <c r="AT37" s="5"/>
      <c r="AU37" s="1922" t="str">
        <f t="shared" si="0"/>
        <v/>
      </c>
      <c r="AV37" s="1923"/>
      <c r="AW37" s="1923"/>
      <c r="AX37" s="1923"/>
      <c r="AY37" s="1923"/>
      <c r="AZ37" s="1923"/>
      <c r="BA37" s="1923"/>
      <c r="BB37" s="1923"/>
      <c r="BC37" s="1923"/>
      <c r="BD37" s="1924"/>
      <c r="BE37" s="5"/>
      <c r="BF37" s="961" t="s">
        <v>442</v>
      </c>
      <c r="BG37" s="962"/>
      <c r="BH37" s="962"/>
      <c r="BI37" s="962"/>
      <c r="BJ37" s="962"/>
      <c r="BK37" s="962"/>
      <c r="BL37" s="962"/>
      <c r="BM37" s="962"/>
      <c r="BN37" s="962"/>
      <c r="BO37" s="962"/>
      <c r="BP37" s="962"/>
      <c r="BQ37" s="962"/>
      <c r="BR37" s="962"/>
      <c r="BS37" s="962"/>
      <c r="BT37" s="962"/>
      <c r="BU37" s="962"/>
      <c r="BV37" s="962"/>
      <c r="BW37" s="962"/>
      <c r="BX37" s="962"/>
      <c r="BY37" s="962"/>
      <c r="BZ37" s="962"/>
      <c r="CA37" s="962"/>
      <c r="CB37" s="962"/>
      <c r="CC37" s="962"/>
      <c r="CD37" s="962"/>
      <c r="CE37" s="962"/>
      <c r="CF37" s="962"/>
      <c r="CG37" s="962"/>
      <c r="CH37" s="962"/>
      <c r="CI37" s="962"/>
      <c r="CJ37" s="962"/>
      <c r="CK37" s="963"/>
    </row>
    <row r="38" spans="1:89" s="34" customFormat="1" ht="12" customHeight="1" thickTop="1" x14ac:dyDescent="0.2">
      <c r="A38" s="1521"/>
      <c r="B38" s="1522"/>
      <c r="C38" s="1522"/>
      <c r="D38" s="1522"/>
      <c r="E38" s="1522"/>
      <c r="F38" s="1522"/>
      <c r="G38" s="1522"/>
      <c r="H38" s="969"/>
      <c r="I38" s="969"/>
      <c r="J38" s="969"/>
      <c r="K38" s="969"/>
      <c r="L38" s="969"/>
      <c r="M38" s="969"/>
      <c r="N38" s="969"/>
      <c r="O38" s="969"/>
      <c r="P38" s="969"/>
      <c r="Q38" s="969"/>
      <c r="R38" s="969"/>
      <c r="S38" s="969"/>
      <c r="T38" s="1527"/>
      <c r="U38" s="1527"/>
      <c r="V38" s="1527"/>
      <c r="W38" s="1527"/>
      <c r="X38" s="1527"/>
      <c r="Y38" s="1527"/>
      <c r="Z38" s="1527"/>
      <c r="AA38" s="1527"/>
      <c r="AB38" s="1527"/>
      <c r="AC38" s="1527"/>
      <c r="AD38" s="1527"/>
      <c r="AE38" s="1527"/>
      <c r="AF38" s="1067"/>
      <c r="AG38" s="1068"/>
      <c r="AH38" s="1068"/>
      <c r="AI38" s="1225"/>
      <c r="AJ38" s="5"/>
      <c r="AK38" s="2127" t="str">
        <f t="shared" si="1"/>
        <v/>
      </c>
      <c r="AL38" s="2126"/>
      <c r="AM38" s="2126"/>
      <c r="AN38" s="2126" t="str">
        <f t="shared" si="2"/>
        <v/>
      </c>
      <c r="AO38" s="2126"/>
      <c r="AP38" s="2126"/>
      <c r="AQ38" s="2126" t="str">
        <f t="shared" si="3"/>
        <v/>
      </c>
      <c r="AR38" s="2126"/>
      <c r="AS38" s="2128"/>
      <c r="AT38" s="5"/>
      <c r="AU38" s="1922" t="str">
        <f t="shared" si="0"/>
        <v/>
      </c>
      <c r="AV38" s="1923"/>
      <c r="AW38" s="1923"/>
      <c r="AX38" s="1923"/>
      <c r="AY38" s="1923"/>
      <c r="AZ38" s="1923"/>
      <c r="BA38" s="1923"/>
      <c r="BB38" s="1923"/>
      <c r="BC38" s="1923"/>
      <c r="BD38" s="1924"/>
      <c r="BE38" s="5"/>
      <c r="BF38" s="948"/>
      <c r="BG38" s="950"/>
      <c r="BH38" s="1474">
        <v>1</v>
      </c>
      <c r="BI38" s="1474"/>
      <c r="BJ38" s="2067" t="s">
        <v>355</v>
      </c>
      <c r="BK38" s="1808"/>
      <c r="BL38" s="1808"/>
      <c r="BM38" s="1808"/>
      <c r="BN38" s="1808"/>
      <c r="BO38" s="1808"/>
      <c r="BP38" s="1808"/>
      <c r="BQ38" s="1808"/>
      <c r="BR38" s="1808"/>
      <c r="BS38" s="1808"/>
      <c r="BT38" s="1808"/>
      <c r="BU38" s="1808"/>
      <c r="BV38" s="1808"/>
      <c r="BW38" s="1808"/>
      <c r="BX38" s="1808"/>
      <c r="BY38" s="1808"/>
      <c r="BZ38" s="1808"/>
      <c r="CA38" s="1808"/>
      <c r="CB38" s="1808"/>
      <c r="CC38" s="1808"/>
      <c r="CD38" s="1808"/>
      <c r="CE38" s="1808"/>
      <c r="CF38" s="1808"/>
      <c r="CG38" s="1808"/>
      <c r="CH38" s="1808"/>
      <c r="CI38" s="1808"/>
      <c r="CJ38" s="1808"/>
      <c r="CK38" s="2136"/>
    </row>
    <row r="39" spans="1:89" s="34" customFormat="1" ht="12" customHeight="1" x14ac:dyDescent="0.2">
      <c r="A39" s="1521"/>
      <c r="B39" s="1522"/>
      <c r="C39" s="1522"/>
      <c r="D39" s="1522"/>
      <c r="E39" s="1522"/>
      <c r="F39" s="1522"/>
      <c r="G39" s="1522"/>
      <c r="H39" s="988"/>
      <c r="I39" s="988"/>
      <c r="J39" s="988"/>
      <c r="K39" s="988"/>
      <c r="L39" s="988"/>
      <c r="M39" s="988"/>
      <c r="N39" s="969"/>
      <c r="O39" s="969"/>
      <c r="P39" s="969"/>
      <c r="Q39" s="969"/>
      <c r="R39" s="969"/>
      <c r="S39" s="969"/>
      <c r="T39" s="1527"/>
      <c r="U39" s="1527"/>
      <c r="V39" s="1527"/>
      <c r="W39" s="1527"/>
      <c r="X39" s="1527"/>
      <c r="Y39" s="1527"/>
      <c r="Z39" s="1527"/>
      <c r="AA39" s="1527"/>
      <c r="AB39" s="1527"/>
      <c r="AC39" s="1527"/>
      <c r="AD39" s="1527"/>
      <c r="AE39" s="1527"/>
      <c r="AF39" s="1067"/>
      <c r="AG39" s="1068"/>
      <c r="AH39" s="1068"/>
      <c r="AI39" s="1225"/>
      <c r="AJ39" s="5"/>
      <c r="AK39" s="2127" t="str">
        <f t="shared" si="1"/>
        <v/>
      </c>
      <c r="AL39" s="2126"/>
      <c r="AM39" s="2126"/>
      <c r="AN39" s="2126" t="str">
        <f t="shared" si="2"/>
        <v/>
      </c>
      <c r="AO39" s="2126"/>
      <c r="AP39" s="2126"/>
      <c r="AQ39" s="2126" t="str">
        <f t="shared" si="3"/>
        <v/>
      </c>
      <c r="AR39" s="2126"/>
      <c r="AS39" s="2128"/>
      <c r="AT39" s="5"/>
      <c r="AU39" s="1922" t="str">
        <f t="shared" si="0"/>
        <v/>
      </c>
      <c r="AV39" s="1923"/>
      <c r="AW39" s="1923"/>
      <c r="AX39" s="1923"/>
      <c r="AY39" s="1923"/>
      <c r="AZ39" s="1923"/>
      <c r="BA39" s="1923"/>
      <c r="BB39" s="1923"/>
      <c r="BC39" s="1923"/>
      <c r="BD39" s="1924"/>
      <c r="BE39" s="5"/>
      <c r="BF39" s="1193"/>
      <c r="BG39" s="1194"/>
      <c r="BH39" s="1027">
        <v>2</v>
      </c>
      <c r="BI39" s="1027"/>
      <c r="BJ39" s="2077" t="s">
        <v>354</v>
      </c>
      <c r="BK39" s="1032"/>
      <c r="BL39" s="1032"/>
      <c r="BM39" s="1032"/>
      <c r="BN39" s="1032"/>
      <c r="BO39" s="1032"/>
      <c r="BP39" s="1032"/>
      <c r="BQ39" s="1032"/>
      <c r="BR39" s="1032"/>
      <c r="BS39" s="1032"/>
      <c r="BT39" s="1032"/>
      <c r="BU39" s="1032"/>
      <c r="BV39" s="1032"/>
      <c r="BW39" s="1032"/>
      <c r="BX39" s="1032"/>
      <c r="BY39" s="1032"/>
      <c r="BZ39" s="1032"/>
      <c r="CA39" s="1032"/>
      <c r="CB39" s="1032"/>
      <c r="CC39" s="1032"/>
      <c r="CD39" s="1032"/>
      <c r="CE39" s="1032"/>
      <c r="CF39" s="1032"/>
      <c r="CG39" s="1032"/>
      <c r="CH39" s="1032"/>
      <c r="CI39" s="1032"/>
      <c r="CJ39" s="1032"/>
      <c r="CK39" s="2135"/>
    </row>
    <row r="40" spans="1:89" s="34" customFormat="1" ht="12" customHeight="1" x14ac:dyDescent="0.2">
      <c r="A40" s="1521"/>
      <c r="B40" s="1522"/>
      <c r="C40" s="1522"/>
      <c r="D40" s="1522"/>
      <c r="E40" s="1522"/>
      <c r="F40" s="1522"/>
      <c r="G40" s="1522"/>
      <c r="H40" s="969"/>
      <c r="I40" s="969"/>
      <c r="J40" s="969"/>
      <c r="K40" s="969"/>
      <c r="L40" s="969"/>
      <c r="M40" s="969"/>
      <c r="N40" s="969"/>
      <c r="O40" s="969"/>
      <c r="P40" s="969"/>
      <c r="Q40" s="969"/>
      <c r="R40" s="969"/>
      <c r="S40" s="969"/>
      <c r="T40" s="1527"/>
      <c r="U40" s="1527"/>
      <c r="V40" s="1527"/>
      <c r="W40" s="1527"/>
      <c r="X40" s="1527"/>
      <c r="Y40" s="1527"/>
      <c r="Z40" s="1527"/>
      <c r="AA40" s="1527"/>
      <c r="AB40" s="1527"/>
      <c r="AC40" s="1527"/>
      <c r="AD40" s="1527"/>
      <c r="AE40" s="1527"/>
      <c r="AF40" s="1067"/>
      <c r="AG40" s="1068"/>
      <c r="AH40" s="1068"/>
      <c r="AI40" s="1225"/>
      <c r="AJ40" s="5"/>
      <c r="AK40" s="2127" t="str">
        <f t="shared" si="1"/>
        <v/>
      </c>
      <c r="AL40" s="2126"/>
      <c r="AM40" s="2126"/>
      <c r="AN40" s="2126" t="str">
        <f t="shared" si="2"/>
        <v/>
      </c>
      <c r="AO40" s="2126"/>
      <c r="AP40" s="2126"/>
      <c r="AQ40" s="2126" t="str">
        <f t="shared" si="3"/>
        <v/>
      </c>
      <c r="AR40" s="2126"/>
      <c r="AS40" s="2128"/>
      <c r="AT40" s="5"/>
      <c r="AU40" s="1922" t="str">
        <f t="shared" si="0"/>
        <v/>
      </c>
      <c r="AV40" s="1923"/>
      <c r="AW40" s="1923"/>
      <c r="AX40" s="1923"/>
      <c r="AY40" s="1923"/>
      <c r="AZ40" s="1923"/>
      <c r="BA40" s="1923"/>
      <c r="BB40" s="1923"/>
      <c r="BC40" s="1923"/>
      <c r="BD40" s="1924"/>
      <c r="BE40" s="5"/>
      <c r="BF40" s="1193"/>
      <c r="BG40" s="1194"/>
      <c r="BH40" s="1027">
        <v>3</v>
      </c>
      <c r="BI40" s="1027"/>
      <c r="BJ40" s="2077" t="s">
        <v>353</v>
      </c>
      <c r="BK40" s="1032"/>
      <c r="BL40" s="1032"/>
      <c r="BM40" s="1032"/>
      <c r="BN40" s="1032"/>
      <c r="BO40" s="1032"/>
      <c r="BP40" s="1032"/>
      <c r="BQ40" s="1032"/>
      <c r="BR40" s="1032"/>
      <c r="BS40" s="1032"/>
      <c r="BT40" s="1032"/>
      <c r="BU40" s="1032"/>
      <c r="BV40" s="1032"/>
      <c r="BW40" s="1032"/>
      <c r="BX40" s="1032"/>
      <c r="BY40" s="1032"/>
      <c r="BZ40" s="1032"/>
      <c r="CA40" s="1032"/>
      <c r="CB40" s="1032"/>
      <c r="CC40" s="1032"/>
      <c r="CD40" s="1032"/>
      <c r="CE40" s="1032"/>
      <c r="CF40" s="1032"/>
      <c r="CG40" s="1032"/>
      <c r="CH40" s="1032"/>
      <c r="CI40" s="1032"/>
      <c r="CJ40" s="1032"/>
      <c r="CK40" s="2135"/>
    </row>
    <row r="41" spans="1:89" s="34" customFormat="1" ht="12" customHeight="1" x14ac:dyDescent="0.2">
      <c r="A41" s="1521"/>
      <c r="B41" s="1522"/>
      <c r="C41" s="1522"/>
      <c r="D41" s="1522"/>
      <c r="E41" s="1522"/>
      <c r="F41" s="1522"/>
      <c r="G41" s="1522"/>
      <c r="H41" s="988"/>
      <c r="I41" s="988"/>
      <c r="J41" s="988"/>
      <c r="K41" s="988"/>
      <c r="L41" s="988"/>
      <c r="M41" s="988"/>
      <c r="N41" s="969"/>
      <c r="O41" s="969"/>
      <c r="P41" s="969"/>
      <c r="Q41" s="969"/>
      <c r="R41" s="969"/>
      <c r="S41" s="969"/>
      <c r="T41" s="1527"/>
      <c r="U41" s="1527"/>
      <c r="V41" s="1527"/>
      <c r="W41" s="1527"/>
      <c r="X41" s="1527"/>
      <c r="Y41" s="1527"/>
      <c r="Z41" s="1527"/>
      <c r="AA41" s="1527"/>
      <c r="AB41" s="1527"/>
      <c r="AC41" s="1527"/>
      <c r="AD41" s="1527"/>
      <c r="AE41" s="1527"/>
      <c r="AF41" s="1067"/>
      <c r="AG41" s="1068"/>
      <c r="AH41" s="1068"/>
      <c r="AI41" s="1225"/>
      <c r="AJ41" s="5"/>
      <c r="AK41" s="2127" t="str">
        <f t="shared" si="1"/>
        <v/>
      </c>
      <c r="AL41" s="2126"/>
      <c r="AM41" s="2126"/>
      <c r="AN41" s="2126" t="str">
        <f t="shared" si="2"/>
        <v/>
      </c>
      <c r="AO41" s="2126"/>
      <c r="AP41" s="2126"/>
      <c r="AQ41" s="2126" t="str">
        <f t="shared" si="3"/>
        <v/>
      </c>
      <c r="AR41" s="2126"/>
      <c r="AS41" s="2128"/>
      <c r="AT41" s="5"/>
      <c r="AU41" s="1922" t="str">
        <f t="shared" si="0"/>
        <v/>
      </c>
      <c r="AV41" s="1923"/>
      <c r="AW41" s="1923"/>
      <c r="AX41" s="1923"/>
      <c r="AY41" s="1923"/>
      <c r="AZ41" s="1923"/>
      <c r="BA41" s="1923"/>
      <c r="BB41" s="1923"/>
      <c r="BC41" s="1923"/>
      <c r="BD41" s="1924"/>
      <c r="BE41" s="5"/>
      <c r="BF41" s="1193"/>
      <c r="BG41" s="1194"/>
      <c r="BH41" s="1027">
        <v>4</v>
      </c>
      <c r="BI41" s="1027"/>
      <c r="BJ41" s="2077" t="s">
        <v>212</v>
      </c>
      <c r="BK41" s="1032"/>
      <c r="BL41" s="1032"/>
      <c r="BM41" s="1032"/>
      <c r="BN41" s="1032"/>
      <c r="BO41" s="1032"/>
      <c r="BP41" s="1032"/>
      <c r="BQ41" s="1032"/>
      <c r="BR41" s="1032"/>
      <c r="BS41" s="1032"/>
      <c r="BT41" s="1032"/>
      <c r="BU41" s="1032"/>
      <c r="BV41" s="1032"/>
      <c r="BW41" s="1032"/>
      <c r="BX41" s="1032"/>
      <c r="BY41" s="1032"/>
      <c r="BZ41" s="1032"/>
      <c r="CA41" s="1032"/>
      <c r="CB41" s="1032"/>
      <c r="CC41" s="1032"/>
      <c r="CD41" s="1032"/>
      <c r="CE41" s="1032"/>
      <c r="CF41" s="1032"/>
      <c r="CG41" s="1032"/>
      <c r="CH41" s="1032"/>
      <c r="CI41" s="1032"/>
      <c r="CJ41" s="1032"/>
      <c r="CK41" s="2135"/>
    </row>
    <row r="42" spans="1:89" s="34" customFormat="1" ht="12" customHeight="1" x14ac:dyDescent="0.2">
      <c r="A42" s="1521"/>
      <c r="B42" s="1522"/>
      <c r="C42" s="1522"/>
      <c r="D42" s="1522"/>
      <c r="E42" s="1522"/>
      <c r="F42" s="1522"/>
      <c r="G42" s="1522"/>
      <c r="H42" s="969"/>
      <c r="I42" s="969"/>
      <c r="J42" s="969"/>
      <c r="K42" s="969"/>
      <c r="L42" s="969"/>
      <c r="M42" s="969"/>
      <c r="N42" s="969"/>
      <c r="O42" s="969"/>
      <c r="P42" s="969"/>
      <c r="Q42" s="969"/>
      <c r="R42" s="969"/>
      <c r="S42" s="969"/>
      <c r="T42" s="1527"/>
      <c r="U42" s="1527"/>
      <c r="V42" s="1527"/>
      <c r="W42" s="1527"/>
      <c r="X42" s="1527"/>
      <c r="Y42" s="1527"/>
      <c r="Z42" s="1527"/>
      <c r="AA42" s="1527"/>
      <c r="AB42" s="1527"/>
      <c r="AC42" s="1527"/>
      <c r="AD42" s="1527"/>
      <c r="AE42" s="1527"/>
      <c r="AF42" s="1067"/>
      <c r="AG42" s="1068"/>
      <c r="AH42" s="1068"/>
      <c r="AI42" s="1225"/>
      <c r="AJ42" s="5"/>
      <c r="AK42" s="2127" t="str">
        <f t="shared" si="1"/>
        <v/>
      </c>
      <c r="AL42" s="2126"/>
      <c r="AM42" s="2126"/>
      <c r="AN42" s="2126" t="str">
        <f t="shared" si="2"/>
        <v/>
      </c>
      <c r="AO42" s="2126"/>
      <c r="AP42" s="2126"/>
      <c r="AQ42" s="2126" t="str">
        <f t="shared" si="3"/>
        <v/>
      </c>
      <c r="AR42" s="2126"/>
      <c r="AS42" s="2128"/>
      <c r="AT42" s="5"/>
      <c r="AU42" s="1922" t="str">
        <f t="shared" si="0"/>
        <v/>
      </c>
      <c r="AV42" s="1923"/>
      <c r="AW42" s="1923"/>
      <c r="AX42" s="1923"/>
      <c r="AY42" s="1923"/>
      <c r="AZ42" s="1923"/>
      <c r="BA42" s="1923"/>
      <c r="BB42" s="1923"/>
      <c r="BC42" s="1923"/>
      <c r="BD42" s="1924"/>
      <c r="BE42" s="5"/>
      <c r="BF42" s="1193"/>
      <c r="BG42" s="1194"/>
      <c r="BH42" s="1027">
        <v>5</v>
      </c>
      <c r="BI42" s="1027"/>
      <c r="BJ42" s="2077" t="s">
        <v>210</v>
      </c>
      <c r="BK42" s="1032"/>
      <c r="BL42" s="1032"/>
      <c r="BM42" s="1032"/>
      <c r="BN42" s="1032"/>
      <c r="BO42" s="1032"/>
      <c r="BP42" s="1032"/>
      <c r="BQ42" s="1032"/>
      <c r="BR42" s="1032"/>
      <c r="BS42" s="1032"/>
      <c r="BT42" s="1032"/>
      <c r="BU42" s="1032"/>
      <c r="BV42" s="1032"/>
      <c r="BW42" s="1032"/>
      <c r="BX42" s="1032"/>
      <c r="BY42" s="1032"/>
      <c r="BZ42" s="1032"/>
      <c r="CA42" s="1032"/>
      <c r="CB42" s="1032"/>
      <c r="CC42" s="1032"/>
      <c r="CD42" s="1032"/>
      <c r="CE42" s="1032"/>
      <c r="CF42" s="1032"/>
      <c r="CG42" s="1032"/>
      <c r="CH42" s="1032"/>
      <c r="CI42" s="1032"/>
      <c r="CJ42" s="1032"/>
      <c r="CK42" s="2135"/>
    </row>
    <row r="43" spans="1:89" s="434" customFormat="1" ht="12" customHeight="1" x14ac:dyDescent="0.2">
      <c r="A43" s="1521"/>
      <c r="B43" s="1522"/>
      <c r="C43" s="1522"/>
      <c r="D43" s="1522"/>
      <c r="E43" s="1522"/>
      <c r="F43" s="1522"/>
      <c r="G43" s="1522"/>
      <c r="H43" s="988"/>
      <c r="I43" s="988"/>
      <c r="J43" s="988"/>
      <c r="K43" s="988"/>
      <c r="L43" s="988"/>
      <c r="M43" s="988"/>
      <c r="N43" s="969"/>
      <c r="O43" s="969"/>
      <c r="P43" s="969"/>
      <c r="Q43" s="969"/>
      <c r="R43" s="969"/>
      <c r="S43" s="969"/>
      <c r="T43" s="1527"/>
      <c r="U43" s="1527"/>
      <c r="V43" s="1527"/>
      <c r="W43" s="1527"/>
      <c r="X43" s="1527"/>
      <c r="Y43" s="1527"/>
      <c r="Z43" s="1527"/>
      <c r="AA43" s="1527"/>
      <c r="AB43" s="1527"/>
      <c r="AC43" s="1527"/>
      <c r="AD43" s="1527"/>
      <c r="AE43" s="1527"/>
      <c r="AF43" s="1067"/>
      <c r="AG43" s="1068"/>
      <c r="AH43" s="1068"/>
      <c r="AI43" s="1225"/>
      <c r="AJ43" s="5"/>
      <c r="AK43" s="2127" t="str">
        <f t="shared" si="1"/>
        <v/>
      </c>
      <c r="AL43" s="2126"/>
      <c r="AM43" s="2126"/>
      <c r="AN43" s="2126" t="str">
        <f t="shared" si="2"/>
        <v/>
      </c>
      <c r="AO43" s="2126"/>
      <c r="AP43" s="2126"/>
      <c r="AQ43" s="2126" t="str">
        <f t="shared" si="3"/>
        <v/>
      </c>
      <c r="AR43" s="2126"/>
      <c r="AS43" s="2128"/>
      <c r="AT43" s="5"/>
      <c r="AU43" s="1922" t="str">
        <f t="shared" si="0"/>
        <v/>
      </c>
      <c r="AV43" s="1923"/>
      <c r="AW43" s="1923"/>
      <c r="AX43" s="1923"/>
      <c r="AY43" s="1923"/>
      <c r="AZ43" s="1923"/>
      <c r="BA43" s="1923"/>
      <c r="BB43" s="1923"/>
      <c r="BC43" s="1923"/>
      <c r="BD43" s="1924"/>
      <c r="BE43" s="5"/>
      <c r="BF43" s="1193"/>
      <c r="BG43" s="1194"/>
      <c r="BH43" s="1027">
        <v>6</v>
      </c>
      <c r="BI43" s="1027"/>
      <c r="BJ43" s="2077" t="s">
        <v>352</v>
      </c>
      <c r="BK43" s="1032"/>
      <c r="BL43" s="1032"/>
      <c r="BM43" s="1032"/>
      <c r="BN43" s="1032"/>
      <c r="BO43" s="1032"/>
      <c r="BP43" s="1032"/>
      <c r="BQ43" s="1032"/>
      <c r="BR43" s="1032"/>
      <c r="BS43" s="1032"/>
      <c r="BT43" s="1032"/>
      <c r="BU43" s="1032"/>
      <c r="BV43" s="1032"/>
      <c r="BW43" s="1032"/>
      <c r="BX43" s="1032"/>
      <c r="BY43" s="1032"/>
      <c r="BZ43" s="1032"/>
      <c r="CA43" s="1032"/>
      <c r="CB43" s="1032"/>
      <c r="CC43" s="1032"/>
      <c r="CD43" s="1032"/>
      <c r="CE43" s="1032"/>
      <c r="CF43" s="1032"/>
      <c r="CG43" s="1032"/>
      <c r="CH43" s="1032"/>
      <c r="CI43" s="1032"/>
      <c r="CJ43" s="1032"/>
      <c r="CK43" s="2135"/>
    </row>
    <row r="44" spans="1:89" s="34" customFormat="1" ht="12" customHeight="1" x14ac:dyDescent="0.2">
      <c r="A44" s="1521"/>
      <c r="B44" s="1522"/>
      <c r="C44" s="1522"/>
      <c r="D44" s="1522"/>
      <c r="E44" s="1522"/>
      <c r="F44" s="1522"/>
      <c r="G44" s="1522"/>
      <c r="H44" s="969"/>
      <c r="I44" s="969"/>
      <c r="J44" s="969"/>
      <c r="K44" s="969"/>
      <c r="L44" s="969"/>
      <c r="M44" s="969"/>
      <c r="N44" s="969"/>
      <c r="O44" s="969"/>
      <c r="P44" s="969"/>
      <c r="Q44" s="969"/>
      <c r="R44" s="969"/>
      <c r="S44" s="969"/>
      <c r="T44" s="1527"/>
      <c r="U44" s="1527"/>
      <c r="V44" s="1527"/>
      <c r="W44" s="1527"/>
      <c r="X44" s="1527"/>
      <c r="Y44" s="1527"/>
      <c r="Z44" s="1527"/>
      <c r="AA44" s="1527"/>
      <c r="AB44" s="1527"/>
      <c r="AC44" s="1527"/>
      <c r="AD44" s="1527"/>
      <c r="AE44" s="1527"/>
      <c r="AF44" s="1067"/>
      <c r="AG44" s="1068"/>
      <c r="AH44" s="1068"/>
      <c r="AI44" s="1225"/>
      <c r="AJ44" s="5"/>
      <c r="AK44" s="2127" t="str">
        <f t="shared" si="1"/>
        <v/>
      </c>
      <c r="AL44" s="2126"/>
      <c r="AM44" s="2126"/>
      <c r="AN44" s="2126" t="str">
        <f t="shared" si="2"/>
        <v/>
      </c>
      <c r="AO44" s="2126"/>
      <c r="AP44" s="2126"/>
      <c r="AQ44" s="2126" t="str">
        <f t="shared" si="3"/>
        <v/>
      </c>
      <c r="AR44" s="2126"/>
      <c r="AS44" s="2128"/>
      <c r="AT44" s="5"/>
      <c r="AU44" s="1922" t="str">
        <f t="shared" si="0"/>
        <v/>
      </c>
      <c r="AV44" s="1923"/>
      <c r="AW44" s="1923"/>
      <c r="AX44" s="1923"/>
      <c r="AY44" s="1923"/>
      <c r="AZ44" s="1923"/>
      <c r="BA44" s="1923"/>
      <c r="BB44" s="1923"/>
      <c r="BC44" s="1923"/>
      <c r="BD44" s="1924"/>
      <c r="BE44" s="5"/>
      <c r="BF44" s="1193"/>
      <c r="BG44" s="1194"/>
      <c r="BH44" s="1027">
        <v>7</v>
      </c>
      <c r="BI44" s="1027"/>
      <c r="BJ44" s="2077" t="s">
        <v>351</v>
      </c>
      <c r="BK44" s="1032"/>
      <c r="BL44" s="1032"/>
      <c r="BM44" s="1032"/>
      <c r="BN44" s="1032"/>
      <c r="BO44" s="1032"/>
      <c r="BP44" s="1032"/>
      <c r="BQ44" s="1032"/>
      <c r="BR44" s="1032"/>
      <c r="BS44" s="1032"/>
      <c r="BT44" s="1032"/>
      <c r="BU44" s="1032"/>
      <c r="BV44" s="1032"/>
      <c r="BW44" s="1032"/>
      <c r="BX44" s="1032"/>
      <c r="BY44" s="1032"/>
      <c r="BZ44" s="1032"/>
      <c r="CA44" s="1032"/>
      <c r="CB44" s="1032"/>
      <c r="CC44" s="1032"/>
      <c r="CD44" s="1032"/>
      <c r="CE44" s="1032"/>
      <c r="CF44" s="1032"/>
      <c r="CG44" s="1032"/>
      <c r="CH44" s="1032"/>
      <c r="CI44" s="1032"/>
      <c r="CJ44" s="1032"/>
      <c r="CK44" s="2135"/>
    </row>
    <row r="45" spans="1:89" s="34" customFormat="1" ht="12" customHeight="1" x14ac:dyDescent="0.2">
      <c r="A45" s="1521"/>
      <c r="B45" s="1522"/>
      <c r="C45" s="1522"/>
      <c r="D45" s="1522"/>
      <c r="E45" s="1522"/>
      <c r="F45" s="1522"/>
      <c r="G45" s="1522"/>
      <c r="H45" s="988"/>
      <c r="I45" s="988"/>
      <c r="J45" s="988"/>
      <c r="K45" s="988"/>
      <c r="L45" s="988"/>
      <c r="M45" s="988"/>
      <c r="N45" s="969"/>
      <c r="O45" s="969"/>
      <c r="P45" s="969"/>
      <c r="Q45" s="969"/>
      <c r="R45" s="969"/>
      <c r="S45" s="969"/>
      <c r="T45" s="1527"/>
      <c r="U45" s="1527"/>
      <c r="V45" s="1527"/>
      <c r="W45" s="1527"/>
      <c r="X45" s="1527"/>
      <c r="Y45" s="1527"/>
      <c r="Z45" s="1527"/>
      <c r="AA45" s="1527"/>
      <c r="AB45" s="1527"/>
      <c r="AC45" s="1527"/>
      <c r="AD45" s="1527"/>
      <c r="AE45" s="1527"/>
      <c r="AF45" s="1067"/>
      <c r="AG45" s="1068"/>
      <c r="AH45" s="1068"/>
      <c r="AI45" s="1225"/>
      <c r="AJ45" s="5"/>
      <c r="AK45" s="2127" t="str">
        <f t="shared" si="1"/>
        <v/>
      </c>
      <c r="AL45" s="2126"/>
      <c r="AM45" s="2126"/>
      <c r="AN45" s="2126" t="str">
        <f t="shared" si="2"/>
        <v/>
      </c>
      <c r="AO45" s="2126"/>
      <c r="AP45" s="2126"/>
      <c r="AQ45" s="2126" t="str">
        <f t="shared" si="3"/>
        <v/>
      </c>
      <c r="AR45" s="2126"/>
      <c r="AS45" s="2128"/>
      <c r="AT45" s="5"/>
      <c r="AU45" s="1922" t="str">
        <f t="shared" si="0"/>
        <v/>
      </c>
      <c r="AV45" s="1923"/>
      <c r="AW45" s="1923"/>
      <c r="AX45" s="1923"/>
      <c r="AY45" s="1923"/>
      <c r="AZ45" s="1923"/>
      <c r="BA45" s="1923"/>
      <c r="BB45" s="1923"/>
      <c r="BC45" s="1923"/>
      <c r="BD45" s="1924"/>
      <c r="BE45" s="5"/>
      <c r="BF45" s="1193"/>
      <c r="BG45" s="1194"/>
      <c r="BH45" s="1027">
        <v>8</v>
      </c>
      <c r="BI45" s="1027"/>
      <c r="BJ45" s="2077" t="s">
        <v>209</v>
      </c>
      <c r="BK45" s="1032"/>
      <c r="BL45" s="1032"/>
      <c r="BM45" s="1032"/>
      <c r="BN45" s="1032"/>
      <c r="BO45" s="1032"/>
      <c r="BP45" s="1032"/>
      <c r="BQ45" s="1032"/>
      <c r="BR45" s="1032"/>
      <c r="BS45" s="1032"/>
      <c r="BT45" s="1032"/>
      <c r="BU45" s="1032"/>
      <c r="BV45" s="1032"/>
      <c r="BW45" s="1032"/>
      <c r="BX45" s="1032"/>
      <c r="BY45" s="1032"/>
      <c r="BZ45" s="1032"/>
      <c r="CA45" s="1032"/>
      <c r="CB45" s="1032"/>
      <c r="CC45" s="1032"/>
      <c r="CD45" s="1032"/>
      <c r="CE45" s="1032"/>
      <c r="CF45" s="1032"/>
      <c r="CG45" s="1032"/>
      <c r="CH45" s="1032"/>
      <c r="CI45" s="1032"/>
      <c r="CJ45" s="1032"/>
      <c r="CK45" s="2135"/>
    </row>
    <row r="46" spans="1:89" s="34" customFormat="1" ht="12" customHeight="1" x14ac:dyDescent="0.2">
      <c r="A46" s="1521"/>
      <c r="B46" s="1522"/>
      <c r="C46" s="1522"/>
      <c r="D46" s="1522"/>
      <c r="E46" s="1522"/>
      <c r="F46" s="1522"/>
      <c r="G46" s="1522"/>
      <c r="H46" s="969"/>
      <c r="I46" s="969"/>
      <c r="J46" s="969"/>
      <c r="K46" s="969"/>
      <c r="L46" s="969"/>
      <c r="M46" s="969"/>
      <c r="N46" s="969"/>
      <c r="O46" s="969"/>
      <c r="P46" s="969"/>
      <c r="Q46" s="969"/>
      <c r="R46" s="969"/>
      <c r="S46" s="969"/>
      <c r="T46" s="1527"/>
      <c r="U46" s="1527"/>
      <c r="V46" s="1527"/>
      <c r="W46" s="1527"/>
      <c r="X46" s="1527"/>
      <c r="Y46" s="1527"/>
      <c r="Z46" s="1527"/>
      <c r="AA46" s="1527"/>
      <c r="AB46" s="1527"/>
      <c r="AC46" s="1527"/>
      <c r="AD46" s="1527"/>
      <c r="AE46" s="1527"/>
      <c r="AF46" s="1067"/>
      <c r="AG46" s="1068"/>
      <c r="AH46" s="1068"/>
      <c r="AI46" s="1225"/>
      <c r="AJ46" s="5"/>
      <c r="AK46" s="2127" t="str">
        <f t="shared" si="1"/>
        <v/>
      </c>
      <c r="AL46" s="2126"/>
      <c r="AM46" s="2126"/>
      <c r="AN46" s="2126" t="str">
        <f t="shared" si="2"/>
        <v/>
      </c>
      <c r="AO46" s="2126"/>
      <c r="AP46" s="2126"/>
      <c r="AQ46" s="2126" t="str">
        <f t="shared" si="3"/>
        <v/>
      </c>
      <c r="AR46" s="2126"/>
      <c r="AS46" s="2128"/>
      <c r="AT46" s="5"/>
      <c r="AU46" s="1922" t="str">
        <f t="shared" si="0"/>
        <v/>
      </c>
      <c r="AV46" s="1923"/>
      <c r="AW46" s="1923"/>
      <c r="AX46" s="1923"/>
      <c r="AY46" s="1923"/>
      <c r="AZ46" s="1923"/>
      <c r="BA46" s="1923"/>
      <c r="BB46" s="1923"/>
      <c r="BC46" s="1923"/>
      <c r="BD46" s="1924"/>
      <c r="BE46" s="5"/>
      <c r="BF46" s="1193"/>
      <c r="BG46" s="1194"/>
      <c r="BH46" s="1027">
        <v>9</v>
      </c>
      <c r="BI46" s="1027"/>
      <c r="BJ46" s="2077" t="s">
        <v>208</v>
      </c>
      <c r="BK46" s="1032"/>
      <c r="BL46" s="1032"/>
      <c r="BM46" s="1032"/>
      <c r="BN46" s="1032"/>
      <c r="BO46" s="1032"/>
      <c r="BP46" s="1032"/>
      <c r="BQ46" s="1032"/>
      <c r="BR46" s="1032"/>
      <c r="BS46" s="1032"/>
      <c r="BT46" s="1032"/>
      <c r="BU46" s="1032"/>
      <c r="BV46" s="1032"/>
      <c r="BW46" s="1032"/>
      <c r="BX46" s="1032"/>
      <c r="BY46" s="1032"/>
      <c r="BZ46" s="1032"/>
      <c r="CA46" s="1032"/>
      <c r="CB46" s="1032"/>
      <c r="CC46" s="1032"/>
      <c r="CD46" s="1032"/>
      <c r="CE46" s="1032"/>
      <c r="CF46" s="1032"/>
      <c r="CG46" s="1032"/>
      <c r="CH46" s="1032"/>
      <c r="CI46" s="1032"/>
      <c r="CJ46" s="1032"/>
      <c r="CK46" s="2135"/>
    </row>
    <row r="47" spans="1:89" s="34" customFormat="1" ht="12" customHeight="1" x14ac:dyDescent="0.2">
      <c r="A47" s="1521"/>
      <c r="B47" s="1522"/>
      <c r="C47" s="1522"/>
      <c r="D47" s="1522"/>
      <c r="E47" s="1522"/>
      <c r="F47" s="1522"/>
      <c r="G47" s="1522"/>
      <c r="H47" s="988"/>
      <c r="I47" s="988"/>
      <c r="J47" s="988"/>
      <c r="K47" s="988"/>
      <c r="L47" s="988"/>
      <c r="M47" s="988"/>
      <c r="N47" s="969"/>
      <c r="O47" s="969"/>
      <c r="P47" s="969"/>
      <c r="Q47" s="953"/>
      <c r="R47" s="953"/>
      <c r="S47" s="953"/>
      <c r="T47" s="1527"/>
      <c r="U47" s="1527"/>
      <c r="V47" s="1527"/>
      <c r="W47" s="1527"/>
      <c r="X47" s="1527"/>
      <c r="Y47" s="1527"/>
      <c r="Z47" s="1527"/>
      <c r="AA47" s="1527"/>
      <c r="AB47" s="1527"/>
      <c r="AC47" s="1527"/>
      <c r="AD47" s="1527"/>
      <c r="AE47" s="1527"/>
      <c r="AF47" s="1067"/>
      <c r="AG47" s="1068"/>
      <c r="AH47" s="1068"/>
      <c r="AI47" s="1225"/>
      <c r="AJ47" s="5"/>
      <c r="AK47" s="2127" t="str">
        <f t="shared" si="1"/>
        <v/>
      </c>
      <c r="AL47" s="2126"/>
      <c r="AM47" s="2126"/>
      <c r="AN47" s="2126" t="str">
        <f t="shared" si="2"/>
        <v/>
      </c>
      <c r="AO47" s="2126"/>
      <c r="AP47" s="2126"/>
      <c r="AQ47" s="2126" t="str">
        <f t="shared" si="3"/>
        <v/>
      </c>
      <c r="AR47" s="2126"/>
      <c r="AS47" s="2128"/>
      <c r="AT47" s="5"/>
      <c r="AU47" s="1922" t="str">
        <f t="shared" si="0"/>
        <v/>
      </c>
      <c r="AV47" s="1923"/>
      <c r="AW47" s="1923"/>
      <c r="AX47" s="1923"/>
      <c r="AY47" s="1923"/>
      <c r="AZ47" s="1923"/>
      <c r="BA47" s="1923"/>
      <c r="BB47" s="1923"/>
      <c r="BC47" s="1923"/>
      <c r="BD47" s="1924"/>
      <c r="BE47" s="5"/>
      <c r="BF47" s="1193"/>
      <c r="BG47" s="1194"/>
      <c r="BH47" s="1027">
        <v>10</v>
      </c>
      <c r="BI47" s="1027"/>
      <c r="BJ47" s="2077" t="s">
        <v>207</v>
      </c>
      <c r="BK47" s="1032"/>
      <c r="BL47" s="1032"/>
      <c r="BM47" s="1032"/>
      <c r="BN47" s="1032"/>
      <c r="BO47" s="1032"/>
      <c r="BP47" s="1032"/>
      <c r="BQ47" s="1032"/>
      <c r="BR47" s="1032"/>
      <c r="BS47" s="1032"/>
      <c r="BT47" s="1032"/>
      <c r="BU47" s="1032"/>
      <c r="BV47" s="1032"/>
      <c r="BW47" s="1032"/>
      <c r="BX47" s="1032"/>
      <c r="BY47" s="1032"/>
      <c r="BZ47" s="1032"/>
      <c r="CA47" s="1032"/>
      <c r="CB47" s="1032"/>
      <c r="CC47" s="1032"/>
      <c r="CD47" s="1032"/>
      <c r="CE47" s="1032"/>
      <c r="CF47" s="1032"/>
      <c r="CG47" s="1032"/>
      <c r="CH47" s="1032"/>
      <c r="CI47" s="1032"/>
      <c r="CJ47" s="1032"/>
      <c r="CK47" s="2135"/>
    </row>
    <row r="48" spans="1:89" s="34" customFormat="1" ht="12" customHeight="1" x14ac:dyDescent="0.2">
      <c r="A48" s="1521"/>
      <c r="B48" s="1522"/>
      <c r="C48" s="1522"/>
      <c r="D48" s="1522"/>
      <c r="E48" s="1522"/>
      <c r="F48" s="1522"/>
      <c r="G48" s="1522"/>
      <c r="H48" s="969"/>
      <c r="I48" s="969"/>
      <c r="J48" s="969"/>
      <c r="K48" s="969"/>
      <c r="L48" s="969"/>
      <c r="M48" s="969"/>
      <c r="N48" s="969"/>
      <c r="O48" s="969"/>
      <c r="P48" s="969"/>
      <c r="Q48" s="969"/>
      <c r="R48" s="969"/>
      <c r="S48" s="969"/>
      <c r="T48" s="1527"/>
      <c r="U48" s="1527"/>
      <c r="V48" s="1527"/>
      <c r="W48" s="1527"/>
      <c r="X48" s="1527"/>
      <c r="Y48" s="1527"/>
      <c r="Z48" s="1527"/>
      <c r="AA48" s="1527"/>
      <c r="AB48" s="1527"/>
      <c r="AC48" s="1527"/>
      <c r="AD48" s="1527"/>
      <c r="AE48" s="1527"/>
      <c r="AF48" s="1067"/>
      <c r="AG48" s="1068"/>
      <c r="AH48" s="1068"/>
      <c r="AI48" s="1225"/>
      <c r="AJ48" s="5"/>
      <c r="AK48" s="2127" t="str">
        <f t="shared" si="1"/>
        <v/>
      </c>
      <c r="AL48" s="2126"/>
      <c r="AM48" s="2126"/>
      <c r="AN48" s="2126" t="str">
        <f t="shared" si="2"/>
        <v/>
      </c>
      <c r="AO48" s="2126"/>
      <c r="AP48" s="2126"/>
      <c r="AQ48" s="2126" t="str">
        <f t="shared" si="3"/>
        <v/>
      </c>
      <c r="AR48" s="2126"/>
      <c r="AS48" s="2128"/>
      <c r="AT48" s="5"/>
      <c r="AU48" s="1922" t="str">
        <f t="shared" si="0"/>
        <v/>
      </c>
      <c r="AV48" s="1923"/>
      <c r="AW48" s="1923"/>
      <c r="AX48" s="1923"/>
      <c r="AY48" s="1923"/>
      <c r="AZ48" s="1923"/>
      <c r="BA48" s="1923"/>
      <c r="BB48" s="1923"/>
      <c r="BC48" s="1923"/>
      <c r="BD48" s="1924"/>
      <c r="BE48" s="5"/>
      <c r="BF48" s="1193"/>
      <c r="BG48" s="1194"/>
      <c r="BH48" s="1027">
        <v>11</v>
      </c>
      <c r="BI48" s="1027"/>
      <c r="BJ48" s="2077" t="s">
        <v>205</v>
      </c>
      <c r="BK48" s="1032"/>
      <c r="BL48" s="1032"/>
      <c r="BM48" s="1032"/>
      <c r="BN48" s="1032"/>
      <c r="BO48" s="1032"/>
      <c r="BP48" s="1032"/>
      <c r="BQ48" s="1032"/>
      <c r="BR48" s="1032"/>
      <c r="BS48" s="1032"/>
      <c r="BT48" s="1032"/>
      <c r="BU48" s="1032"/>
      <c r="BV48" s="1032"/>
      <c r="BW48" s="1032"/>
      <c r="BX48" s="1032"/>
      <c r="BY48" s="1032"/>
      <c r="BZ48" s="1032"/>
      <c r="CA48" s="1032"/>
      <c r="CB48" s="1032"/>
      <c r="CC48" s="1032"/>
      <c r="CD48" s="1032"/>
      <c r="CE48" s="1032"/>
      <c r="CF48" s="1032"/>
      <c r="CG48" s="1032"/>
      <c r="CH48" s="1032"/>
      <c r="CI48" s="1032"/>
      <c r="CJ48" s="1032"/>
      <c r="CK48" s="2135"/>
    </row>
    <row r="49" spans="1:89" s="34" customFormat="1" ht="12" customHeight="1" x14ac:dyDescent="0.2">
      <c r="A49" s="1521"/>
      <c r="B49" s="1522"/>
      <c r="C49" s="1522"/>
      <c r="D49" s="1522"/>
      <c r="E49" s="1522"/>
      <c r="F49" s="1522"/>
      <c r="G49" s="1522"/>
      <c r="H49" s="988"/>
      <c r="I49" s="988"/>
      <c r="J49" s="988"/>
      <c r="K49" s="988"/>
      <c r="L49" s="988"/>
      <c r="M49" s="988"/>
      <c r="N49" s="969"/>
      <c r="O49" s="969"/>
      <c r="P49" s="969"/>
      <c r="Q49" s="969"/>
      <c r="R49" s="969"/>
      <c r="S49" s="969"/>
      <c r="T49" s="1527"/>
      <c r="U49" s="1527"/>
      <c r="V49" s="1527"/>
      <c r="W49" s="1527"/>
      <c r="X49" s="1527"/>
      <c r="Y49" s="1527"/>
      <c r="Z49" s="1527"/>
      <c r="AA49" s="1527"/>
      <c r="AB49" s="1527"/>
      <c r="AC49" s="1527"/>
      <c r="AD49" s="1527"/>
      <c r="AE49" s="1527"/>
      <c r="AF49" s="1067"/>
      <c r="AG49" s="1068"/>
      <c r="AH49" s="1068"/>
      <c r="AI49" s="1225"/>
      <c r="AJ49" s="5"/>
      <c r="AK49" s="2127" t="str">
        <f t="shared" si="1"/>
        <v/>
      </c>
      <c r="AL49" s="2126"/>
      <c r="AM49" s="2126"/>
      <c r="AN49" s="2126" t="str">
        <f t="shared" si="2"/>
        <v/>
      </c>
      <c r="AO49" s="2126"/>
      <c r="AP49" s="2126"/>
      <c r="AQ49" s="2126" t="str">
        <f t="shared" si="3"/>
        <v/>
      </c>
      <c r="AR49" s="2126"/>
      <c r="AS49" s="2128"/>
      <c r="AT49" s="5"/>
      <c r="AU49" s="1922" t="str">
        <f t="shared" si="0"/>
        <v/>
      </c>
      <c r="AV49" s="1923"/>
      <c r="AW49" s="1923"/>
      <c r="AX49" s="1923"/>
      <c r="AY49" s="1923"/>
      <c r="AZ49" s="1923"/>
      <c r="BA49" s="1923"/>
      <c r="BB49" s="1923"/>
      <c r="BC49" s="1923"/>
      <c r="BD49" s="1924"/>
      <c r="BE49" s="5"/>
      <c r="BF49" s="1193"/>
      <c r="BG49" s="1194"/>
      <c r="BH49" s="1027">
        <v>12</v>
      </c>
      <c r="BI49" s="1027"/>
      <c r="BJ49" s="2077" t="s">
        <v>204</v>
      </c>
      <c r="BK49" s="1032"/>
      <c r="BL49" s="1032"/>
      <c r="BM49" s="1032"/>
      <c r="BN49" s="1032"/>
      <c r="BO49" s="1032"/>
      <c r="BP49" s="1032"/>
      <c r="BQ49" s="1032"/>
      <c r="BR49" s="1032"/>
      <c r="BS49" s="1032"/>
      <c r="BT49" s="1032"/>
      <c r="BU49" s="1032"/>
      <c r="BV49" s="1032"/>
      <c r="BW49" s="1032"/>
      <c r="BX49" s="1032"/>
      <c r="BY49" s="1032"/>
      <c r="BZ49" s="1032"/>
      <c r="CA49" s="1032"/>
      <c r="CB49" s="1032"/>
      <c r="CC49" s="1032"/>
      <c r="CD49" s="1032"/>
      <c r="CE49" s="1032"/>
      <c r="CF49" s="1032"/>
      <c r="CG49" s="1032"/>
      <c r="CH49" s="1032"/>
      <c r="CI49" s="1032"/>
      <c r="CJ49" s="1032"/>
      <c r="CK49" s="2135"/>
    </row>
    <row r="50" spans="1:89" s="34" customFormat="1" ht="12" customHeight="1" x14ac:dyDescent="0.2">
      <c r="A50" s="1521"/>
      <c r="B50" s="1522"/>
      <c r="C50" s="1522"/>
      <c r="D50" s="1522"/>
      <c r="E50" s="1522"/>
      <c r="F50" s="1522"/>
      <c r="G50" s="1522"/>
      <c r="H50" s="969"/>
      <c r="I50" s="969"/>
      <c r="J50" s="969"/>
      <c r="K50" s="969"/>
      <c r="L50" s="969"/>
      <c r="M50" s="969"/>
      <c r="N50" s="969"/>
      <c r="O50" s="969"/>
      <c r="P50" s="969"/>
      <c r="Q50" s="969"/>
      <c r="R50" s="969"/>
      <c r="S50" s="969"/>
      <c r="T50" s="1527"/>
      <c r="U50" s="1527"/>
      <c r="V50" s="1527"/>
      <c r="W50" s="1527"/>
      <c r="X50" s="1527"/>
      <c r="Y50" s="1527"/>
      <c r="Z50" s="1527"/>
      <c r="AA50" s="1527"/>
      <c r="AB50" s="1527"/>
      <c r="AC50" s="1527"/>
      <c r="AD50" s="1527"/>
      <c r="AE50" s="1527"/>
      <c r="AF50" s="1067"/>
      <c r="AG50" s="1068"/>
      <c r="AH50" s="1068"/>
      <c r="AI50" s="1225"/>
      <c r="AJ50" s="5"/>
      <c r="AK50" s="2127" t="str">
        <f t="shared" si="1"/>
        <v/>
      </c>
      <c r="AL50" s="2126"/>
      <c r="AM50" s="2126"/>
      <c r="AN50" s="2126" t="str">
        <f t="shared" si="2"/>
        <v/>
      </c>
      <c r="AO50" s="2126"/>
      <c r="AP50" s="2126"/>
      <c r="AQ50" s="2126" t="str">
        <f t="shared" si="3"/>
        <v/>
      </c>
      <c r="AR50" s="2126"/>
      <c r="AS50" s="2128"/>
      <c r="AT50" s="5"/>
      <c r="AU50" s="1922" t="str">
        <f t="shared" si="0"/>
        <v/>
      </c>
      <c r="AV50" s="1923"/>
      <c r="AW50" s="1923"/>
      <c r="AX50" s="1923"/>
      <c r="AY50" s="1923"/>
      <c r="AZ50" s="1923"/>
      <c r="BA50" s="1923"/>
      <c r="BB50" s="1923"/>
      <c r="BC50" s="1923"/>
      <c r="BD50" s="1924"/>
      <c r="BE50" s="5"/>
      <c r="BF50" s="1193"/>
      <c r="BG50" s="1194"/>
      <c r="BH50" s="1027">
        <v>13</v>
      </c>
      <c r="BI50" s="1027"/>
      <c r="BJ50" s="2077" t="s">
        <v>350</v>
      </c>
      <c r="BK50" s="1032"/>
      <c r="BL50" s="1032"/>
      <c r="BM50" s="1032"/>
      <c r="BN50" s="1032"/>
      <c r="BO50" s="1032"/>
      <c r="BP50" s="1032"/>
      <c r="BQ50" s="1032"/>
      <c r="BR50" s="1032"/>
      <c r="BS50" s="1032"/>
      <c r="BT50" s="1032"/>
      <c r="BU50" s="1032"/>
      <c r="BV50" s="1032"/>
      <c r="BW50" s="1032"/>
      <c r="BX50" s="1032"/>
      <c r="BY50" s="1032"/>
      <c r="BZ50" s="1032"/>
      <c r="CA50" s="1032"/>
      <c r="CB50" s="1032"/>
      <c r="CC50" s="1032"/>
      <c r="CD50" s="1032"/>
      <c r="CE50" s="1032"/>
      <c r="CF50" s="1032"/>
      <c r="CG50" s="1032"/>
      <c r="CH50" s="1032"/>
      <c r="CI50" s="1032"/>
      <c r="CJ50" s="1032"/>
      <c r="CK50" s="2135"/>
    </row>
    <row r="51" spans="1:89" s="230" customFormat="1" ht="12" customHeight="1" thickBot="1" x14ac:dyDescent="0.25">
      <c r="A51" s="1521"/>
      <c r="B51" s="1522"/>
      <c r="C51" s="1522"/>
      <c r="D51" s="1522"/>
      <c r="E51" s="1522"/>
      <c r="F51" s="1522"/>
      <c r="G51" s="1522"/>
      <c r="H51" s="988"/>
      <c r="I51" s="988"/>
      <c r="J51" s="988"/>
      <c r="K51" s="988"/>
      <c r="L51" s="988"/>
      <c r="M51" s="988"/>
      <c r="N51" s="969"/>
      <c r="O51" s="969"/>
      <c r="P51" s="969"/>
      <c r="Q51" s="969"/>
      <c r="R51" s="969"/>
      <c r="S51" s="969"/>
      <c r="T51" s="1527"/>
      <c r="U51" s="1527"/>
      <c r="V51" s="1527"/>
      <c r="W51" s="1527"/>
      <c r="X51" s="1527"/>
      <c r="Y51" s="1527"/>
      <c r="Z51" s="1527"/>
      <c r="AA51" s="1527"/>
      <c r="AB51" s="1527"/>
      <c r="AC51" s="1527"/>
      <c r="AD51" s="1527"/>
      <c r="AE51" s="1527"/>
      <c r="AF51" s="1067"/>
      <c r="AG51" s="1068"/>
      <c r="AH51" s="1068"/>
      <c r="AI51" s="1225"/>
      <c r="AJ51" s="5"/>
      <c r="AK51" s="2127" t="str">
        <f t="shared" si="1"/>
        <v/>
      </c>
      <c r="AL51" s="2126"/>
      <c r="AM51" s="2126"/>
      <c r="AN51" s="2126" t="str">
        <f t="shared" si="2"/>
        <v/>
      </c>
      <c r="AO51" s="2126"/>
      <c r="AP51" s="2126"/>
      <c r="AQ51" s="2126" t="str">
        <f t="shared" si="3"/>
        <v/>
      </c>
      <c r="AR51" s="2126"/>
      <c r="AS51" s="2128"/>
      <c r="AT51" s="5"/>
      <c r="AU51" s="1922" t="str">
        <f t="shared" si="0"/>
        <v/>
      </c>
      <c r="AV51" s="1923"/>
      <c r="AW51" s="1923"/>
      <c r="AX51" s="1923"/>
      <c r="AY51" s="1923"/>
      <c r="AZ51" s="1923"/>
      <c r="BA51" s="1923"/>
      <c r="BB51" s="1923"/>
      <c r="BC51" s="1923"/>
      <c r="BD51" s="1924"/>
      <c r="BE51" s="5"/>
      <c r="BF51" s="1967"/>
      <c r="BG51" s="1559"/>
      <c r="BH51" s="1504">
        <v>14</v>
      </c>
      <c r="BI51" s="1504"/>
      <c r="BJ51" s="1218" t="s">
        <v>196</v>
      </c>
      <c r="BK51" s="1219"/>
      <c r="BL51" s="1219"/>
      <c r="BM51" s="1219"/>
      <c r="BN51" s="1219"/>
      <c r="BO51" s="1219"/>
      <c r="BP51" s="1219"/>
      <c r="BQ51" s="1219"/>
      <c r="BR51" s="1219"/>
      <c r="BS51" s="1219"/>
      <c r="BT51" s="1219"/>
      <c r="BU51" s="1219"/>
      <c r="BV51" s="1219"/>
      <c r="BW51" s="1219"/>
      <c r="BX51" s="1219"/>
      <c r="BY51" s="1219"/>
      <c r="BZ51" s="1219"/>
      <c r="CA51" s="1219"/>
      <c r="CB51" s="1219"/>
      <c r="CC51" s="1219"/>
      <c r="CD51" s="1219"/>
      <c r="CE51" s="1219"/>
      <c r="CF51" s="1219"/>
      <c r="CG51" s="1219"/>
      <c r="CH51" s="1219"/>
      <c r="CI51" s="1219"/>
      <c r="CJ51" s="1219"/>
      <c r="CK51" s="1220"/>
    </row>
    <row r="52" spans="1:89" s="374" customFormat="1" ht="12" customHeight="1" x14ac:dyDescent="0.2">
      <c r="A52" s="1521"/>
      <c r="B52" s="1522"/>
      <c r="C52" s="1522"/>
      <c r="D52" s="1522"/>
      <c r="E52" s="1522"/>
      <c r="F52" s="1522"/>
      <c r="G52" s="1522"/>
      <c r="H52" s="969"/>
      <c r="I52" s="969"/>
      <c r="J52" s="969"/>
      <c r="K52" s="969"/>
      <c r="L52" s="969"/>
      <c r="M52" s="969"/>
      <c r="N52" s="969"/>
      <c r="O52" s="969"/>
      <c r="P52" s="969"/>
      <c r="Q52" s="1017"/>
      <c r="R52" s="1017"/>
      <c r="S52" s="1017"/>
      <c r="T52" s="1527"/>
      <c r="U52" s="1527"/>
      <c r="V52" s="1527"/>
      <c r="W52" s="1527"/>
      <c r="X52" s="1527"/>
      <c r="Y52" s="1527"/>
      <c r="Z52" s="1527"/>
      <c r="AA52" s="1527"/>
      <c r="AB52" s="1527"/>
      <c r="AC52" s="1527"/>
      <c r="AD52" s="1527"/>
      <c r="AE52" s="1527"/>
      <c r="AF52" s="2129"/>
      <c r="AG52" s="2130"/>
      <c r="AH52" s="2130"/>
      <c r="AI52" s="2131"/>
      <c r="AJ52" s="5"/>
      <c r="AK52" s="2127" t="str">
        <f t="shared" si="1"/>
        <v/>
      </c>
      <c r="AL52" s="2126"/>
      <c r="AM52" s="2126"/>
      <c r="AN52" s="2126" t="str">
        <f t="shared" si="2"/>
        <v/>
      </c>
      <c r="AO52" s="2126"/>
      <c r="AP52" s="2126"/>
      <c r="AQ52" s="2126" t="str">
        <f t="shared" si="3"/>
        <v/>
      </c>
      <c r="AR52" s="2126"/>
      <c r="AS52" s="2128"/>
      <c r="AT52" s="5"/>
      <c r="AU52" s="1922" t="str">
        <f t="shared" si="0"/>
        <v/>
      </c>
      <c r="AV52" s="1923"/>
      <c r="AW52" s="1923"/>
      <c r="AX52" s="1923"/>
      <c r="AY52" s="1923"/>
      <c r="AZ52" s="1923"/>
      <c r="BA52" s="1923"/>
      <c r="BB52" s="1923"/>
      <c r="BC52" s="1923"/>
      <c r="BD52" s="1924"/>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536" t="s">
        <v>40</v>
      </c>
      <c r="B53" s="1537"/>
      <c r="C53" s="1537"/>
      <c r="D53" s="1537"/>
      <c r="E53" s="1537"/>
      <c r="F53" s="1537"/>
      <c r="G53" s="1537"/>
      <c r="H53" s="1537"/>
      <c r="I53" s="1537"/>
      <c r="J53" s="1537"/>
      <c r="K53" s="1537"/>
      <c r="L53" s="1537"/>
      <c r="M53" s="1537"/>
      <c r="N53" s="1537"/>
      <c r="O53" s="1537"/>
      <c r="P53" s="1537"/>
      <c r="Q53" s="1383" t="str">
        <f>IF(SUM(Q35:S52)&lt;&gt;0,SUM(Q35:S52),"")</f>
        <v/>
      </c>
      <c r="R53" s="1383"/>
      <c r="S53" s="1383"/>
      <c r="T53" s="1383" t="str">
        <f>IF(SUM(T35:V52)&lt;&gt;0,SUM(T35:V52),"")</f>
        <v/>
      </c>
      <c r="U53" s="1383"/>
      <c r="V53" s="1383"/>
      <c r="W53" s="1383" t="str">
        <f>IF(SUM(W35:Y52)&lt;&gt;0,SUM(W35:Y52),"")</f>
        <v/>
      </c>
      <c r="X53" s="1383"/>
      <c r="Y53" s="1383"/>
      <c r="Z53" s="1383" t="str">
        <f>IF(SUM(Z35:AB52)&lt;&gt;0,SUM(Z35:AB52),"")</f>
        <v/>
      </c>
      <c r="AA53" s="1383"/>
      <c r="AB53" s="1383"/>
      <c r="AC53" s="1383" t="str">
        <f>IF(SUM(AC35:AE52)&lt;&gt;0,SUM(AC35:AE52),"")</f>
        <v/>
      </c>
      <c r="AD53" s="1383"/>
      <c r="AE53" s="1383"/>
      <c r="AF53" s="2104"/>
      <c r="AG53" s="2104"/>
      <c r="AH53" s="2104"/>
      <c r="AI53" s="2105"/>
      <c r="AJ53" s="5"/>
      <c r="AK53" s="1586" t="str">
        <f>IFERROR((T53/Q53),"")</f>
        <v/>
      </c>
      <c r="AL53" s="1587"/>
      <c r="AM53" s="1587"/>
      <c r="AN53" s="1587"/>
      <c r="AO53" s="1587"/>
      <c r="AP53" s="1587"/>
      <c r="AQ53" s="1587"/>
      <c r="AR53" s="1587"/>
      <c r="AS53" s="1588"/>
      <c r="AT53" s="5"/>
      <c r="AU53" s="1925" t="str">
        <f>IFERROR(IF(AC53="","",IF(AC53&lt;Q53-(Q53*$BB$32),"Below "&amp;$BB$32*100&amp;"% by "&amp;Q53-(Q53*$BB$32)-AC53&amp;" CFM",IF(AC53&gt;Q53+(Q53*$BB$31),"Above "&amp;$BB$31*100&amp;"% by "&amp;AC53-Q53-(Q53*$BB$31)&amp;" CFM",""))),"")</f>
        <v/>
      </c>
      <c r="AV53" s="1926"/>
      <c r="AW53" s="1926"/>
      <c r="AX53" s="1926"/>
      <c r="AY53" s="1926"/>
      <c r="AZ53" s="1926"/>
      <c r="BA53" s="1926"/>
      <c r="BB53" s="1926"/>
      <c r="BC53" s="1926"/>
      <c r="BD53" s="1927"/>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53" t="s">
        <v>696</v>
      </c>
      <c r="AV55" s="1254"/>
      <c r="AW55" s="1254"/>
      <c r="AX55" s="1254"/>
      <c r="AY55" s="1254"/>
      <c r="AZ55" s="1254"/>
      <c r="BA55" s="1254"/>
      <c r="BB55" s="1254"/>
      <c r="BC55" s="1254"/>
      <c r="BD55" s="1254"/>
      <c r="BE55" s="1254"/>
      <c r="BF55" s="1254"/>
      <c r="BG55" s="1254"/>
      <c r="BH55" s="1254"/>
      <c r="BI55" s="1255"/>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948"/>
      <c r="AV56" s="949"/>
      <c r="AW56" s="949"/>
      <c r="AX56" s="949"/>
      <c r="AY56" s="950"/>
      <c r="AZ56" s="966"/>
      <c r="BA56" s="949"/>
      <c r="BB56" s="949"/>
      <c r="BC56" s="949"/>
      <c r="BD56" s="950"/>
      <c r="BE56" s="966"/>
      <c r="BF56" s="949"/>
      <c r="BG56" s="949"/>
      <c r="BH56" s="949"/>
      <c r="BI56" s="96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925"/>
      <c r="AV57" s="926"/>
      <c r="AW57" s="926"/>
      <c r="AX57" s="926"/>
      <c r="AY57" s="927"/>
      <c r="AZ57" s="928"/>
      <c r="BA57" s="926"/>
      <c r="BB57" s="926"/>
      <c r="BC57" s="926"/>
      <c r="BD57" s="927"/>
      <c r="BE57" s="928"/>
      <c r="BF57" s="926"/>
      <c r="BG57" s="926"/>
      <c r="BH57" s="926"/>
      <c r="BI57" s="92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925"/>
      <c r="AV58" s="926"/>
      <c r="AW58" s="926"/>
      <c r="AX58" s="926"/>
      <c r="AY58" s="927"/>
      <c r="AZ58" s="928"/>
      <c r="BA58" s="926"/>
      <c r="BB58" s="926"/>
      <c r="BC58" s="926"/>
      <c r="BD58" s="927"/>
      <c r="BE58" s="928"/>
      <c r="BF58" s="926"/>
      <c r="BG58" s="926"/>
      <c r="BH58" s="926"/>
      <c r="BI58" s="92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925"/>
      <c r="AV59" s="926"/>
      <c r="AW59" s="926"/>
      <c r="AX59" s="926"/>
      <c r="AY59" s="927"/>
      <c r="AZ59" s="928"/>
      <c r="BA59" s="926"/>
      <c r="BB59" s="926"/>
      <c r="BC59" s="926"/>
      <c r="BD59" s="927"/>
      <c r="BE59" s="928"/>
      <c r="BF59" s="926"/>
      <c r="BG59" s="926"/>
      <c r="BH59" s="926"/>
      <c r="BI59" s="92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925"/>
      <c r="AV60" s="926"/>
      <c r="AW60" s="926"/>
      <c r="AX60" s="926"/>
      <c r="AY60" s="927"/>
      <c r="AZ60" s="928"/>
      <c r="BA60" s="926"/>
      <c r="BB60" s="926"/>
      <c r="BC60" s="926"/>
      <c r="BD60" s="927"/>
      <c r="BE60" s="928"/>
      <c r="BF60" s="926"/>
      <c r="BG60" s="926"/>
      <c r="BH60" s="926"/>
      <c r="BI60" s="92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36"/>
      <c r="AV61" s="937"/>
      <c r="AW61" s="937"/>
      <c r="AX61" s="937"/>
      <c r="AY61" s="938"/>
      <c r="AZ61" s="939"/>
      <c r="BA61" s="937"/>
      <c r="BB61" s="937"/>
      <c r="BC61" s="937"/>
      <c r="BD61" s="938"/>
      <c r="BE61" s="939"/>
      <c r="BF61" s="937"/>
      <c r="BG61" s="937"/>
      <c r="BH61" s="937"/>
      <c r="BI61" s="940"/>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335" priority="69">
      <formula>$H$19="Direct Drive"</formula>
    </cfRule>
  </conditionalFormatting>
  <conditionalFormatting sqref="AK21:AS24">
    <cfRule type="expression" dxfId="1334" priority="68">
      <formula>$H$19="Direct Drive"</formula>
    </cfRule>
  </conditionalFormatting>
  <conditionalFormatting sqref="AT21:AW23">
    <cfRule type="expression" dxfId="1333" priority="67">
      <formula>$H$19="Direct Drive"</formula>
    </cfRule>
  </conditionalFormatting>
  <conditionalFormatting sqref="A20:Q26">
    <cfRule type="expression" dxfId="1332" priority="65">
      <formula>$H$19="Direct Drive"</formula>
    </cfRule>
  </conditionalFormatting>
  <conditionalFormatting sqref="A22:G22 A24:G24 A21:O21 A23:O23 A25:M25 A20:G20">
    <cfRule type="expression" dxfId="1331" priority="64">
      <formula>$H$19="Direct Drive"</formula>
    </cfRule>
  </conditionalFormatting>
  <conditionalFormatting sqref="A26:G26">
    <cfRule type="expression" dxfId="1330" priority="63">
      <formula>$H$19="Direct Drive"</formula>
    </cfRule>
  </conditionalFormatting>
  <conditionalFormatting sqref="H20:Q20 P21:Q21 H22:Q22 P23:Q23 H24:Q24 N25:Q25">
    <cfRule type="expression" dxfId="1329" priority="62">
      <formula>$H$19="Direct Drive"</formula>
    </cfRule>
  </conditionalFormatting>
  <conditionalFormatting sqref="AU35:BD53">
    <cfRule type="notContainsBlanks" dxfId="1328"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327" priority="66">
      <formula>LEN(TRIM(D7))=0</formula>
    </cfRule>
  </conditionalFormatting>
  <conditionalFormatting sqref="A35:S52">
    <cfRule type="notContainsBlanks" dxfId="1326" priority="73">
      <formula>LEN(TRIM(A35))&gt;0</formula>
    </cfRule>
    <cfRule type="expression" dxfId="1325" priority="74">
      <formula>NOT(ISBLANK($H35))</formula>
    </cfRule>
  </conditionalFormatting>
  <conditionalFormatting sqref="Q53:AE53 AT23:AW23 AT22:AV22 AT21:AW21 P31:R31 AE18:AI21">
    <cfRule type="containsText" dxfId="1324" priority="70" operator="containsText" text="CALC.">
      <formula>NOT(ISERROR(SEARCH("CALC.",P18)))</formula>
    </cfRule>
  </conditionalFormatting>
  <conditionalFormatting sqref="Z15:AI15">
    <cfRule type="containsBlanks" dxfId="1323" priority="54">
      <formula>LEN(TRIM(Z15))=0</formula>
    </cfRule>
  </conditionalFormatting>
  <conditionalFormatting sqref="T35:AC52">
    <cfRule type="notContainsBlanks" dxfId="1322" priority="48">
      <formula>LEN(TRIM(T35))&gt;0</formula>
    </cfRule>
    <cfRule type="expression" dxfId="1321" priority="49">
      <formula>NOT(ISBLANK($H35))</formula>
    </cfRule>
  </conditionalFormatting>
  <conditionalFormatting sqref="T35:AB52">
    <cfRule type="expression" dxfId="1320" priority="47">
      <formula>$AC35&lt;&gt;""</formula>
    </cfRule>
  </conditionalFormatting>
  <conditionalFormatting sqref="BF38:BJ39 BF40:BI51">
    <cfRule type="expression" dxfId="1319" priority="33">
      <formula>NOT(ISBLANK($AV38))</formula>
    </cfRule>
  </conditionalFormatting>
  <conditionalFormatting sqref="BJ51">
    <cfRule type="expression" dxfId="1318" priority="21">
      <formula>NOT(ISBLANK($AV51))</formula>
    </cfRule>
  </conditionalFormatting>
  <conditionalFormatting sqref="BJ40">
    <cfRule type="expression" dxfId="1317" priority="32">
      <formula>NOT(ISBLANK($AV40))</formula>
    </cfRule>
  </conditionalFormatting>
  <conditionalFormatting sqref="BJ41">
    <cfRule type="expression" dxfId="1316" priority="31">
      <formula>NOT(ISBLANK($AV41))</formula>
    </cfRule>
  </conditionalFormatting>
  <conditionalFormatting sqref="BJ42">
    <cfRule type="expression" dxfId="1315" priority="30">
      <formula>NOT(ISBLANK($AV42))</formula>
    </cfRule>
  </conditionalFormatting>
  <conditionalFormatting sqref="BJ43">
    <cfRule type="expression" dxfId="1314" priority="29">
      <formula>NOT(ISBLANK($AV43))</formula>
    </cfRule>
  </conditionalFormatting>
  <conditionalFormatting sqref="BJ44">
    <cfRule type="expression" dxfId="1313" priority="28">
      <formula>NOT(ISBLANK($AV44))</formula>
    </cfRule>
  </conditionalFormatting>
  <conditionalFormatting sqref="BJ45">
    <cfRule type="expression" dxfId="1312" priority="27">
      <formula>NOT(ISBLANK($AV45))</formula>
    </cfRule>
  </conditionalFormatting>
  <conditionalFormatting sqref="BJ46">
    <cfRule type="expression" dxfId="1311" priority="26">
      <formula>NOT(ISBLANK($AV46))</formula>
    </cfRule>
  </conditionalFormatting>
  <conditionalFormatting sqref="BJ47">
    <cfRule type="expression" dxfId="1310" priority="25">
      <formula>NOT(ISBLANK($AV47))</formula>
    </cfRule>
  </conditionalFormatting>
  <conditionalFormatting sqref="BJ48">
    <cfRule type="expression" dxfId="1309" priority="24">
      <formula>NOT(ISBLANK($AV48))</formula>
    </cfRule>
  </conditionalFormatting>
  <conditionalFormatting sqref="BJ49">
    <cfRule type="expression" dxfId="1308" priority="23">
      <formula>NOT(ISBLANK($AV49))</formula>
    </cfRule>
  </conditionalFormatting>
  <conditionalFormatting sqref="BJ50">
    <cfRule type="expression" dxfId="1307" priority="22">
      <formula>NOT(ISBLANK($AV50))</formula>
    </cfRule>
  </conditionalFormatting>
  <conditionalFormatting sqref="CL38:XFD51">
    <cfRule type="expression" dxfId="1306" priority="61280">
      <formula>NOT(ISBLANK($BF38))</formula>
    </cfRule>
  </conditionalFormatting>
  <conditionalFormatting sqref="P31:R31">
    <cfRule type="expression" dxfId="1305" priority="20">
      <formula>$P$31&gt;$Z$14</formula>
    </cfRule>
  </conditionalFormatting>
  <conditionalFormatting sqref="AF26:AG26">
    <cfRule type="containsBlanks" dxfId="1304" priority="16">
      <formula>LEN(TRIM(AF26))=0</formula>
    </cfRule>
  </conditionalFormatting>
  <conditionalFormatting sqref="AH25:AH26">
    <cfRule type="containsBlanks" dxfId="1303" priority="15">
      <formula>LEN(TRIM(AH25))=0</formula>
    </cfRule>
  </conditionalFormatting>
  <conditionalFormatting sqref="AZ13:BO15">
    <cfRule type="notContainsBlanks" dxfId="1302" priority="13">
      <formula>LEN(TRIM(AZ13))&gt;0</formula>
    </cfRule>
  </conditionalFormatting>
  <conditionalFormatting sqref="AN13:AS15 AT14 AT16 AT18">
    <cfRule type="containsBlanks" dxfId="1301" priority="14">
      <formula>LEN(TRIM(AN13))=0</formula>
    </cfRule>
  </conditionalFormatting>
  <conditionalFormatting sqref="AN16:AS16">
    <cfRule type="containsText" dxfId="1300" priority="12" operator="containsText" text="CALC.">
      <formula>NOT(ISERROR(SEARCH("CALC.",AN16)))</formula>
    </cfRule>
  </conditionalFormatting>
  <conditionalFormatting sqref="AK14:AS16 AZ12:BO18 AT13:AY16">
    <cfRule type="expression" dxfId="1299" priority="11">
      <formula>$AT$18="Single Phase"</formula>
    </cfRule>
  </conditionalFormatting>
  <conditionalFormatting sqref="X24">
    <cfRule type="containsBlanks" dxfId="1298" priority="8">
      <formula>LEN(TRIM(X24))=0</formula>
    </cfRule>
  </conditionalFormatting>
  <conditionalFormatting sqref="AF24:AH24">
    <cfRule type="containsBlanks" dxfId="1297" priority="10">
      <formula>LEN(TRIM(AF24))=0</formula>
    </cfRule>
  </conditionalFormatting>
  <conditionalFormatting sqref="AF24:AI24">
    <cfRule type="expression" dxfId="1296" priority="9">
      <formula>$X$40="FIXED SPEED"</formula>
    </cfRule>
  </conditionalFormatting>
  <conditionalFormatting sqref="AT24:AW24">
    <cfRule type="expression" dxfId="1295" priority="2">
      <formula>$H$19="Direct Drive"</formula>
    </cfRule>
  </conditionalFormatting>
  <conditionalFormatting sqref="AT24:AW24">
    <cfRule type="expression" dxfId="1294" priority="1">
      <formula>$H$19="Direct Drive"</formula>
    </cfRule>
  </conditionalFormatting>
  <conditionalFormatting sqref="AT24:AW24">
    <cfRule type="containsText" dxfId="1293"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37" t="s">
        <v>49</v>
      </c>
      <c r="AK1" s="2137"/>
      <c r="AL1" s="2137"/>
      <c r="AM1" s="2137"/>
      <c r="AN1" s="2137"/>
      <c r="AO1" s="2137"/>
      <c r="AP1" s="2137"/>
      <c r="AQ1" s="2137"/>
      <c r="AR1" s="2137"/>
      <c r="AS1" s="2137"/>
      <c r="AT1" s="2137"/>
      <c r="AU1" s="2137"/>
      <c r="AV1" s="2137"/>
      <c r="AW1" s="2137"/>
      <c r="AX1" s="2137"/>
      <c r="AY1" s="2137"/>
      <c r="AZ1" s="2137"/>
      <c r="BA1" s="2137"/>
      <c r="BB1" s="2137"/>
      <c r="BC1" s="2137"/>
      <c r="BD1" s="2137"/>
      <c r="BE1" s="2137"/>
      <c r="BF1" s="2137"/>
      <c r="BG1" s="2137"/>
      <c r="BH1" s="2137"/>
      <c r="BI1" s="2137"/>
      <c r="BJ1" s="2137"/>
      <c r="BK1" s="2137"/>
      <c r="BL1" s="2137"/>
      <c r="BM1" s="2137"/>
      <c r="BN1" s="2137"/>
      <c r="BO1" s="2137"/>
      <c r="BP1" s="2137"/>
      <c r="BQ1" s="2137"/>
      <c r="BR1" s="2137"/>
      <c r="BS1" s="213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19" t="s">
        <v>61</v>
      </c>
      <c r="B9" s="1319"/>
      <c r="C9" s="1319"/>
      <c r="D9" s="1319"/>
      <c r="E9" s="1319"/>
      <c r="F9" s="1037"/>
      <c r="G9" s="1037"/>
      <c r="H9" s="1037"/>
      <c r="I9" s="1037"/>
      <c r="J9" s="1037"/>
      <c r="K9" s="1037"/>
      <c r="L9" s="1037"/>
      <c r="M9" s="1037"/>
      <c r="N9" s="1037"/>
      <c r="O9" s="1037"/>
      <c r="P9" s="1037"/>
      <c r="Q9" s="6"/>
      <c r="R9" s="6"/>
      <c r="S9" s="6"/>
      <c r="T9" s="1319" t="s">
        <v>46</v>
      </c>
      <c r="U9" s="1319"/>
      <c r="V9" s="1319"/>
      <c r="W9" s="1319"/>
      <c r="X9" s="1319"/>
      <c r="Y9" s="1037"/>
      <c r="Z9" s="1037"/>
      <c r="AA9" s="1037"/>
      <c r="AB9" s="1037"/>
      <c r="AC9" s="1037"/>
      <c r="AD9" s="1037"/>
      <c r="AE9" s="1037"/>
      <c r="AF9" s="1037"/>
      <c r="AG9" s="1037"/>
      <c r="AH9" s="1037"/>
      <c r="AI9" s="1037"/>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236" t="s">
        <v>158</v>
      </c>
      <c r="B11" s="1237"/>
      <c r="C11" s="1237"/>
      <c r="D11" s="1237"/>
      <c r="E11" s="1237"/>
      <c r="F11" s="1237"/>
      <c r="G11" s="1237"/>
      <c r="H11" s="1237"/>
      <c r="I11" s="1237"/>
      <c r="J11" s="1237"/>
      <c r="K11" s="1237"/>
      <c r="L11" s="1237"/>
      <c r="M11" s="1237"/>
      <c r="N11" s="1237"/>
      <c r="O11" s="1237"/>
      <c r="P11" s="1238"/>
      <c r="Q11" s="6"/>
      <c r="R11" s="6"/>
      <c r="S11" s="1236" t="s">
        <v>114</v>
      </c>
      <c r="T11" s="1237"/>
      <c r="U11" s="1237"/>
      <c r="V11" s="1237"/>
      <c r="W11" s="1237"/>
      <c r="X11" s="1237"/>
      <c r="Y11" s="1237"/>
      <c r="Z11" s="1237"/>
      <c r="AA11" s="1237"/>
      <c r="AB11" s="1237"/>
      <c r="AC11" s="1237"/>
      <c r="AD11" s="1237"/>
      <c r="AE11" s="1237"/>
      <c r="AF11" s="1237"/>
      <c r="AG11" s="1237"/>
      <c r="AH11" s="1237"/>
      <c r="AI11" s="1238"/>
      <c r="AJ11" s="5"/>
      <c r="AK11" s="1253" t="s">
        <v>1011</v>
      </c>
      <c r="AL11" s="1254"/>
      <c r="AM11" s="1254"/>
      <c r="AN11" s="1254"/>
      <c r="AO11" s="1254"/>
      <c r="AP11" s="1254"/>
      <c r="AQ11" s="1254"/>
      <c r="AR11" s="1254"/>
      <c r="AS11" s="1254"/>
      <c r="AT11" s="1254"/>
      <c r="AU11" s="1254"/>
      <c r="AV11" s="1254"/>
      <c r="AW11" s="1254"/>
      <c r="AX11" s="1254"/>
      <c r="AY11" s="1254"/>
      <c r="AZ11" s="1254"/>
      <c r="BA11" s="1254"/>
      <c r="BB11" s="1254"/>
      <c r="BC11" s="1254"/>
      <c r="BD11" s="1254"/>
      <c r="BE11" s="1254"/>
      <c r="BF11" s="1254"/>
      <c r="BG11" s="1254"/>
      <c r="BH11" s="1254"/>
      <c r="BI11" s="1254"/>
      <c r="BJ11" s="1254"/>
      <c r="BK11" s="1254"/>
      <c r="BL11" s="1254"/>
      <c r="BM11" s="1254"/>
      <c r="BN11" s="1254"/>
      <c r="BO11" s="1255"/>
      <c r="BP11" s="5"/>
      <c r="BQ11" s="5"/>
      <c r="BR11" s="5"/>
      <c r="BS11" s="5"/>
    </row>
    <row r="12" spans="1:71" ht="12.75" customHeight="1" thickTop="1" x14ac:dyDescent="0.2">
      <c r="A12" s="1326" t="s">
        <v>111</v>
      </c>
      <c r="B12" s="1327"/>
      <c r="C12" s="1327"/>
      <c r="D12" s="1327"/>
      <c r="E12" s="1327"/>
      <c r="F12" s="1328"/>
      <c r="G12" s="988"/>
      <c r="H12" s="988"/>
      <c r="I12" s="988"/>
      <c r="J12" s="988"/>
      <c r="K12" s="988"/>
      <c r="L12" s="988"/>
      <c r="M12" s="988"/>
      <c r="N12" s="988"/>
      <c r="O12" s="988"/>
      <c r="P12" s="989"/>
      <c r="Q12" s="6"/>
      <c r="R12" s="6"/>
      <c r="S12" s="1301" t="s">
        <v>111</v>
      </c>
      <c r="T12" s="1302"/>
      <c r="U12" s="1302"/>
      <c r="V12" s="1302"/>
      <c r="W12" s="1302"/>
      <c r="X12" s="1302"/>
      <c r="Y12" s="1302"/>
      <c r="Z12" s="988"/>
      <c r="AA12" s="988"/>
      <c r="AB12" s="988"/>
      <c r="AC12" s="988"/>
      <c r="AD12" s="988"/>
      <c r="AE12" s="988"/>
      <c r="AF12" s="988"/>
      <c r="AG12" s="988"/>
      <c r="AH12" s="988"/>
      <c r="AI12" s="989"/>
      <c r="AJ12" s="5"/>
      <c r="AK12" s="1634"/>
      <c r="AL12" s="1635"/>
      <c r="AM12" s="1636"/>
      <c r="AN12" s="1207" t="s">
        <v>1010</v>
      </c>
      <c r="AO12" s="1207"/>
      <c r="AP12" s="1207"/>
      <c r="AQ12" s="1207" t="s">
        <v>98</v>
      </c>
      <c r="AR12" s="1207"/>
      <c r="AS12" s="1207"/>
      <c r="AT12" s="2015"/>
      <c r="AU12" s="2015"/>
      <c r="AV12" s="2015"/>
      <c r="AW12" s="2015"/>
      <c r="AX12" s="2015"/>
      <c r="AY12" s="2016"/>
      <c r="AZ12" s="1207" t="s">
        <v>155</v>
      </c>
      <c r="BA12" s="1207"/>
      <c r="BB12" s="1207"/>
      <c r="BC12" s="1207"/>
      <c r="BD12" s="1207"/>
      <c r="BE12" s="1207"/>
      <c r="BF12" s="1207"/>
      <c r="BG12" s="1207"/>
      <c r="BH12" s="2017" t="s">
        <v>154</v>
      </c>
      <c r="BI12" s="2018"/>
      <c r="BJ12" s="2018"/>
      <c r="BK12" s="2018"/>
      <c r="BL12" s="2018"/>
      <c r="BM12" s="2018"/>
      <c r="BN12" s="2018"/>
      <c r="BO12" s="2019"/>
      <c r="BP12" s="5"/>
      <c r="BQ12" s="5"/>
      <c r="BR12" s="5"/>
      <c r="BS12" s="5"/>
    </row>
    <row r="13" spans="1:71" ht="12" customHeight="1" x14ac:dyDescent="0.2">
      <c r="A13" s="1332" t="s">
        <v>54</v>
      </c>
      <c r="B13" s="1333"/>
      <c r="C13" s="1333"/>
      <c r="D13" s="1333"/>
      <c r="E13" s="1333"/>
      <c r="F13" s="1334"/>
      <c r="G13" s="969"/>
      <c r="H13" s="969"/>
      <c r="I13" s="969"/>
      <c r="J13" s="969"/>
      <c r="K13" s="969"/>
      <c r="L13" s="969"/>
      <c r="M13" s="969"/>
      <c r="N13" s="969"/>
      <c r="O13" s="969"/>
      <c r="P13" s="970"/>
      <c r="Q13" s="6"/>
      <c r="R13" s="6"/>
      <c r="S13" s="1244" t="s">
        <v>108</v>
      </c>
      <c r="T13" s="1245"/>
      <c r="U13" s="1245"/>
      <c r="V13" s="1245"/>
      <c r="W13" s="1245"/>
      <c r="X13" s="1245"/>
      <c r="Y13" s="1245"/>
      <c r="Z13" s="969"/>
      <c r="AA13" s="969"/>
      <c r="AB13" s="969"/>
      <c r="AC13" s="969"/>
      <c r="AD13" s="969"/>
      <c r="AE13" s="969"/>
      <c r="AF13" s="969"/>
      <c r="AG13" s="969"/>
      <c r="AH13" s="969"/>
      <c r="AI13" s="970"/>
      <c r="AJ13" s="5"/>
      <c r="AK13" s="1264" t="s">
        <v>152</v>
      </c>
      <c r="AL13" s="1265"/>
      <c r="AM13" s="1265"/>
      <c r="AN13" s="1019"/>
      <c r="AO13" s="1019"/>
      <c r="AP13" s="1019"/>
      <c r="AQ13" s="1012"/>
      <c r="AR13" s="1012"/>
      <c r="AS13" s="1013"/>
      <c r="AT13" s="2020"/>
      <c r="AU13" s="2021"/>
      <c r="AV13" s="2021"/>
      <c r="AW13" s="2021"/>
      <c r="AX13" s="2021"/>
      <c r="AY13" s="2022"/>
      <c r="AZ13" s="2014" t="str">
        <f>IF(AN13="","",IF(100*(ABS(AN13-$AN$16)/$AN$16)&gt;10,"T1 Exceeds 10% by "&amp;ROUND(100*(ABS(AN13-$AN$16)/$AN$16)-10,1)&amp;"%",""))</f>
        <v/>
      </c>
      <c r="BA13" s="1262"/>
      <c r="BB13" s="1262"/>
      <c r="BC13" s="1262"/>
      <c r="BD13" s="1262"/>
      <c r="BE13" s="1262"/>
      <c r="BF13" s="1262"/>
      <c r="BG13" s="1262"/>
      <c r="BH13" s="1262" t="str">
        <f>IF(AQ13="","",IF(100*(ABS(AQ13-$AQ$16)/$AQ$16)&gt;2,"T1 Exceeds 2% by "&amp;ROUND(100*(ABS(AQ13-$AQ$16)/$AQ$16)-2,1)&amp;"%",""))</f>
        <v/>
      </c>
      <c r="BI13" s="1262"/>
      <c r="BJ13" s="1262"/>
      <c r="BK13" s="1262"/>
      <c r="BL13" s="1262"/>
      <c r="BM13" s="1262"/>
      <c r="BN13" s="1262"/>
      <c r="BO13" s="1263"/>
      <c r="BP13" s="5"/>
      <c r="BQ13" s="5"/>
      <c r="BR13" s="5"/>
      <c r="BS13" s="5"/>
    </row>
    <row r="14" spans="1:71" ht="12" customHeight="1" x14ac:dyDescent="0.2">
      <c r="A14" s="1332" t="s">
        <v>150</v>
      </c>
      <c r="B14" s="1333"/>
      <c r="C14" s="1333"/>
      <c r="D14" s="1333"/>
      <c r="E14" s="1333"/>
      <c r="F14" s="1334"/>
      <c r="G14" s="969"/>
      <c r="H14" s="969"/>
      <c r="I14" s="969"/>
      <c r="J14" s="969"/>
      <c r="K14" s="969"/>
      <c r="L14" s="969"/>
      <c r="M14" s="969"/>
      <c r="N14" s="969"/>
      <c r="O14" s="969"/>
      <c r="P14" s="970"/>
      <c r="Q14" s="6"/>
      <c r="R14" s="6"/>
      <c r="S14" s="1332" t="s">
        <v>105</v>
      </c>
      <c r="T14" s="1333"/>
      <c r="U14" s="1333"/>
      <c r="V14" s="1333"/>
      <c r="W14" s="1333"/>
      <c r="X14" s="1333"/>
      <c r="Y14" s="1334"/>
      <c r="Z14" s="968"/>
      <c r="AA14" s="968"/>
      <c r="AB14" s="968"/>
      <c r="AC14" s="968"/>
      <c r="AD14" s="968"/>
      <c r="AE14" s="968"/>
      <c r="AF14" s="968"/>
      <c r="AG14" s="968"/>
      <c r="AH14" s="968"/>
      <c r="AI14" s="1020"/>
      <c r="AJ14" s="5"/>
      <c r="AK14" s="1264" t="s">
        <v>51</v>
      </c>
      <c r="AL14" s="1265"/>
      <c r="AM14" s="1265"/>
      <c r="AN14" s="1019"/>
      <c r="AO14" s="1019"/>
      <c r="AP14" s="1019"/>
      <c r="AQ14" s="1012"/>
      <c r="AR14" s="1012"/>
      <c r="AS14" s="1013"/>
      <c r="AT14" s="2023"/>
      <c r="AU14" s="2024"/>
      <c r="AV14" s="2024"/>
      <c r="AW14" s="2024"/>
      <c r="AX14" s="2024"/>
      <c r="AY14" s="2025"/>
      <c r="AZ14" s="2014" t="str">
        <f>IF(AN14="","",IF(100*(ABS(AN14-$AN$16)/$AN$16)&gt;10,"T2 Exceeds 10% by "&amp;ROUND(100*(ABS(AN14-$AN$16)/$AN$16)-10,1)&amp;"%",""))</f>
        <v/>
      </c>
      <c r="BA14" s="1262"/>
      <c r="BB14" s="1262"/>
      <c r="BC14" s="1262"/>
      <c r="BD14" s="1262"/>
      <c r="BE14" s="1262"/>
      <c r="BF14" s="1262"/>
      <c r="BG14" s="1262"/>
      <c r="BH14" s="1262" t="str">
        <f>IF(AQ14="","",IF(100*(ABS(AQ14-$AQ$16)/$AQ$16)&gt;2,"T2 Exceeds 2% by "&amp;ROUND(100*(ABS(AQ14-$AQ$16)/$AQ$16)-2,1)&amp;"%",""))</f>
        <v/>
      </c>
      <c r="BI14" s="1262"/>
      <c r="BJ14" s="1262"/>
      <c r="BK14" s="1262"/>
      <c r="BL14" s="1262"/>
      <c r="BM14" s="1262"/>
      <c r="BN14" s="1262"/>
      <c r="BO14" s="1263"/>
      <c r="BP14" s="5"/>
      <c r="BQ14" s="5"/>
      <c r="BR14" s="5"/>
      <c r="BS14" s="5"/>
    </row>
    <row r="15" spans="1:71" ht="12" customHeight="1" x14ac:dyDescent="0.2">
      <c r="A15" s="1244" t="s">
        <v>149</v>
      </c>
      <c r="B15" s="1245"/>
      <c r="C15" s="1245"/>
      <c r="D15" s="1245"/>
      <c r="E15" s="1245"/>
      <c r="F15" s="1245"/>
      <c r="G15" s="1313" t="s">
        <v>148</v>
      </c>
      <c r="H15" s="1313"/>
      <c r="I15" s="1313"/>
      <c r="J15" s="1313"/>
      <c r="K15" s="1313"/>
      <c r="L15" s="1313"/>
      <c r="M15" s="1313"/>
      <c r="N15" s="1313"/>
      <c r="O15" s="1313"/>
      <c r="P15" s="1314"/>
      <c r="Q15" s="6"/>
      <c r="R15" s="6"/>
      <c r="S15" s="1244" t="s">
        <v>104</v>
      </c>
      <c r="T15" s="1245"/>
      <c r="U15" s="1245"/>
      <c r="V15" s="1245"/>
      <c r="W15" s="1245"/>
      <c r="X15" s="1245"/>
      <c r="Y15" s="1245"/>
      <c r="Z15" s="1016"/>
      <c r="AA15" s="1017"/>
      <c r="AB15" s="1017"/>
      <c r="AC15" s="1017"/>
      <c r="AD15" s="1017"/>
      <c r="AE15" s="1017"/>
      <c r="AF15" s="1017"/>
      <c r="AG15" s="1017"/>
      <c r="AH15" s="1017"/>
      <c r="AI15" s="1018"/>
      <c r="AJ15" s="5"/>
      <c r="AK15" s="1264" t="s">
        <v>50</v>
      </c>
      <c r="AL15" s="1265"/>
      <c r="AM15" s="1265"/>
      <c r="AN15" s="1019"/>
      <c r="AO15" s="1019"/>
      <c r="AP15" s="1019"/>
      <c r="AQ15" s="1012"/>
      <c r="AR15" s="1012"/>
      <c r="AS15" s="1013"/>
      <c r="AT15" s="2026"/>
      <c r="AU15" s="2027"/>
      <c r="AV15" s="2027"/>
      <c r="AW15" s="2027"/>
      <c r="AX15" s="2027"/>
      <c r="AY15" s="2028"/>
      <c r="AZ15" s="2014" t="str">
        <f>IF(AN15="","",IF(100*(ABS(AN15-$AN$16)/$AN$16)&gt;10,"T3 Exceeds 10% by "&amp;ROUND(100*(ABS(AN15-$AN$16)/$AN$16)-10,1)&amp;"%",""))</f>
        <v/>
      </c>
      <c r="BA15" s="1262"/>
      <c r="BB15" s="1262"/>
      <c r="BC15" s="1262"/>
      <c r="BD15" s="1262"/>
      <c r="BE15" s="1262"/>
      <c r="BF15" s="1262"/>
      <c r="BG15" s="1262"/>
      <c r="BH15" s="1262" t="str">
        <f>IF(AQ15="","",IF(100*(ABS(AQ15-$AQ$16)/$AQ$16)&gt;2,"T3 Exceeds 2% by "&amp;ROUND(100*(ABS(AQ15-$AQ$16)/$AQ$16)-2,1)&amp;"%",""))</f>
        <v/>
      </c>
      <c r="BI15" s="1262"/>
      <c r="BJ15" s="1262"/>
      <c r="BK15" s="1262"/>
      <c r="BL15" s="1262"/>
      <c r="BM15" s="1262"/>
      <c r="BN15" s="1262"/>
      <c r="BO15" s="1263"/>
      <c r="BP15" s="5"/>
      <c r="BQ15" s="5"/>
      <c r="BR15" s="5"/>
      <c r="BS15" s="5"/>
    </row>
    <row r="16" spans="1:71" ht="12" customHeight="1" thickBot="1" x14ac:dyDescent="0.25">
      <c r="A16" s="1242" t="s">
        <v>146</v>
      </c>
      <c r="B16" s="1243"/>
      <c r="C16" s="1243"/>
      <c r="D16" s="1243"/>
      <c r="E16" s="1243"/>
      <c r="F16" s="1243"/>
      <c r="G16" s="944"/>
      <c r="H16" s="944"/>
      <c r="I16" s="944"/>
      <c r="J16" s="944"/>
      <c r="K16" s="944"/>
      <c r="L16" s="944"/>
      <c r="M16" s="944"/>
      <c r="N16" s="944"/>
      <c r="O16" s="944"/>
      <c r="P16" s="1119"/>
      <c r="Q16" s="6"/>
      <c r="R16" s="6"/>
      <c r="S16" s="1364"/>
      <c r="T16" s="1365"/>
      <c r="U16" s="1365"/>
      <c r="V16" s="1365"/>
      <c r="W16" s="1365"/>
      <c r="X16" s="1365"/>
      <c r="Y16" s="1365"/>
      <c r="Z16" s="1308" t="s">
        <v>102</v>
      </c>
      <c r="AA16" s="1308"/>
      <c r="AB16" s="1308"/>
      <c r="AC16" s="1308"/>
      <c r="AD16" s="1308"/>
      <c r="AE16" s="1308" t="s">
        <v>101</v>
      </c>
      <c r="AF16" s="1308"/>
      <c r="AG16" s="1308"/>
      <c r="AH16" s="1308"/>
      <c r="AI16" s="1309"/>
      <c r="AJ16" s="5"/>
      <c r="AK16" s="1264" t="s">
        <v>144</v>
      </c>
      <c r="AL16" s="1265"/>
      <c r="AM16" s="1265"/>
      <c r="AN16" s="1336" t="str">
        <f>IFERROR(AVERAGE(AN13:AP15),"")</f>
        <v/>
      </c>
      <c r="AO16" s="1336"/>
      <c r="AP16" s="1336"/>
      <c r="AQ16" s="1260" t="str">
        <f>IFERROR(AVERAGE(AQ13:AS15),"")</f>
        <v/>
      </c>
      <c r="AR16" s="1260"/>
      <c r="AS16" s="1370"/>
      <c r="AT16" s="2031"/>
      <c r="AU16" s="2032"/>
      <c r="AV16" s="2032"/>
      <c r="AW16" s="2032"/>
      <c r="AX16" s="2032"/>
      <c r="AY16" s="2033"/>
      <c r="AZ16" s="1284" t="s">
        <v>143</v>
      </c>
      <c r="BA16" s="1284"/>
      <c r="BB16" s="1284"/>
      <c r="BC16" s="1284"/>
      <c r="BD16" s="1284"/>
      <c r="BE16" s="1284"/>
      <c r="BF16" s="1284"/>
      <c r="BG16" s="1284"/>
      <c r="BH16" s="1284"/>
      <c r="BI16" s="1284"/>
      <c r="BJ16" s="1284"/>
      <c r="BK16" s="1284"/>
      <c r="BL16" s="1284"/>
      <c r="BM16" s="1284"/>
      <c r="BN16" s="1284"/>
      <c r="BO16" s="128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01" t="s">
        <v>32</v>
      </c>
      <c r="T17" s="1302"/>
      <c r="U17" s="1302"/>
      <c r="V17" s="1302"/>
      <c r="W17" s="1302"/>
      <c r="X17" s="1302"/>
      <c r="Y17" s="1302"/>
      <c r="Z17" s="988"/>
      <c r="AA17" s="988"/>
      <c r="AB17" s="988"/>
      <c r="AC17" s="988"/>
      <c r="AD17" s="988"/>
      <c r="AE17" s="988"/>
      <c r="AF17" s="988"/>
      <c r="AG17" s="988"/>
      <c r="AH17" s="988"/>
      <c r="AI17" s="989"/>
      <c r="AJ17" s="5"/>
      <c r="AK17" s="2001"/>
      <c r="AL17" s="2002"/>
      <c r="AM17" s="2002"/>
      <c r="AN17" s="2002"/>
      <c r="AO17" s="2002"/>
      <c r="AP17" s="2002"/>
      <c r="AQ17" s="2002"/>
      <c r="AR17" s="2002"/>
      <c r="AS17" s="2003"/>
      <c r="AT17" s="1729" t="s">
        <v>141</v>
      </c>
      <c r="AU17" s="1729"/>
      <c r="AV17" s="1729"/>
      <c r="AW17" s="1729"/>
      <c r="AX17" s="1729"/>
      <c r="AY17" s="2007"/>
      <c r="AZ17" s="1286" t="s">
        <v>140</v>
      </c>
      <c r="BA17" s="1287"/>
      <c r="BB17" s="1287"/>
      <c r="BC17" s="1287"/>
      <c r="BD17" s="1287"/>
      <c r="BE17" s="1287"/>
      <c r="BF17" s="1287"/>
      <c r="BG17" s="1287"/>
      <c r="BH17" s="1287"/>
      <c r="BI17" s="1287"/>
      <c r="BJ17" s="1287"/>
      <c r="BK17" s="1287"/>
      <c r="BL17" s="1287"/>
      <c r="BM17" s="1287"/>
      <c r="BN17" s="1287"/>
      <c r="BO17" s="1288"/>
      <c r="BP17" s="5"/>
      <c r="BQ17" s="5"/>
      <c r="BR17" s="5"/>
      <c r="BS17" s="5"/>
    </row>
    <row r="18" spans="1:73" ht="12" customHeight="1" thickBot="1" x14ac:dyDescent="0.25">
      <c r="A18" s="1236" t="s">
        <v>758</v>
      </c>
      <c r="B18" s="1237"/>
      <c r="C18" s="1237"/>
      <c r="D18" s="1237"/>
      <c r="E18" s="1237"/>
      <c r="F18" s="1237"/>
      <c r="G18" s="1237"/>
      <c r="H18" s="1237"/>
      <c r="I18" s="1237"/>
      <c r="J18" s="1237"/>
      <c r="K18" s="1238"/>
      <c r="L18" s="6"/>
      <c r="M18" s="6"/>
      <c r="N18" s="6"/>
      <c r="O18" s="6"/>
      <c r="P18" s="6"/>
      <c r="Q18" s="6"/>
      <c r="R18" s="6"/>
      <c r="S18" s="1244" t="s">
        <v>100</v>
      </c>
      <c r="T18" s="1245"/>
      <c r="U18" s="1245"/>
      <c r="V18" s="1245"/>
      <c r="W18" s="1245"/>
      <c r="X18" s="1245"/>
      <c r="Y18" s="1245"/>
      <c r="Z18" s="958"/>
      <c r="AA18" s="958"/>
      <c r="AB18" s="958"/>
      <c r="AC18" s="958"/>
      <c r="AD18" s="958"/>
      <c r="AE18" s="1239" t="s">
        <v>99</v>
      </c>
      <c r="AF18" s="1240"/>
      <c r="AG18" s="1240"/>
      <c r="AH18" s="1240"/>
      <c r="AI18" s="1241"/>
      <c r="AJ18" s="5"/>
      <c r="AK18" s="2004"/>
      <c r="AL18" s="2005"/>
      <c r="AM18" s="2005"/>
      <c r="AN18" s="2005"/>
      <c r="AO18" s="2005"/>
      <c r="AP18" s="2005"/>
      <c r="AQ18" s="2005"/>
      <c r="AR18" s="2005"/>
      <c r="AS18" s="2006"/>
      <c r="AT18" s="982"/>
      <c r="AU18" s="983"/>
      <c r="AV18" s="983"/>
      <c r="AW18" s="983"/>
      <c r="AX18" s="983"/>
      <c r="AY18" s="984"/>
      <c r="AZ18" s="1289"/>
      <c r="BA18" s="1290"/>
      <c r="BB18" s="1290"/>
      <c r="BC18" s="1290"/>
      <c r="BD18" s="1290"/>
      <c r="BE18" s="1290"/>
      <c r="BF18" s="1290"/>
      <c r="BG18" s="1290"/>
      <c r="BH18" s="1290"/>
      <c r="BI18" s="1290"/>
      <c r="BJ18" s="1290"/>
      <c r="BK18" s="1290"/>
      <c r="BL18" s="1290"/>
      <c r="BM18" s="1290"/>
      <c r="BN18" s="1290"/>
      <c r="BO18" s="1291"/>
      <c r="BP18" s="5"/>
      <c r="BQ18" s="5"/>
      <c r="BR18" s="5"/>
      <c r="BS18" s="5"/>
    </row>
    <row r="19" spans="1:73" ht="12" customHeight="1" thickTop="1" x14ac:dyDescent="0.2">
      <c r="A19" s="2138"/>
      <c r="B19" s="2139"/>
      <c r="C19" s="2139"/>
      <c r="D19" s="2139"/>
      <c r="E19" s="2139"/>
      <c r="F19" s="2140"/>
      <c r="G19" s="1624" t="s">
        <v>29</v>
      </c>
      <c r="H19" s="1624"/>
      <c r="I19" s="1624"/>
      <c r="J19" s="1624"/>
      <c r="K19" s="1637"/>
      <c r="L19" s="6"/>
      <c r="M19" s="6"/>
      <c r="N19" s="6"/>
      <c r="O19" s="6"/>
      <c r="P19" s="6"/>
      <c r="Q19" s="6"/>
      <c r="R19" s="6"/>
      <c r="S19" s="1244" t="s">
        <v>948</v>
      </c>
      <c r="T19" s="1245"/>
      <c r="U19" s="1245"/>
      <c r="V19" s="1245"/>
      <c r="W19" s="1245"/>
      <c r="X19" s="1245"/>
      <c r="Y19" s="1245"/>
      <c r="Z19" s="1239" t="s">
        <v>99</v>
      </c>
      <c r="AA19" s="1240"/>
      <c r="AB19" s="1240"/>
      <c r="AC19" s="1240"/>
      <c r="AD19" s="1240"/>
      <c r="AE19" s="1240" t="str">
        <f>IF(Z15&lt;&gt;"---",IF(Z18*Z15&lt;&gt;0,Z18*Z15, ""),"---")</f>
        <v/>
      </c>
      <c r="AF19" s="1240"/>
      <c r="AG19" s="1240"/>
      <c r="AH19" s="1240"/>
      <c r="AI19" s="124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44" t="s">
        <v>102</v>
      </c>
      <c r="B20" s="1245"/>
      <c r="C20" s="1245"/>
      <c r="D20" s="1245"/>
      <c r="E20" s="1245"/>
      <c r="F20" s="1245"/>
      <c r="G20" s="969"/>
      <c r="H20" s="969"/>
      <c r="I20" s="969"/>
      <c r="J20" s="969"/>
      <c r="K20" s="970"/>
      <c r="L20" s="6"/>
      <c r="M20" s="6"/>
      <c r="N20" s="6"/>
      <c r="O20" s="6"/>
      <c r="P20" s="6"/>
      <c r="Q20" s="6"/>
      <c r="R20" s="6"/>
      <c r="S20" s="1244" t="s">
        <v>949</v>
      </c>
      <c r="T20" s="1245"/>
      <c r="U20" s="1245"/>
      <c r="V20" s="1245"/>
      <c r="W20" s="1245"/>
      <c r="X20" s="1245"/>
      <c r="Y20" s="1245"/>
      <c r="Z20" s="1239" t="s">
        <v>99</v>
      </c>
      <c r="AA20" s="1240"/>
      <c r="AB20" s="1240"/>
      <c r="AC20" s="1240"/>
      <c r="AD20" s="1240"/>
      <c r="AE20" s="2113" t="str">
        <f>IF(AT18="Single Phase",AN13,IF(AT18="Three Phase",IF(MOD(AN13,1)=0,AN13&amp;".0",AN13)&amp;", "&amp;IF(MOD(AN14,1)=0,AN14&amp;".0",AN14)&amp;", "&amp;IF(MOD(AN15,1)=0,AN15&amp;".0",AN15),""))</f>
        <v/>
      </c>
      <c r="AF20" s="2114"/>
      <c r="AG20" s="2114"/>
      <c r="AH20" s="2114"/>
      <c r="AI20" s="211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242" t="s">
        <v>101</v>
      </c>
      <c r="B21" s="1243"/>
      <c r="C21" s="1243"/>
      <c r="D21" s="1243"/>
      <c r="E21" s="1243"/>
      <c r="F21" s="1243"/>
      <c r="G21" s="944"/>
      <c r="H21" s="944"/>
      <c r="I21" s="944"/>
      <c r="J21" s="944"/>
      <c r="K21" s="1119"/>
      <c r="L21" s="6"/>
      <c r="M21" s="6"/>
      <c r="N21" s="6"/>
      <c r="O21" s="6"/>
      <c r="P21" s="6"/>
      <c r="Q21" s="6"/>
      <c r="R21" s="6"/>
      <c r="S21" s="1242" t="s">
        <v>98</v>
      </c>
      <c r="T21" s="1243"/>
      <c r="U21" s="1243"/>
      <c r="V21" s="1243"/>
      <c r="W21" s="1243"/>
      <c r="X21" s="1243"/>
      <c r="Y21" s="1243"/>
      <c r="Z21" s="944"/>
      <c r="AA21" s="944"/>
      <c r="AB21" s="944"/>
      <c r="AC21" s="944"/>
      <c r="AD21" s="944"/>
      <c r="AE21" s="1921" t="str">
        <f>IF(AT18="Single Phase",AQ13,IF(AT18="Three Phase",AQ13 &amp;", "&amp; AQ14 &amp; ", " &amp; AQ15,""))</f>
        <v/>
      </c>
      <c r="AF21" s="1643"/>
      <c r="AG21" s="1643"/>
      <c r="AH21" s="1643"/>
      <c r="AI21" s="1668"/>
      <c r="AJ21" s="5"/>
      <c r="AK21" s="1253" t="s">
        <v>696</v>
      </c>
      <c r="AL21" s="1254"/>
      <c r="AM21" s="1254"/>
      <c r="AN21" s="1254"/>
      <c r="AO21" s="1254"/>
      <c r="AP21" s="1254"/>
      <c r="AQ21" s="1254"/>
      <c r="AR21" s="1254"/>
      <c r="AS21" s="1254"/>
      <c r="AT21" s="1254"/>
      <c r="AU21" s="1254"/>
      <c r="AV21" s="1254"/>
      <c r="AW21" s="1254"/>
      <c r="AX21" s="1254"/>
      <c r="AY21" s="1255"/>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48"/>
      <c r="AL22" s="949"/>
      <c r="AM22" s="949"/>
      <c r="AN22" s="949"/>
      <c r="AO22" s="950"/>
      <c r="AP22" s="966"/>
      <c r="AQ22" s="949"/>
      <c r="AR22" s="949"/>
      <c r="AS22" s="949"/>
      <c r="AT22" s="950"/>
      <c r="AU22" s="966"/>
      <c r="AV22" s="949"/>
      <c r="AW22" s="949"/>
      <c r="AX22" s="949"/>
      <c r="AY22" s="96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373" t="s">
        <v>366</v>
      </c>
      <c r="U23" s="1374"/>
      <c r="V23" s="1374"/>
      <c r="W23" s="1374"/>
      <c r="X23" s="1374"/>
      <c r="Y23" s="1374"/>
      <c r="Z23" s="1374"/>
      <c r="AA23" s="1374"/>
      <c r="AB23" s="1374"/>
      <c r="AC23" s="1374"/>
      <c r="AD23" s="1374"/>
      <c r="AE23" s="1374"/>
      <c r="AF23" s="1374"/>
      <c r="AG23" s="1374"/>
      <c r="AH23" s="1374"/>
      <c r="AI23" s="1375"/>
      <c r="AJ23" s="5"/>
      <c r="AK23" s="925"/>
      <c r="AL23" s="926"/>
      <c r="AM23" s="926"/>
      <c r="AN23" s="926"/>
      <c r="AO23" s="927"/>
      <c r="AP23" s="928"/>
      <c r="AQ23" s="926"/>
      <c r="AR23" s="926"/>
      <c r="AS23" s="926"/>
      <c r="AT23" s="927"/>
      <c r="AU23" s="928"/>
      <c r="AV23" s="926"/>
      <c r="AW23" s="926"/>
      <c r="AX23" s="926"/>
      <c r="AY23" s="92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994" t="s">
        <v>365</v>
      </c>
      <c r="U24" s="1995"/>
      <c r="V24" s="1995"/>
      <c r="W24" s="1995"/>
      <c r="X24" s="1995"/>
      <c r="Y24" s="1995"/>
      <c r="Z24" s="1995"/>
      <c r="AA24" s="1995"/>
      <c r="AB24" s="1995"/>
      <c r="AC24" s="1995"/>
      <c r="AD24" s="1995"/>
      <c r="AE24" s="1998"/>
      <c r="AF24" s="1999"/>
      <c r="AG24" s="1999"/>
      <c r="AH24" s="1996" t="str">
        <f>IF(ISNUMBER(AE24),"%","")</f>
        <v/>
      </c>
      <c r="AI24" s="1997"/>
      <c r="AJ24" s="5"/>
      <c r="AK24" s="925"/>
      <c r="AL24" s="926"/>
      <c r="AM24" s="926"/>
      <c r="AN24" s="926"/>
      <c r="AO24" s="927"/>
      <c r="AP24" s="928"/>
      <c r="AQ24" s="926"/>
      <c r="AR24" s="926"/>
      <c r="AS24" s="926"/>
      <c r="AT24" s="927"/>
      <c r="AU24" s="928"/>
      <c r="AV24" s="926"/>
      <c r="AW24" s="926"/>
      <c r="AX24" s="926"/>
      <c r="AY24" s="92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25"/>
      <c r="AL25" s="926"/>
      <c r="AM25" s="926"/>
      <c r="AN25" s="926"/>
      <c r="AO25" s="927"/>
      <c r="AP25" s="928"/>
      <c r="AQ25" s="926"/>
      <c r="AR25" s="926"/>
      <c r="AS25" s="926"/>
      <c r="AT25" s="927"/>
      <c r="AU25" s="928"/>
      <c r="AV25" s="926"/>
      <c r="AW25" s="926"/>
      <c r="AX25" s="926"/>
      <c r="AY25" s="92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25"/>
      <c r="AL26" s="926"/>
      <c r="AM26" s="926"/>
      <c r="AN26" s="926"/>
      <c r="AO26" s="927"/>
      <c r="AP26" s="928"/>
      <c r="AQ26" s="926"/>
      <c r="AR26" s="926"/>
      <c r="AS26" s="926"/>
      <c r="AT26" s="927"/>
      <c r="AU26" s="928"/>
      <c r="AV26" s="926"/>
      <c r="AW26" s="926"/>
      <c r="AX26" s="926"/>
      <c r="AY26" s="92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36"/>
      <c r="AL27" s="937"/>
      <c r="AM27" s="937"/>
      <c r="AN27" s="937"/>
      <c r="AO27" s="938"/>
      <c r="AP27" s="939"/>
      <c r="AQ27" s="937"/>
      <c r="AR27" s="937"/>
      <c r="AS27" s="937"/>
      <c r="AT27" s="938"/>
      <c r="AU27" s="939"/>
      <c r="AV27" s="937"/>
      <c r="AW27" s="937"/>
      <c r="AX27" s="937"/>
      <c r="AY27" s="940"/>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292" priority="34">
      <formula>LEN(TRIM(E7))=0</formula>
    </cfRule>
  </conditionalFormatting>
  <conditionalFormatting sqref="AE18:AI18 AE20:AI21">
    <cfRule type="containsText" dxfId="1291" priority="33" operator="containsText" text="CALC.">
      <formula>NOT(ISERROR(SEARCH("CALC.",AE18)))</formula>
    </cfRule>
  </conditionalFormatting>
  <conditionalFormatting sqref="AE19:AI19">
    <cfRule type="containsText" dxfId="1290" priority="23" operator="containsText" text="CALC.">
      <formula>NOT(ISERROR(SEARCH("CALC.",AE19)))</formula>
    </cfRule>
  </conditionalFormatting>
  <conditionalFormatting sqref="Z15:AI15">
    <cfRule type="containsBlanks" dxfId="1289" priority="22">
      <formula>LEN(TRIM(Z15))=0</formula>
    </cfRule>
  </conditionalFormatting>
  <conditionalFormatting sqref="AZ13:BO15">
    <cfRule type="notContainsBlanks" dxfId="1288" priority="11">
      <formula>LEN(TRIM(AZ13))&gt;0</formula>
    </cfRule>
  </conditionalFormatting>
  <conditionalFormatting sqref="AN13:AS15 AT18">
    <cfRule type="containsBlanks" dxfId="1287" priority="10">
      <formula>LEN(TRIM(AN13))=0</formula>
    </cfRule>
  </conditionalFormatting>
  <conditionalFormatting sqref="AN16:AS16">
    <cfRule type="containsText" dxfId="1286" priority="9" operator="containsText" text="CALC.">
      <formula>NOT(ISERROR(SEARCH("CALC.",AN16)))</formula>
    </cfRule>
  </conditionalFormatting>
  <conditionalFormatting sqref="AK14:AS16 AZ12:BO18">
    <cfRule type="expression" dxfId="1285" priority="8">
      <formula>$AT$18="Single Phase"</formula>
    </cfRule>
  </conditionalFormatting>
  <conditionalFormatting sqref="G20:G21">
    <cfRule type="containsBlanks" dxfId="1284" priority="3">
      <formula>LEN(TRIM(G20))=0</formula>
    </cfRule>
  </conditionalFormatting>
  <conditionalFormatting sqref="AE24 AH24">
    <cfRule type="containsBlanks" dxfId="1283" priority="2">
      <formula>LEN(TRIM(AE24))=0</formula>
    </cfRule>
  </conditionalFormatting>
  <conditionalFormatting sqref="AH24:AI24">
    <cfRule type="expression" dxfId="1282"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t="s">
        <v>337</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1253" t="s">
        <v>696</v>
      </c>
      <c r="AL7" s="1254"/>
      <c r="AM7" s="1254"/>
      <c r="AN7" s="1254"/>
      <c r="AO7" s="1254"/>
      <c r="AP7" s="1254"/>
      <c r="AQ7" s="1254"/>
      <c r="AR7" s="1254"/>
      <c r="AS7" s="1254"/>
      <c r="AT7" s="1254"/>
      <c r="AU7" s="1254"/>
      <c r="AV7" s="1254"/>
      <c r="AW7" s="1254"/>
      <c r="AX7" s="1254"/>
      <c r="AY7" s="125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3" t="s">
        <v>158</v>
      </c>
      <c r="H11" s="1374"/>
      <c r="I11" s="1374"/>
      <c r="J11" s="1374"/>
      <c r="K11" s="1374"/>
      <c r="L11" s="1374"/>
      <c r="M11" s="1374"/>
      <c r="N11" s="1374"/>
      <c r="O11" s="1374"/>
      <c r="P11" s="1374"/>
      <c r="Q11" s="1374"/>
      <c r="R11" s="1374"/>
      <c r="S11" s="1374"/>
      <c r="T11" s="1374"/>
      <c r="U11" s="1374"/>
      <c r="V11" s="1374"/>
      <c r="W11" s="1374"/>
      <c r="X11" s="1374"/>
      <c r="Y11" s="1374"/>
      <c r="Z11" s="1374"/>
      <c r="AA11" s="1374"/>
      <c r="AB11" s="1375"/>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1" t="s">
        <v>111</v>
      </c>
      <c r="H12" s="1302"/>
      <c r="I12" s="1302"/>
      <c r="J12" s="1302"/>
      <c r="K12" s="1302"/>
      <c r="L12" s="1302"/>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4" t="s">
        <v>54</v>
      </c>
      <c r="H13" s="1245"/>
      <c r="I13" s="1245"/>
      <c r="J13" s="1245"/>
      <c r="K13" s="1245"/>
      <c r="L13" s="1245"/>
      <c r="M13" s="1313" t="s">
        <v>938</v>
      </c>
      <c r="N13" s="1313"/>
      <c r="O13" s="1313"/>
      <c r="P13" s="1313"/>
      <c r="Q13" s="1313"/>
      <c r="R13" s="1313"/>
      <c r="S13" s="1313"/>
      <c r="T13" s="1313"/>
      <c r="U13" s="1313"/>
      <c r="V13" s="1313"/>
      <c r="W13" s="1313"/>
      <c r="X13" s="1313"/>
      <c r="Y13" s="1313"/>
      <c r="Z13" s="1313"/>
      <c r="AA13" s="1313"/>
      <c r="AB13" s="1314"/>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4" t="s">
        <v>150</v>
      </c>
      <c r="H14" s="1245"/>
      <c r="I14" s="1245"/>
      <c r="J14" s="1245"/>
      <c r="K14" s="1245"/>
      <c r="L14" s="1245"/>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4" t="s">
        <v>149</v>
      </c>
      <c r="H15" s="1245"/>
      <c r="I15" s="1245"/>
      <c r="J15" s="1245"/>
      <c r="K15" s="1245"/>
      <c r="L15" s="1245"/>
      <c r="M15" s="1313" t="s">
        <v>695</v>
      </c>
      <c r="N15" s="1313"/>
      <c r="O15" s="1313"/>
      <c r="P15" s="1313"/>
      <c r="Q15" s="1313"/>
      <c r="R15" s="1313"/>
      <c r="S15" s="1313"/>
      <c r="T15" s="1313"/>
      <c r="U15" s="1313"/>
      <c r="V15" s="1313"/>
      <c r="W15" s="1313"/>
      <c r="X15" s="1313"/>
      <c r="Y15" s="1313"/>
      <c r="Z15" s="1313"/>
      <c r="AA15" s="1313"/>
      <c r="AB15" s="131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1" t="s">
        <v>146</v>
      </c>
      <c r="H16" s="2152"/>
      <c r="I16" s="2152"/>
      <c r="J16" s="2152"/>
      <c r="K16" s="2152"/>
      <c r="L16" s="2152"/>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6" t="s">
        <v>884</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159" t="s">
        <v>102</v>
      </c>
      <c r="Q19" s="2160"/>
      <c r="R19" s="2160"/>
      <c r="S19" s="2160"/>
      <c r="T19" s="1705"/>
      <c r="U19" s="2159" t="s">
        <v>101</v>
      </c>
      <c r="V19" s="2160"/>
      <c r="W19" s="2160"/>
      <c r="X19" s="2160"/>
      <c r="Y19" s="2161"/>
      <c r="Z19" s="6"/>
      <c r="AA19" s="6"/>
      <c r="AB19" s="6"/>
      <c r="AC19" s="6"/>
      <c r="AD19" s="6"/>
      <c r="AE19" s="6"/>
      <c r="AF19" s="6"/>
      <c r="AG19" s="6"/>
      <c r="AH19" s="6"/>
      <c r="AI19" s="6"/>
      <c r="AJ19" s="5"/>
      <c r="AK19" s="1248" t="s">
        <v>332</v>
      </c>
      <c r="AL19" s="1249"/>
      <c r="AM19" s="1249"/>
      <c r="AN19" s="1249"/>
      <c r="AO19" s="1249"/>
      <c r="AP19" s="1249"/>
      <c r="AQ19" s="1249"/>
      <c r="AR19" s="1249"/>
      <c r="AS19" s="1249"/>
      <c r="AT19" s="1250"/>
      <c r="AU19" s="5"/>
      <c r="AV19" s="1248" t="s">
        <v>331</v>
      </c>
      <c r="AW19" s="1249"/>
      <c r="AX19" s="1249"/>
      <c r="AY19" s="1249"/>
      <c r="AZ19" s="1249"/>
      <c r="BA19" s="1249"/>
      <c r="BB19" s="1249"/>
      <c r="BC19" s="1249"/>
      <c r="BD19" s="1249"/>
      <c r="BE19" s="1249"/>
      <c r="BF19" s="1249"/>
      <c r="BG19" s="1250"/>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46" t="s">
        <v>333</v>
      </c>
      <c r="K20" s="1347"/>
      <c r="L20" s="1347"/>
      <c r="M20" s="1347"/>
      <c r="N20" s="1347"/>
      <c r="O20" s="1348"/>
      <c r="P20" s="2153"/>
      <c r="Q20" s="2154"/>
      <c r="R20" s="2154"/>
      <c r="S20" s="2154"/>
      <c r="T20" s="2155"/>
      <c r="U20" s="2153"/>
      <c r="V20" s="2154"/>
      <c r="W20" s="2154"/>
      <c r="X20" s="2154"/>
      <c r="Y20" s="2156"/>
      <c r="Z20" s="6"/>
      <c r="AA20" s="6"/>
      <c r="AB20" s="6"/>
      <c r="AC20" s="6"/>
      <c r="AD20" s="6"/>
      <c r="AE20" s="6"/>
      <c r="AF20" s="6"/>
      <c r="AG20" s="6"/>
      <c r="AH20" s="6"/>
      <c r="AI20" s="6"/>
      <c r="AJ20" s="5"/>
      <c r="AK20" s="1215" t="s">
        <v>327</v>
      </c>
      <c r="AL20" s="1216"/>
      <c r="AM20" s="1216"/>
      <c r="AN20" s="1216"/>
      <c r="AO20" s="1217"/>
      <c r="AP20" s="2176"/>
      <c r="AQ20" s="2177"/>
      <c r="AR20" s="2177"/>
      <c r="AS20" s="2163" t="s">
        <v>315</v>
      </c>
      <c r="AT20" s="2164"/>
      <c r="AU20" s="5"/>
      <c r="AV20" s="1206"/>
      <c r="AW20" s="1207"/>
      <c r="AX20" s="1207"/>
      <c r="AY20" s="1207"/>
      <c r="AZ20" s="1207" t="s">
        <v>326</v>
      </c>
      <c r="BA20" s="1207"/>
      <c r="BB20" s="1207"/>
      <c r="BC20" s="1207"/>
      <c r="BD20" s="1207" t="s">
        <v>325</v>
      </c>
      <c r="BE20" s="1207"/>
      <c r="BF20" s="1207"/>
      <c r="BG20" s="2174"/>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157"/>
      <c r="K21" s="2157"/>
      <c r="L21" s="2157"/>
      <c r="M21" s="2157"/>
      <c r="N21" s="2157"/>
      <c r="O21" s="2157"/>
      <c r="P21" s="2158"/>
      <c r="Q21" s="2158"/>
      <c r="R21" s="2158"/>
      <c r="S21" s="2158"/>
      <c r="T21" s="2158"/>
      <c r="U21" s="2158"/>
      <c r="V21" s="2158"/>
      <c r="W21" s="2158"/>
      <c r="X21" s="2158"/>
      <c r="Y21" s="2158"/>
      <c r="Z21" s="6"/>
      <c r="AA21" s="6"/>
      <c r="AB21" s="6"/>
      <c r="AC21" s="6"/>
      <c r="AD21" s="6"/>
      <c r="AE21" s="6"/>
      <c r="AF21" s="6"/>
      <c r="AG21" s="6"/>
      <c r="AH21" s="6"/>
      <c r="AI21" s="6"/>
      <c r="AJ21" s="5"/>
      <c r="AK21" s="1215" t="s">
        <v>323</v>
      </c>
      <c r="AL21" s="1216"/>
      <c r="AM21" s="1216"/>
      <c r="AN21" s="1216"/>
      <c r="AO21" s="1217"/>
      <c r="AP21" s="2176"/>
      <c r="AQ21" s="2177"/>
      <c r="AR21" s="2177"/>
      <c r="AS21" s="2163" t="s">
        <v>315</v>
      </c>
      <c r="AT21" s="2164"/>
      <c r="AU21" s="5"/>
      <c r="AV21" s="1264" t="s">
        <v>102</v>
      </c>
      <c r="AW21" s="1265"/>
      <c r="AX21" s="1265"/>
      <c r="AY21" s="1265"/>
      <c r="AZ21" s="1260" t="str">
        <f>IF(500*P27*(P24-P25)/1000&lt;&gt;0,500*P27*(P24-P25)/1000,"")</f>
        <v/>
      </c>
      <c r="BA21" s="1260"/>
      <c r="BB21" s="1260"/>
      <c r="BC21" s="1260"/>
      <c r="BD21" s="1260" t="str">
        <f>IFERROR(AZ21/12,"")</f>
        <v/>
      </c>
      <c r="BE21" s="1260"/>
      <c r="BF21" s="1260"/>
      <c r="BG21" s="1261"/>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6" t="s">
        <v>376</v>
      </c>
      <c r="K22" s="1237"/>
      <c r="L22" s="1237"/>
      <c r="M22" s="1237"/>
      <c r="N22" s="1237"/>
      <c r="O22" s="1237"/>
      <c r="P22" s="1237"/>
      <c r="Q22" s="1237"/>
      <c r="R22" s="1237"/>
      <c r="S22" s="1237"/>
      <c r="T22" s="1237"/>
      <c r="U22" s="1237"/>
      <c r="V22" s="1237"/>
      <c r="W22" s="1237"/>
      <c r="X22" s="1237"/>
      <c r="Y22" s="1238"/>
      <c r="Z22" s="6"/>
      <c r="AA22" s="6"/>
      <c r="AB22" s="6"/>
      <c r="AC22" s="6"/>
      <c r="AD22" s="6"/>
      <c r="AE22" s="6"/>
      <c r="AF22" s="6"/>
      <c r="AG22" s="6"/>
      <c r="AH22" s="6"/>
      <c r="AI22" s="6"/>
      <c r="AJ22" s="5"/>
      <c r="AK22" s="1215" t="s">
        <v>320</v>
      </c>
      <c r="AL22" s="1216"/>
      <c r="AM22" s="1216"/>
      <c r="AN22" s="1216"/>
      <c r="AO22" s="1217"/>
      <c r="AP22" s="2171" t="str">
        <f>IF(AP21-AP20&lt;&gt;0,AP21-AP20,"")</f>
        <v/>
      </c>
      <c r="AQ22" s="2172"/>
      <c r="AR22" s="2172"/>
      <c r="AS22" s="2163" t="s">
        <v>315</v>
      </c>
      <c r="AT22" s="2164"/>
      <c r="AU22" s="5"/>
      <c r="AV22" s="2165" t="s">
        <v>101</v>
      </c>
      <c r="AW22" s="2166"/>
      <c r="AX22" s="2166"/>
      <c r="AY22" s="2166"/>
      <c r="AZ22" s="2173" t="e">
        <f>IF(500*U27*(U24-U25)/1000&lt;&gt;0,500*U27*(U24-U25)/1000,"")</f>
        <v>#VALUE!</v>
      </c>
      <c r="BA22" s="2173"/>
      <c r="BB22" s="2173"/>
      <c r="BC22" s="2173"/>
      <c r="BD22" s="2173" t="str">
        <f>IFERROR(AZ22/12,"")</f>
        <v/>
      </c>
      <c r="BE22" s="2173"/>
      <c r="BF22" s="2173"/>
      <c r="BG22" s="2175"/>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624" t="s">
        <v>102</v>
      </c>
      <c r="Q23" s="1624"/>
      <c r="R23" s="1624"/>
      <c r="S23" s="1624"/>
      <c r="T23" s="1624"/>
      <c r="U23" s="1624" t="s">
        <v>101</v>
      </c>
      <c r="V23" s="1624"/>
      <c r="W23" s="1624"/>
      <c r="X23" s="1624"/>
      <c r="Y23" s="1637"/>
      <c r="Z23" s="6"/>
      <c r="AA23" s="6"/>
      <c r="AB23" s="6"/>
      <c r="AC23" s="6"/>
      <c r="AD23" s="6"/>
      <c r="AE23" s="6"/>
      <c r="AF23" s="6"/>
      <c r="AG23" s="6"/>
      <c r="AH23" s="6"/>
      <c r="AI23" s="6"/>
      <c r="AJ23" s="5"/>
      <c r="AK23" s="2165" t="s">
        <v>320</v>
      </c>
      <c r="AL23" s="2166"/>
      <c r="AM23" s="2166"/>
      <c r="AN23" s="2166"/>
      <c r="AO23" s="2166"/>
      <c r="AP23" s="2167" t="str">
        <f>IFERROR(AP22*2.31,"")</f>
        <v/>
      </c>
      <c r="AQ23" s="2167"/>
      <c r="AR23" s="2168"/>
      <c r="AS23" s="2169" t="s">
        <v>319</v>
      </c>
      <c r="AT23" s="217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2" t="s">
        <v>324</v>
      </c>
      <c r="K24" s="1333"/>
      <c r="L24" s="1333"/>
      <c r="M24" s="1333"/>
      <c r="N24" s="1333"/>
      <c r="O24" s="1334"/>
      <c r="P24" s="958"/>
      <c r="Q24" s="958"/>
      <c r="R24" s="958"/>
      <c r="S24" s="958"/>
      <c r="T24" s="958"/>
      <c r="U24" s="958"/>
      <c r="V24" s="958"/>
      <c r="W24" s="958"/>
      <c r="X24" s="958"/>
      <c r="Y24" s="2162"/>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44" t="s">
        <v>322</v>
      </c>
      <c r="K25" s="1245"/>
      <c r="L25" s="1245"/>
      <c r="M25" s="1245"/>
      <c r="N25" s="1245"/>
      <c r="O25" s="1245"/>
      <c r="P25" s="958"/>
      <c r="Q25" s="958"/>
      <c r="R25" s="958"/>
      <c r="S25" s="958"/>
      <c r="T25" s="958"/>
      <c r="U25" s="958"/>
      <c r="V25" s="958"/>
      <c r="W25" s="958"/>
      <c r="X25" s="958"/>
      <c r="Y25" s="2162"/>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332" t="s">
        <v>321</v>
      </c>
      <c r="K26" s="1333"/>
      <c r="L26" s="1333"/>
      <c r="M26" s="1333"/>
      <c r="N26" s="1333"/>
      <c r="O26" s="1334"/>
      <c r="P26" s="958"/>
      <c r="Q26" s="958"/>
      <c r="R26" s="958"/>
      <c r="S26" s="958"/>
      <c r="T26" s="958"/>
      <c r="U26" s="958"/>
      <c r="V26" s="958"/>
      <c r="W26" s="958"/>
      <c r="X26" s="958"/>
      <c r="Y26" s="2162"/>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242" t="s">
        <v>287</v>
      </c>
      <c r="K27" s="1243"/>
      <c r="L27" s="1243"/>
      <c r="M27" s="1243"/>
      <c r="N27" s="1243"/>
      <c r="O27" s="1243"/>
      <c r="P27" s="1475"/>
      <c r="Q27" s="1475"/>
      <c r="R27" s="1475"/>
      <c r="S27" s="1475"/>
      <c r="T27" s="1475"/>
      <c r="U27" s="1382" t="str">
        <f>IFERROR(SQRT(U26/P26)*P27,"")</f>
        <v/>
      </c>
      <c r="V27" s="1382"/>
      <c r="W27" s="1382"/>
      <c r="X27" s="1382"/>
      <c r="Y27" s="2000"/>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33"/>
      <c r="K28" s="1333"/>
      <c r="L28" s="1333"/>
      <c r="M28" s="1333"/>
      <c r="N28" s="1333"/>
      <c r="O28" s="1333"/>
      <c r="P28" s="1333"/>
      <c r="Q28" s="1333"/>
      <c r="R28" s="1333"/>
      <c r="S28" s="1333"/>
      <c r="T28" s="1333"/>
      <c r="U28" s="912"/>
      <c r="V28" s="912"/>
      <c r="W28" s="912"/>
      <c r="X28" s="2150"/>
      <c r="Y28" s="2150"/>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373" t="s">
        <v>317</v>
      </c>
      <c r="J29" s="1374"/>
      <c r="K29" s="1374"/>
      <c r="L29" s="1374"/>
      <c r="M29" s="1374"/>
      <c r="N29" s="1374"/>
      <c r="O29" s="1374"/>
      <c r="P29" s="1374"/>
      <c r="Q29" s="1374"/>
      <c r="R29" s="1374"/>
      <c r="S29" s="1374"/>
      <c r="T29" s="1374"/>
      <c r="U29" s="1374"/>
      <c r="V29" s="1374"/>
      <c r="W29" s="1374"/>
      <c r="X29" s="1374"/>
      <c r="Y29" s="1374"/>
      <c r="Z29" s="1375"/>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01" t="s">
        <v>1012</v>
      </c>
      <c r="J30" s="1302"/>
      <c r="K30" s="1302"/>
      <c r="L30" s="1302"/>
      <c r="M30" s="1302"/>
      <c r="N30" s="1302"/>
      <c r="O30" s="1302"/>
      <c r="P30" s="1302"/>
      <c r="Q30" s="1302"/>
      <c r="R30" s="1302"/>
      <c r="S30" s="1302"/>
      <c r="T30" s="1302"/>
      <c r="U30" s="1302"/>
      <c r="V30" s="2147"/>
      <c r="W30" s="2147"/>
      <c r="X30" s="2147"/>
      <c r="Y30" s="2148" t="s">
        <v>312</v>
      </c>
      <c r="Z30" s="2149"/>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01" t="s">
        <v>886</v>
      </c>
      <c r="J31" s="1302"/>
      <c r="K31" s="1302"/>
      <c r="L31" s="1302"/>
      <c r="M31" s="1302"/>
      <c r="N31" s="1302"/>
      <c r="O31" s="1302"/>
      <c r="P31" s="1302"/>
      <c r="Q31" s="1302"/>
      <c r="R31" s="1302"/>
      <c r="S31" s="1302"/>
      <c r="T31" s="1302"/>
      <c r="U31" s="1302"/>
      <c r="V31" s="2147"/>
      <c r="W31" s="2147"/>
      <c r="X31" s="2147"/>
      <c r="Y31" s="2148" t="s">
        <v>315</v>
      </c>
      <c r="Z31" s="2149"/>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44" t="s">
        <v>316</v>
      </c>
      <c r="J32" s="1245"/>
      <c r="K32" s="1245"/>
      <c r="L32" s="1245"/>
      <c r="M32" s="1245"/>
      <c r="N32" s="1245"/>
      <c r="O32" s="1245"/>
      <c r="P32" s="1245"/>
      <c r="Q32" s="1245"/>
      <c r="R32" s="1245"/>
      <c r="S32" s="1245"/>
      <c r="T32" s="1245"/>
      <c r="U32" s="1245"/>
      <c r="V32" s="951"/>
      <c r="W32" s="951"/>
      <c r="X32" s="951"/>
      <c r="Y32" s="2141" t="s">
        <v>315</v>
      </c>
      <c r="Z32" s="2110"/>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44" t="s">
        <v>314</v>
      </c>
      <c r="J33" s="1245"/>
      <c r="K33" s="1245"/>
      <c r="L33" s="1245"/>
      <c r="M33" s="1245"/>
      <c r="N33" s="1245"/>
      <c r="O33" s="1245"/>
      <c r="P33" s="1245"/>
      <c r="Q33" s="1245"/>
      <c r="R33" s="1245"/>
      <c r="S33" s="1245"/>
      <c r="T33" s="1245"/>
      <c r="U33" s="1245"/>
      <c r="V33" s="951"/>
      <c r="W33" s="951"/>
      <c r="X33" s="951"/>
      <c r="Y33" s="2141" t="s">
        <v>312</v>
      </c>
      <c r="Z33" s="2110"/>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242" t="s">
        <v>890</v>
      </c>
      <c r="J34" s="1243"/>
      <c r="K34" s="1243"/>
      <c r="L34" s="1243"/>
      <c r="M34" s="1243"/>
      <c r="N34" s="1243"/>
      <c r="O34" s="1243"/>
      <c r="P34" s="1243"/>
      <c r="Q34" s="1243"/>
      <c r="R34" s="1243"/>
      <c r="S34" s="1243"/>
      <c r="T34" s="1243"/>
      <c r="U34" s="1243"/>
      <c r="V34" s="2142"/>
      <c r="W34" s="2142"/>
      <c r="X34" s="2143" t="s">
        <v>313</v>
      </c>
      <c r="Y34" s="2143" t="s">
        <v>312</v>
      </c>
      <c r="Z34" s="2103"/>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144"/>
      <c r="J35" s="2144"/>
      <c r="K35" s="2144"/>
      <c r="L35" s="2144"/>
      <c r="M35" s="2144"/>
      <c r="N35" s="2144"/>
      <c r="O35" s="2144"/>
      <c r="P35" s="2144"/>
      <c r="Q35" s="2144"/>
      <c r="R35" s="2144"/>
      <c r="S35" s="2144"/>
      <c r="T35" s="2144"/>
      <c r="U35" s="2144"/>
      <c r="V35" s="2145"/>
      <c r="W35" s="2145"/>
      <c r="X35" s="2146"/>
      <c r="Y35" s="2146"/>
      <c r="Z35" s="2146"/>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96"/>
      <c r="C48" s="896"/>
      <c r="D48" s="896"/>
      <c r="E48" s="896"/>
      <c r="F48" s="896"/>
      <c r="G48" s="896"/>
      <c r="H48" s="896"/>
      <c r="I48" s="896"/>
      <c r="J48" s="896"/>
      <c r="K48" s="896"/>
      <c r="L48" s="896"/>
      <c r="M48" s="896"/>
      <c r="N48" s="896"/>
      <c r="O48" s="896"/>
      <c r="P48" s="896"/>
      <c r="Q48" s="896"/>
      <c r="R48" s="896"/>
      <c r="S48" s="896"/>
      <c r="T48" s="896"/>
      <c r="U48" s="896"/>
      <c r="V48" s="896"/>
      <c r="W48" s="896"/>
      <c r="X48" s="896"/>
      <c r="Y48" s="896"/>
      <c r="Z48" s="896"/>
      <c r="AA48" s="896"/>
      <c r="AB48" s="896"/>
      <c r="AC48" s="896"/>
      <c r="AD48" s="896"/>
      <c r="AE48" s="896"/>
      <c r="AF48" s="896"/>
      <c r="AG48" s="896"/>
      <c r="AH48" s="896"/>
      <c r="AI48" s="89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96"/>
      <c r="C49" s="896"/>
      <c r="D49" s="896"/>
      <c r="E49" s="896"/>
      <c r="F49" s="896"/>
      <c r="G49" s="896"/>
      <c r="H49" s="896"/>
      <c r="I49" s="896"/>
      <c r="J49" s="896"/>
      <c r="K49" s="896"/>
      <c r="L49" s="896"/>
      <c r="M49" s="896"/>
      <c r="N49" s="896"/>
      <c r="O49" s="896"/>
      <c r="P49" s="896"/>
      <c r="Q49" s="896"/>
      <c r="R49" s="896"/>
      <c r="S49" s="896"/>
      <c r="T49" s="896"/>
      <c r="U49" s="896"/>
      <c r="V49" s="896"/>
      <c r="W49" s="896"/>
      <c r="X49" s="896"/>
      <c r="Y49" s="896"/>
      <c r="Z49" s="896"/>
      <c r="AA49" s="896"/>
      <c r="AB49" s="896"/>
      <c r="AC49" s="896"/>
      <c r="AD49" s="896"/>
      <c r="AE49" s="896"/>
      <c r="AF49" s="896"/>
      <c r="AG49" s="896"/>
      <c r="AH49" s="896"/>
      <c r="AI49" s="89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96"/>
      <c r="C50" s="896"/>
      <c r="D50" s="896"/>
      <c r="E50" s="896"/>
      <c r="F50" s="896"/>
      <c r="G50" s="896"/>
      <c r="H50" s="896"/>
      <c r="I50" s="896"/>
      <c r="J50" s="896"/>
      <c r="K50" s="896"/>
      <c r="L50" s="896"/>
      <c r="M50" s="896"/>
      <c r="N50" s="896"/>
      <c r="O50" s="896"/>
      <c r="P50" s="896"/>
      <c r="Q50" s="896"/>
      <c r="R50" s="896"/>
      <c r="S50" s="896"/>
      <c r="T50" s="896"/>
      <c r="U50" s="896"/>
      <c r="V50" s="896"/>
      <c r="W50" s="896"/>
      <c r="X50" s="896"/>
      <c r="Y50" s="896"/>
      <c r="Z50" s="896"/>
      <c r="AA50" s="896"/>
      <c r="AB50" s="896"/>
      <c r="AC50" s="896"/>
      <c r="AD50" s="896"/>
      <c r="AE50" s="896"/>
      <c r="AF50" s="896"/>
      <c r="AG50" s="896"/>
      <c r="AH50" s="896"/>
      <c r="AI50" s="89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281" priority="18">
      <formula>LEN(TRIM(E62))=0</formula>
    </cfRule>
  </conditionalFormatting>
  <conditionalFormatting sqref="V34:W34">
    <cfRule type="containsBlanks" dxfId="1280" priority="1">
      <formula>LEN(TRIM(V34))=0</formula>
    </cfRule>
  </conditionalFormatting>
  <conditionalFormatting sqref="F7:P7 Y9:AI9 Y7:AI7 AP20:AR21">
    <cfRule type="containsBlanks" dxfId="1279" priority="10">
      <formula>LEN(TRIM(F7))=0</formula>
    </cfRule>
  </conditionalFormatting>
  <conditionalFormatting sqref="AP22:AR23 AZ21:BG22">
    <cfRule type="containsText" dxfId="1278" priority="9" operator="containsText" text="CALC.">
      <formula>NOT(ISERROR(SEARCH("CALC.",AP21)))</formula>
    </cfRule>
  </conditionalFormatting>
  <conditionalFormatting sqref="M16:AB16 M14:AB14 M12:AB12">
    <cfRule type="containsBlanks" dxfId="1277" priority="8">
      <formula>LEN(TRIM(M12))=0</formula>
    </cfRule>
  </conditionalFormatting>
  <conditionalFormatting sqref="P20:Y20">
    <cfRule type="containsBlanks" dxfId="1276" priority="7">
      <formula>LEN(TRIM(P20))=0</formula>
    </cfRule>
  </conditionalFormatting>
  <conditionalFormatting sqref="P26:T27 P24:Y25">
    <cfRule type="containsBlanks" dxfId="1275" priority="6">
      <formula>LEN(TRIM(P24))=0</formula>
    </cfRule>
  </conditionalFormatting>
  <conditionalFormatting sqref="U27:Y27">
    <cfRule type="containsText" dxfId="1274" priority="5" operator="containsText" text="CALC.">
      <formula>NOT(ISERROR(SEARCH("CALC.",U27)))</formula>
    </cfRule>
  </conditionalFormatting>
  <conditionalFormatting sqref="V31:X33">
    <cfRule type="containsBlanks" dxfId="1273" priority="4">
      <formula>LEN(TRIM(V31))=0</formula>
    </cfRule>
  </conditionalFormatting>
  <conditionalFormatting sqref="V30:X30">
    <cfRule type="containsBlanks" dxfId="1272" priority="3">
      <formula>LEN(TRIM(V30))=0</formula>
    </cfRule>
  </conditionalFormatting>
  <conditionalFormatting sqref="U26:Y26">
    <cfRule type="containsBlanks" dxfId="1271"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196" t="s">
        <v>49</v>
      </c>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299" t="s">
        <v>335</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5"/>
      <c r="AK7" s="1253" t="s">
        <v>696</v>
      </c>
      <c r="AL7" s="1254"/>
      <c r="AM7" s="1254"/>
      <c r="AN7" s="1254"/>
      <c r="AO7" s="1254"/>
      <c r="AP7" s="1254"/>
      <c r="AQ7" s="1254"/>
      <c r="AR7" s="1254"/>
      <c r="AS7" s="1254"/>
      <c r="AT7" s="1254"/>
      <c r="AU7" s="1254"/>
      <c r="AV7" s="1254"/>
      <c r="AW7" s="1254"/>
      <c r="AX7" s="1254"/>
      <c r="AY7" s="1255"/>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373" t="s">
        <v>158</v>
      </c>
      <c r="H11" s="1374"/>
      <c r="I11" s="1374"/>
      <c r="J11" s="1374"/>
      <c r="K11" s="1374"/>
      <c r="L11" s="1374"/>
      <c r="M11" s="1374"/>
      <c r="N11" s="1374"/>
      <c r="O11" s="1374"/>
      <c r="P11" s="1374"/>
      <c r="Q11" s="1374"/>
      <c r="R11" s="1374"/>
      <c r="S11" s="1374"/>
      <c r="T11" s="1374"/>
      <c r="U11" s="1374"/>
      <c r="V11" s="1374"/>
      <c r="W11" s="1374"/>
      <c r="X11" s="1374"/>
      <c r="Y11" s="1374"/>
      <c r="Z11" s="1374"/>
      <c r="AA11" s="1374"/>
      <c r="AB11" s="1375"/>
      <c r="AC11" s="6"/>
      <c r="AD11" s="6"/>
      <c r="AE11" s="6"/>
      <c r="AF11" s="6"/>
      <c r="AG11" s="6"/>
      <c r="AH11" s="6"/>
      <c r="AI11" s="6"/>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01" t="s">
        <v>111</v>
      </c>
      <c r="H12" s="1302"/>
      <c r="I12" s="1302"/>
      <c r="J12" s="1302"/>
      <c r="K12" s="1302"/>
      <c r="L12" s="1302"/>
      <c r="M12" s="988"/>
      <c r="N12" s="988"/>
      <c r="O12" s="988"/>
      <c r="P12" s="988"/>
      <c r="Q12" s="988"/>
      <c r="R12" s="988"/>
      <c r="S12" s="988"/>
      <c r="T12" s="988"/>
      <c r="U12" s="988"/>
      <c r="V12" s="988"/>
      <c r="W12" s="988"/>
      <c r="X12" s="988"/>
      <c r="Y12" s="988"/>
      <c r="Z12" s="988"/>
      <c r="AA12" s="988"/>
      <c r="AB12" s="989"/>
      <c r="AC12" s="6"/>
      <c r="AD12" s="6"/>
      <c r="AE12" s="6"/>
      <c r="AF12" s="6"/>
      <c r="AG12" s="6"/>
      <c r="AH12" s="6"/>
      <c r="AI12" s="6"/>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44" t="s">
        <v>54</v>
      </c>
      <c r="H13" s="1245"/>
      <c r="I13" s="1245"/>
      <c r="J13" s="1245"/>
      <c r="K13" s="1245"/>
      <c r="L13" s="1245"/>
      <c r="M13" s="1313" t="s">
        <v>334</v>
      </c>
      <c r="N13" s="1313"/>
      <c r="O13" s="1313"/>
      <c r="P13" s="1313"/>
      <c r="Q13" s="1313"/>
      <c r="R13" s="1313"/>
      <c r="S13" s="1313"/>
      <c r="T13" s="1313"/>
      <c r="U13" s="1313"/>
      <c r="V13" s="1313"/>
      <c r="W13" s="1313"/>
      <c r="X13" s="1313"/>
      <c r="Y13" s="1313"/>
      <c r="Z13" s="1313"/>
      <c r="AA13" s="1313"/>
      <c r="AB13" s="1314"/>
      <c r="AC13" s="6"/>
      <c r="AD13" s="6"/>
      <c r="AE13" s="6"/>
      <c r="AF13" s="6"/>
      <c r="AG13" s="6"/>
      <c r="AH13" s="6"/>
      <c r="AI13" s="6"/>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44" t="s">
        <v>150</v>
      </c>
      <c r="H14" s="1245"/>
      <c r="I14" s="1245"/>
      <c r="J14" s="1245"/>
      <c r="K14" s="1245"/>
      <c r="L14" s="1245"/>
      <c r="M14" s="969"/>
      <c r="N14" s="969"/>
      <c r="O14" s="969"/>
      <c r="P14" s="969"/>
      <c r="Q14" s="969"/>
      <c r="R14" s="969"/>
      <c r="S14" s="969"/>
      <c r="T14" s="969"/>
      <c r="U14" s="969"/>
      <c r="V14" s="969"/>
      <c r="W14" s="969"/>
      <c r="X14" s="969"/>
      <c r="Y14" s="969"/>
      <c r="Z14" s="969"/>
      <c r="AA14" s="969"/>
      <c r="AB14" s="970"/>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44" t="s">
        <v>149</v>
      </c>
      <c r="H15" s="1245"/>
      <c r="I15" s="1245"/>
      <c r="J15" s="1245"/>
      <c r="K15" s="1245"/>
      <c r="L15" s="1245"/>
      <c r="M15" s="1313" t="s">
        <v>695</v>
      </c>
      <c r="N15" s="1313"/>
      <c r="O15" s="1313"/>
      <c r="P15" s="1313"/>
      <c r="Q15" s="1313"/>
      <c r="R15" s="1313"/>
      <c r="S15" s="1313"/>
      <c r="T15" s="1313"/>
      <c r="U15" s="1313"/>
      <c r="V15" s="1313"/>
      <c r="W15" s="1313"/>
      <c r="X15" s="1313"/>
      <c r="Y15" s="1313"/>
      <c r="Z15" s="1313"/>
      <c r="AA15" s="1313"/>
      <c r="AB15" s="131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151" t="s">
        <v>146</v>
      </c>
      <c r="H16" s="2152"/>
      <c r="I16" s="2152"/>
      <c r="J16" s="2152"/>
      <c r="K16" s="2152"/>
      <c r="L16" s="2152"/>
      <c r="M16" s="1017"/>
      <c r="N16" s="1017"/>
      <c r="O16" s="1017"/>
      <c r="P16" s="1017"/>
      <c r="Q16" s="1017"/>
      <c r="R16" s="1017"/>
      <c r="S16" s="1017"/>
      <c r="T16" s="1017"/>
      <c r="U16" s="1017"/>
      <c r="V16" s="1017"/>
      <c r="W16" s="1017"/>
      <c r="X16" s="1017"/>
      <c r="Y16" s="1017"/>
      <c r="Z16" s="1017"/>
      <c r="AA16" s="1017"/>
      <c r="AB16" s="1018"/>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236" t="s">
        <v>884</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159" t="s">
        <v>102</v>
      </c>
      <c r="Q19" s="2160"/>
      <c r="R19" s="2160"/>
      <c r="S19" s="2160"/>
      <c r="T19" s="1705"/>
      <c r="U19" s="2159" t="s">
        <v>101</v>
      </c>
      <c r="V19" s="2160"/>
      <c r="W19" s="2160"/>
      <c r="X19" s="2160"/>
      <c r="Y19" s="2161"/>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46" t="s">
        <v>333</v>
      </c>
      <c r="K20" s="1347"/>
      <c r="L20" s="1347"/>
      <c r="M20" s="1347"/>
      <c r="N20" s="1347"/>
      <c r="O20" s="1348"/>
      <c r="P20" s="2153"/>
      <c r="Q20" s="2154"/>
      <c r="R20" s="2154"/>
      <c r="S20" s="2154"/>
      <c r="T20" s="2155"/>
      <c r="U20" s="2153"/>
      <c r="V20" s="2154"/>
      <c r="W20" s="2154"/>
      <c r="X20" s="2154"/>
      <c r="Y20" s="2156"/>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236" t="s">
        <v>330</v>
      </c>
      <c r="K22" s="1237"/>
      <c r="L22" s="1237"/>
      <c r="M22" s="1237"/>
      <c r="N22" s="1237"/>
      <c r="O22" s="1237"/>
      <c r="P22" s="1237"/>
      <c r="Q22" s="1237"/>
      <c r="R22" s="1237"/>
      <c r="S22" s="1237"/>
      <c r="T22" s="1237"/>
      <c r="U22" s="1237"/>
      <c r="V22" s="1237"/>
      <c r="W22" s="1237"/>
      <c r="X22" s="1237"/>
      <c r="Y22" s="1238"/>
      <c r="Z22" s="6"/>
      <c r="AA22" s="6"/>
      <c r="AB22" s="6"/>
      <c r="AC22" s="6"/>
      <c r="AD22" s="6"/>
      <c r="AE22" s="6"/>
      <c r="AF22" s="6"/>
      <c r="AG22" s="6"/>
      <c r="AH22" s="6"/>
      <c r="AI22" s="6"/>
      <c r="AJ22" s="5"/>
      <c r="AK22" s="1248" t="s">
        <v>329</v>
      </c>
      <c r="AL22" s="1249"/>
      <c r="AM22" s="1249"/>
      <c r="AN22" s="1249"/>
      <c r="AO22" s="1249"/>
      <c r="AP22" s="1249"/>
      <c r="AQ22" s="1249"/>
      <c r="AR22" s="1249"/>
      <c r="AS22" s="1249"/>
      <c r="AT22" s="1250"/>
      <c r="AU22" s="96"/>
      <c r="AV22" s="1248" t="s">
        <v>328</v>
      </c>
      <c r="AW22" s="1249"/>
      <c r="AX22" s="1249"/>
      <c r="AY22" s="1249"/>
      <c r="AZ22" s="1249"/>
      <c r="BA22" s="1249"/>
      <c r="BB22" s="1249"/>
      <c r="BC22" s="1249"/>
      <c r="BD22" s="1249"/>
      <c r="BE22" s="1249"/>
      <c r="BF22" s="1249"/>
      <c r="BG22" s="125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159" t="s">
        <v>102</v>
      </c>
      <c r="Q23" s="2160"/>
      <c r="R23" s="2160"/>
      <c r="S23" s="2160"/>
      <c r="T23" s="1705"/>
      <c r="U23" s="2159" t="s">
        <v>101</v>
      </c>
      <c r="V23" s="2160"/>
      <c r="W23" s="2160"/>
      <c r="X23" s="2160"/>
      <c r="Y23" s="2161"/>
      <c r="Z23" s="6"/>
      <c r="AA23" s="6"/>
      <c r="AB23" s="6"/>
      <c r="AC23" s="6"/>
      <c r="AD23" s="6"/>
      <c r="AE23" s="6"/>
      <c r="AF23" s="6"/>
      <c r="AG23" s="6"/>
      <c r="AH23" s="6"/>
      <c r="AI23" s="6"/>
      <c r="AJ23" s="5"/>
      <c r="AK23" s="1264" t="s">
        <v>327</v>
      </c>
      <c r="AL23" s="1265"/>
      <c r="AM23" s="1265"/>
      <c r="AN23" s="1265"/>
      <c r="AO23" s="1265"/>
      <c r="AP23" s="2184"/>
      <c r="AQ23" s="2184"/>
      <c r="AR23" s="2185"/>
      <c r="AS23" s="2178" t="s">
        <v>315</v>
      </c>
      <c r="AT23" s="2179"/>
      <c r="AU23" s="96"/>
      <c r="AV23" s="1206"/>
      <c r="AW23" s="1207"/>
      <c r="AX23" s="1207"/>
      <c r="AY23" s="1207"/>
      <c r="AZ23" s="1207" t="s">
        <v>326</v>
      </c>
      <c r="BA23" s="1207"/>
      <c r="BB23" s="1207"/>
      <c r="BC23" s="1207"/>
      <c r="BD23" s="1207" t="s">
        <v>325</v>
      </c>
      <c r="BE23" s="1207"/>
      <c r="BF23" s="1207"/>
      <c r="BG23" s="2174"/>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332" t="s">
        <v>324</v>
      </c>
      <c r="K24" s="1333"/>
      <c r="L24" s="1333"/>
      <c r="M24" s="1333"/>
      <c r="N24" s="1333"/>
      <c r="O24" s="1334"/>
      <c r="P24" s="2189"/>
      <c r="Q24" s="2190"/>
      <c r="R24" s="2190"/>
      <c r="S24" s="2190"/>
      <c r="T24" s="2191"/>
      <c r="U24" s="2189"/>
      <c r="V24" s="2190"/>
      <c r="W24" s="2190"/>
      <c r="X24" s="2190"/>
      <c r="Y24" s="2192"/>
      <c r="Z24" s="6"/>
      <c r="AA24" s="6"/>
      <c r="AB24" s="6"/>
      <c r="AC24" s="6"/>
      <c r="AD24" s="6"/>
      <c r="AE24" s="6"/>
      <c r="AF24" s="6"/>
      <c r="AG24" s="6"/>
      <c r="AH24" s="6"/>
      <c r="AI24" s="6"/>
      <c r="AJ24" s="5"/>
      <c r="AK24" s="1264" t="s">
        <v>323</v>
      </c>
      <c r="AL24" s="1265"/>
      <c r="AM24" s="1265"/>
      <c r="AN24" s="1265"/>
      <c r="AO24" s="1265"/>
      <c r="AP24" s="2184"/>
      <c r="AQ24" s="2184"/>
      <c r="AR24" s="2185"/>
      <c r="AS24" s="2178" t="s">
        <v>315</v>
      </c>
      <c r="AT24" s="2179"/>
      <c r="AU24" s="96"/>
      <c r="AV24" s="1264" t="s">
        <v>102</v>
      </c>
      <c r="AW24" s="1265"/>
      <c r="AX24" s="1265"/>
      <c r="AY24" s="1265"/>
      <c r="AZ24" s="1260" t="str">
        <f>IF(500*P27*(P25-P24)/1000&lt;&gt;0,500*P27*(P25-P24)/1000,"")</f>
        <v/>
      </c>
      <c r="BA24" s="1260"/>
      <c r="BB24" s="1260"/>
      <c r="BC24" s="1260"/>
      <c r="BD24" s="1260" t="str">
        <f>IFERROR(AZ24/15,"")</f>
        <v/>
      </c>
      <c r="BE24" s="1260"/>
      <c r="BF24" s="1260"/>
      <c r="BG24" s="1261"/>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332" t="s">
        <v>322</v>
      </c>
      <c r="K25" s="1333"/>
      <c r="L25" s="1333"/>
      <c r="M25" s="1333"/>
      <c r="N25" s="1333"/>
      <c r="O25" s="1334"/>
      <c r="P25" s="2189"/>
      <c r="Q25" s="2190"/>
      <c r="R25" s="2190"/>
      <c r="S25" s="2190"/>
      <c r="T25" s="2191"/>
      <c r="U25" s="2189"/>
      <c r="V25" s="2190"/>
      <c r="W25" s="2190"/>
      <c r="X25" s="2190"/>
      <c r="Y25" s="2192"/>
      <c r="Z25" s="6"/>
      <c r="AA25" s="6"/>
      <c r="AB25" s="6"/>
      <c r="AC25" s="6"/>
      <c r="AD25" s="6"/>
      <c r="AE25" s="6"/>
      <c r="AF25" s="6"/>
      <c r="AG25" s="6"/>
      <c r="AH25" s="6"/>
      <c r="AI25" s="6"/>
      <c r="AJ25" s="5"/>
      <c r="AK25" s="1264" t="s">
        <v>320</v>
      </c>
      <c r="AL25" s="1265"/>
      <c r="AM25" s="1265"/>
      <c r="AN25" s="1265"/>
      <c r="AO25" s="1265"/>
      <c r="AP25" s="2182" t="str">
        <f>IF(AP24-AP23&lt;&gt;0,AP24-AP23,"")</f>
        <v/>
      </c>
      <c r="AQ25" s="2182"/>
      <c r="AR25" s="2183"/>
      <c r="AS25" s="2178" t="s">
        <v>315</v>
      </c>
      <c r="AT25" s="2179"/>
      <c r="AU25" s="96"/>
      <c r="AV25" s="2165" t="s">
        <v>101</v>
      </c>
      <c r="AW25" s="2166"/>
      <c r="AX25" s="2166"/>
      <c r="AY25" s="2166"/>
      <c r="AZ25" s="2193" t="str">
        <f>IFERROR(500*U27*(U25-U24)/1000,"")</f>
        <v/>
      </c>
      <c r="BA25" s="2194"/>
      <c r="BB25" s="2194"/>
      <c r="BC25" s="2195"/>
      <c r="BD25" s="2173" t="str">
        <f>IFERROR(AZ25/15,"")</f>
        <v/>
      </c>
      <c r="BE25" s="2173"/>
      <c r="BF25" s="2173"/>
      <c r="BG25" s="2175"/>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332" t="s">
        <v>321</v>
      </c>
      <c r="K26" s="1333"/>
      <c r="L26" s="1333"/>
      <c r="M26" s="1333"/>
      <c r="N26" s="1333"/>
      <c r="O26" s="1334"/>
      <c r="P26" s="2189"/>
      <c r="Q26" s="2190"/>
      <c r="R26" s="2190"/>
      <c r="S26" s="2190"/>
      <c r="T26" s="2191"/>
      <c r="U26" s="2189"/>
      <c r="V26" s="2190"/>
      <c r="W26" s="2190"/>
      <c r="X26" s="2190"/>
      <c r="Y26" s="2192"/>
      <c r="Z26" s="6"/>
      <c r="AA26" s="6"/>
      <c r="AB26" s="6"/>
      <c r="AC26" s="6"/>
      <c r="AD26" s="6"/>
      <c r="AE26" s="6"/>
      <c r="AF26" s="6"/>
      <c r="AG26" s="6"/>
      <c r="AH26" s="6"/>
      <c r="AI26" s="6"/>
      <c r="AJ26" s="5"/>
      <c r="AK26" s="2165" t="s">
        <v>320</v>
      </c>
      <c r="AL26" s="2166"/>
      <c r="AM26" s="2166"/>
      <c r="AN26" s="2166"/>
      <c r="AO26" s="2166"/>
      <c r="AP26" s="2180" t="str">
        <f>IFERROR(AP25*2.31,"")</f>
        <v/>
      </c>
      <c r="AQ26" s="2180"/>
      <c r="AR26" s="2181"/>
      <c r="AS26" s="2169" t="s">
        <v>319</v>
      </c>
      <c r="AT26" s="2170"/>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46" t="s">
        <v>287</v>
      </c>
      <c r="K27" s="1347"/>
      <c r="L27" s="1347"/>
      <c r="M27" s="1347"/>
      <c r="N27" s="1347"/>
      <c r="O27" s="1348"/>
      <c r="P27" s="2188"/>
      <c r="Q27" s="1641"/>
      <c r="R27" s="1641"/>
      <c r="S27" s="1641"/>
      <c r="T27" s="1642"/>
      <c r="U27" s="1921" t="str">
        <f>IFERROR(SQRT(U26/P26)*P27,"")</f>
        <v/>
      </c>
      <c r="V27" s="1643"/>
      <c r="W27" s="1643"/>
      <c r="X27" s="1643"/>
      <c r="Y27" s="1668"/>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236" t="s">
        <v>376</v>
      </c>
      <c r="K29" s="1237"/>
      <c r="L29" s="1237"/>
      <c r="M29" s="1237"/>
      <c r="N29" s="1237"/>
      <c r="O29" s="1237"/>
      <c r="P29" s="1237"/>
      <c r="Q29" s="1237"/>
      <c r="R29" s="1237"/>
      <c r="S29" s="1237"/>
      <c r="T29" s="1237"/>
      <c r="U29" s="1237"/>
      <c r="V29" s="1237"/>
      <c r="W29" s="1237"/>
      <c r="X29" s="1237"/>
      <c r="Y29" s="1238"/>
      <c r="Z29" s="6"/>
      <c r="AA29" s="6"/>
      <c r="AB29" s="6"/>
      <c r="AC29" s="6"/>
      <c r="AD29" s="6"/>
      <c r="AE29" s="6"/>
      <c r="AF29" s="6"/>
      <c r="AG29" s="6"/>
      <c r="AH29" s="6"/>
      <c r="AI29" s="6"/>
      <c r="AJ29" s="5"/>
      <c r="AK29" s="1248" t="s">
        <v>332</v>
      </c>
      <c r="AL29" s="1249"/>
      <c r="AM29" s="1249"/>
      <c r="AN29" s="1249"/>
      <c r="AO29" s="1249"/>
      <c r="AP29" s="1249"/>
      <c r="AQ29" s="1249"/>
      <c r="AR29" s="1249"/>
      <c r="AS29" s="1249"/>
      <c r="AT29" s="1250"/>
      <c r="AU29" s="5"/>
      <c r="AV29" s="1248" t="s">
        <v>331</v>
      </c>
      <c r="AW29" s="1249"/>
      <c r="AX29" s="1249"/>
      <c r="AY29" s="1249"/>
      <c r="AZ29" s="1249"/>
      <c r="BA29" s="1249"/>
      <c r="BB29" s="1249"/>
      <c r="BC29" s="1249"/>
      <c r="BD29" s="1249"/>
      <c r="BE29" s="1249"/>
      <c r="BF29" s="1249"/>
      <c r="BG29" s="1250"/>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624" t="s">
        <v>102</v>
      </c>
      <c r="Q30" s="1624"/>
      <c r="R30" s="1624"/>
      <c r="S30" s="1624"/>
      <c r="T30" s="1624"/>
      <c r="U30" s="1624" t="s">
        <v>101</v>
      </c>
      <c r="V30" s="1624"/>
      <c r="W30" s="1624"/>
      <c r="X30" s="1624"/>
      <c r="Y30" s="1637"/>
      <c r="Z30" s="6"/>
      <c r="AA30" s="6"/>
      <c r="AB30" s="6"/>
      <c r="AC30" s="6"/>
      <c r="AD30" s="6"/>
      <c r="AE30" s="6"/>
      <c r="AF30" s="6"/>
      <c r="AG30" s="6"/>
      <c r="AH30" s="6"/>
      <c r="AI30" s="6"/>
      <c r="AJ30" s="5"/>
      <c r="AK30" s="1264" t="s">
        <v>327</v>
      </c>
      <c r="AL30" s="1265"/>
      <c r="AM30" s="1265"/>
      <c r="AN30" s="1265"/>
      <c r="AO30" s="1265"/>
      <c r="AP30" s="2184"/>
      <c r="AQ30" s="2184"/>
      <c r="AR30" s="2185"/>
      <c r="AS30" s="2178" t="s">
        <v>315</v>
      </c>
      <c r="AT30" s="2179"/>
      <c r="AU30" s="5"/>
      <c r="AV30" s="1206"/>
      <c r="AW30" s="1207"/>
      <c r="AX30" s="1207"/>
      <c r="AY30" s="1207"/>
      <c r="AZ30" s="1207" t="s">
        <v>326</v>
      </c>
      <c r="BA30" s="1207"/>
      <c r="BB30" s="1207"/>
      <c r="BC30" s="1207"/>
      <c r="BD30" s="1207" t="s">
        <v>325</v>
      </c>
      <c r="BE30" s="1207"/>
      <c r="BF30" s="1207"/>
      <c r="BG30" s="2174"/>
      <c r="BH30" s="5"/>
      <c r="BI30" s="5"/>
      <c r="BJ30" s="1379"/>
      <c r="BK30" s="1379"/>
      <c r="BL30" s="1379"/>
      <c r="BM30" s="5"/>
      <c r="BN30" s="5"/>
      <c r="BO30" s="5"/>
      <c r="BP30" s="5"/>
      <c r="BQ30" s="5"/>
      <c r="BR30" s="5"/>
      <c r="BS30" s="5"/>
      <c r="BT30" s="631"/>
      <c r="BU30" s="630"/>
    </row>
    <row r="31" spans="1:73" ht="12" customHeight="1" thickBot="1" x14ac:dyDescent="0.25">
      <c r="A31" s="6"/>
      <c r="B31" s="6"/>
      <c r="C31" s="6"/>
      <c r="D31" s="6"/>
      <c r="E31" s="6"/>
      <c r="F31" s="6"/>
      <c r="G31" s="6"/>
      <c r="H31" s="6"/>
      <c r="I31" s="6"/>
      <c r="J31" s="1332" t="s">
        <v>324</v>
      </c>
      <c r="K31" s="1333"/>
      <c r="L31" s="1333"/>
      <c r="M31" s="1333"/>
      <c r="N31" s="1333"/>
      <c r="O31" s="1334"/>
      <c r="P31" s="958"/>
      <c r="Q31" s="958"/>
      <c r="R31" s="958"/>
      <c r="S31" s="958"/>
      <c r="T31" s="958"/>
      <c r="U31" s="958"/>
      <c r="V31" s="958"/>
      <c r="W31" s="958"/>
      <c r="X31" s="958"/>
      <c r="Y31" s="2162"/>
      <c r="Z31" s="6"/>
      <c r="AA31" s="6"/>
      <c r="AB31" s="6"/>
      <c r="AC31" s="6"/>
      <c r="AD31" s="6"/>
      <c r="AE31" s="6"/>
      <c r="AF31" s="6"/>
      <c r="AG31" s="6"/>
      <c r="AH31" s="6"/>
      <c r="AI31" s="6"/>
      <c r="AJ31" s="5"/>
      <c r="AK31" s="1264" t="s">
        <v>323</v>
      </c>
      <c r="AL31" s="1265"/>
      <c r="AM31" s="1265"/>
      <c r="AN31" s="1265"/>
      <c r="AO31" s="1265"/>
      <c r="AP31" s="2184"/>
      <c r="AQ31" s="2184"/>
      <c r="AR31" s="2185"/>
      <c r="AS31" s="2178" t="s">
        <v>315</v>
      </c>
      <c r="AT31" s="2179"/>
      <c r="AU31" s="5"/>
      <c r="AV31" s="1264" t="s">
        <v>102</v>
      </c>
      <c r="AW31" s="1265"/>
      <c r="AX31" s="1265"/>
      <c r="AY31" s="1265"/>
      <c r="AZ31" s="2186">
        <f>IFERROR(500*P34*(P31-P32)/1000,"")</f>
        <v>0</v>
      </c>
      <c r="BA31" s="2186"/>
      <c r="BB31" s="2186"/>
      <c r="BC31" s="2186"/>
      <c r="BD31" s="2186">
        <f>IFERROR(AZ31/12,"")</f>
        <v>0</v>
      </c>
      <c r="BE31" s="2186"/>
      <c r="BF31" s="2186"/>
      <c r="BG31" s="2187"/>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44" t="s">
        <v>322</v>
      </c>
      <c r="K32" s="1245"/>
      <c r="L32" s="1245"/>
      <c r="M32" s="1245"/>
      <c r="N32" s="1245"/>
      <c r="O32" s="1245"/>
      <c r="P32" s="958"/>
      <c r="Q32" s="958"/>
      <c r="R32" s="958"/>
      <c r="S32" s="958"/>
      <c r="T32" s="958"/>
      <c r="U32" s="958"/>
      <c r="V32" s="958"/>
      <c r="W32" s="958"/>
      <c r="X32" s="958"/>
      <c r="Y32" s="2162"/>
      <c r="Z32" s="6"/>
      <c r="AA32" s="6"/>
      <c r="AB32" s="6"/>
      <c r="AC32" s="6"/>
      <c r="AD32" s="6"/>
      <c r="AE32" s="6"/>
      <c r="AF32" s="6"/>
      <c r="AG32" s="6"/>
      <c r="AH32" s="6"/>
      <c r="AI32" s="6"/>
      <c r="AJ32" s="5"/>
      <c r="AK32" s="1264" t="s">
        <v>320</v>
      </c>
      <c r="AL32" s="1265"/>
      <c r="AM32" s="1265"/>
      <c r="AN32" s="1265"/>
      <c r="AO32" s="1265"/>
      <c r="AP32" s="2182" t="str">
        <f>IF(AP31-AP30&lt;&gt;0,AP31-AP30,"")</f>
        <v/>
      </c>
      <c r="AQ32" s="2182"/>
      <c r="AR32" s="2183"/>
      <c r="AS32" s="2178" t="s">
        <v>315</v>
      </c>
      <c r="AT32" s="2179"/>
      <c r="AU32" s="5"/>
      <c r="AV32" s="2165" t="s">
        <v>101</v>
      </c>
      <c r="AW32" s="2166"/>
      <c r="AX32" s="2166"/>
      <c r="AY32" s="2166"/>
      <c r="AZ32" s="2173" t="str">
        <f>IFERROR(500*U34*(U31-U32)/1000,"")</f>
        <v/>
      </c>
      <c r="BA32" s="2173"/>
      <c r="BB32" s="2173"/>
      <c r="BC32" s="2173"/>
      <c r="BD32" s="2173" t="str">
        <f>IFERROR(AZ32/12,"")</f>
        <v/>
      </c>
      <c r="BE32" s="2173"/>
      <c r="BF32" s="2173"/>
      <c r="BG32" s="2175"/>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332" t="s">
        <v>321</v>
      </c>
      <c r="K33" s="1333"/>
      <c r="L33" s="1333"/>
      <c r="M33" s="1333"/>
      <c r="N33" s="1333"/>
      <c r="O33" s="1334"/>
      <c r="P33" s="958"/>
      <c r="Q33" s="958"/>
      <c r="R33" s="958"/>
      <c r="S33" s="958"/>
      <c r="T33" s="958"/>
      <c r="U33" s="958"/>
      <c r="V33" s="958"/>
      <c r="W33" s="958"/>
      <c r="X33" s="958"/>
      <c r="Y33" s="2162"/>
      <c r="Z33" s="6"/>
      <c r="AA33" s="6"/>
      <c r="AB33" s="6"/>
      <c r="AC33" s="6"/>
      <c r="AD33" s="6"/>
      <c r="AE33" s="6"/>
      <c r="AF33" s="6"/>
      <c r="AG33" s="6"/>
      <c r="AH33" s="6"/>
      <c r="AI33" s="6"/>
      <c r="AJ33" s="5"/>
      <c r="AK33" s="2165" t="s">
        <v>320</v>
      </c>
      <c r="AL33" s="2166"/>
      <c r="AM33" s="2166"/>
      <c r="AN33" s="2166"/>
      <c r="AO33" s="2166"/>
      <c r="AP33" s="2180" t="str">
        <f>IFERROR(AP32*2.31,"")</f>
        <v/>
      </c>
      <c r="AQ33" s="2180"/>
      <c r="AR33" s="2181"/>
      <c r="AS33" s="2169" t="s">
        <v>319</v>
      </c>
      <c r="AT33" s="217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242" t="s">
        <v>287</v>
      </c>
      <c r="K34" s="1243"/>
      <c r="L34" s="1243"/>
      <c r="M34" s="1243"/>
      <c r="N34" s="1243"/>
      <c r="O34" s="1243"/>
      <c r="P34" s="1475"/>
      <c r="Q34" s="1475"/>
      <c r="R34" s="1475"/>
      <c r="S34" s="1475"/>
      <c r="T34" s="1475"/>
      <c r="U34" s="1382" t="str">
        <f>IFERROR(SQRT(U33/P33)*P34,"")</f>
        <v/>
      </c>
      <c r="V34" s="1382"/>
      <c r="W34" s="1382"/>
      <c r="X34" s="1382"/>
      <c r="Y34" s="2000"/>
      <c r="Z34" s="6"/>
      <c r="AA34" s="6"/>
      <c r="AB34" s="6"/>
      <c r="AC34" s="6"/>
      <c r="AD34" s="6"/>
      <c r="AE34" s="6"/>
      <c r="AF34" s="6"/>
      <c r="AG34" s="6"/>
      <c r="AH34" s="6"/>
      <c r="AI34" s="6"/>
      <c r="AJ34" s="5"/>
      <c r="AK34" s="5"/>
      <c r="AL34" s="5"/>
      <c r="AM34" s="5"/>
      <c r="AN34" s="5"/>
      <c r="AO34" s="5"/>
      <c r="AP34" s="5"/>
      <c r="AQ34" s="5"/>
      <c r="AR34" s="5"/>
      <c r="AS34" s="5"/>
      <c r="AT34" s="5"/>
      <c r="AU34" s="5"/>
      <c r="AV34" s="1253" t="s">
        <v>318</v>
      </c>
      <c r="AW34" s="1254"/>
      <c r="AX34" s="1254"/>
      <c r="AY34" s="1254"/>
      <c r="AZ34" s="1254"/>
      <c r="BA34" s="1254"/>
      <c r="BB34" s="1254"/>
      <c r="BC34" s="1254"/>
      <c r="BD34" s="1254"/>
      <c r="BE34" s="1254"/>
      <c r="BF34" s="1254"/>
      <c r="BG34" s="1254"/>
      <c r="BH34" s="1255"/>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269" t="str">
        <f>IFERROR(IF(AZ25&lt;AZ32*1.02,"Act. Cond. Is not &gt; than Act. Evap. + 2% by "&amp;ROUND(AZ32*1.02-AZ25,0)&amp;" MBH.",""),"")</f>
        <v/>
      </c>
      <c r="AW35" s="1270"/>
      <c r="AX35" s="1270"/>
      <c r="AY35" s="1270"/>
      <c r="AZ35" s="1270"/>
      <c r="BA35" s="1270"/>
      <c r="BB35" s="1270"/>
      <c r="BC35" s="1270"/>
      <c r="BD35" s="1270"/>
      <c r="BE35" s="1270"/>
      <c r="BF35" s="1270"/>
      <c r="BG35" s="1270"/>
      <c r="BH35" s="1271"/>
      <c r="BI35" s="5"/>
      <c r="BJ35" s="5"/>
      <c r="BK35" s="5"/>
      <c r="BL35" s="5"/>
      <c r="BM35" s="5"/>
      <c r="BN35" s="5"/>
      <c r="BO35" s="5"/>
      <c r="BP35" s="5"/>
      <c r="BQ35" s="5"/>
      <c r="BR35" s="5"/>
      <c r="BS35" s="5"/>
    </row>
    <row r="36" spans="1:73" ht="12" customHeight="1" thickBot="1" x14ac:dyDescent="0.25">
      <c r="A36" s="6"/>
      <c r="B36" s="6"/>
      <c r="C36" s="6"/>
      <c r="D36" s="6"/>
      <c r="E36" s="6"/>
      <c r="F36" s="6"/>
      <c r="G36" s="6"/>
      <c r="H36" s="6"/>
      <c r="I36" s="1373" t="s">
        <v>317</v>
      </c>
      <c r="J36" s="1374"/>
      <c r="K36" s="1374"/>
      <c r="L36" s="1374"/>
      <c r="M36" s="1374"/>
      <c r="N36" s="1374"/>
      <c r="O36" s="1374"/>
      <c r="P36" s="1374"/>
      <c r="Q36" s="1374"/>
      <c r="R36" s="1374"/>
      <c r="S36" s="1374"/>
      <c r="T36" s="1374"/>
      <c r="U36" s="1374"/>
      <c r="V36" s="1374"/>
      <c r="W36" s="1374"/>
      <c r="X36" s="1374"/>
      <c r="Y36" s="1374"/>
      <c r="Z36" s="1375"/>
      <c r="AA36" s="6"/>
      <c r="AB36" s="6"/>
      <c r="AC36" s="6"/>
      <c r="AD36" s="6"/>
      <c r="AE36" s="6"/>
      <c r="AF36" s="6"/>
      <c r="AG36" s="6"/>
      <c r="AH36" s="6"/>
      <c r="AI36" s="6"/>
      <c r="AJ36" s="5"/>
      <c r="AK36" s="5"/>
      <c r="AL36" s="5"/>
      <c r="AM36" s="5"/>
      <c r="AN36" s="5"/>
      <c r="AO36" s="5"/>
      <c r="AP36" s="5"/>
      <c r="AQ36" s="5"/>
      <c r="AR36" s="5"/>
      <c r="AS36" s="5"/>
      <c r="AT36" s="5"/>
      <c r="AU36" s="5"/>
      <c r="AV36" s="1272"/>
      <c r="AW36" s="1273"/>
      <c r="AX36" s="1273"/>
      <c r="AY36" s="1273"/>
      <c r="AZ36" s="1273"/>
      <c r="BA36" s="1273"/>
      <c r="BB36" s="1273"/>
      <c r="BC36" s="1273"/>
      <c r="BD36" s="1273"/>
      <c r="BE36" s="1273"/>
      <c r="BF36" s="1273"/>
      <c r="BG36" s="1273"/>
      <c r="BH36" s="1274"/>
      <c r="BI36" s="5"/>
      <c r="BJ36" s="5"/>
      <c r="BK36" s="5"/>
      <c r="BL36" s="5"/>
      <c r="BM36" s="5"/>
      <c r="BN36" s="5"/>
      <c r="BO36" s="5"/>
      <c r="BP36" s="5"/>
      <c r="BQ36" s="5"/>
      <c r="BR36" s="5"/>
      <c r="BS36" s="5"/>
    </row>
    <row r="37" spans="1:73" ht="12" customHeight="1" thickTop="1" x14ac:dyDescent="0.2">
      <c r="A37" s="6"/>
      <c r="B37" s="6"/>
      <c r="C37" s="6"/>
      <c r="D37" s="6"/>
      <c r="E37" s="6"/>
      <c r="F37" s="6"/>
      <c r="G37" s="6"/>
      <c r="H37" s="6"/>
      <c r="I37" s="1301" t="s">
        <v>1012</v>
      </c>
      <c r="J37" s="1302"/>
      <c r="K37" s="1302"/>
      <c r="L37" s="1302"/>
      <c r="M37" s="1302"/>
      <c r="N37" s="1302"/>
      <c r="O37" s="1302"/>
      <c r="P37" s="1302"/>
      <c r="Q37" s="1302"/>
      <c r="R37" s="1302"/>
      <c r="S37" s="1302"/>
      <c r="T37" s="1302"/>
      <c r="U37" s="1302"/>
      <c r="V37" s="2147"/>
      <c r="W37" s="2147"/>
      <c r="X37" s="2147"/>
      <c r="Y37" s="2148" t="s">
        <v>312</v>
      </c>
      <c r="Z37" s="2149"/>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01" t="s">
        <v>886</v>
      </c>
      <c r="J38" s="1302"/>
      <c r="K38" s="1302"/>
      <c r="L38" s="1302"/>
      <c r="M38" s="1302"/>
      <c r="N38" s="1302"/>
      <c r="O38" s="1302"/>
      <c r="P38" s="1302"/>
      <c r="Q38" s="1302"/>
      <c r="R38" s="1302"/>
      <c r="S38" s="1302"/>
      <c r="T38" s="1302"/>
      <c r="U38" s="1302"/>
      <c r="V38" s="2147"/>
      <c r="W38" s="2147"/>
      <c r="X38" s="2147"/>
      <c r="Y38" s="2148" t="s">
        <v>315</v>
      </c>
      <c r="Z38" s="2149"/>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44" t="s">
        <v>316</v>
      </c>
      <c r="J39" s="1245"/>
      <c r="K39" s="1245"/>
      <c r="L39" s="1245"/>
      <c r="M39" s="1245"/>
      <c r="N39" s="1245"/>
      <c r="O39" s="1245"/>
      <c r="P39" s="1245"/>
      <c r="Q39" s="1245"/>
      <c r="R39" s="1245"/>
      <c r="S39" s="1245"/>
      <c r="T39" s="1245"/>
      <c r="U39" s="1245"/>
      <c r="V39" s="951"/>
      <c r="W39" s="951"/>
      <c r="X39" s="951"/>
      <c r="Y39" s="2141" t="s">
        <v>315</v>
      </c>
      <c r="Z39" s="2110"/>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44" t="s">
        <v>314</v>
      </c>
      <c r="J40" s="1245"/>
      <c r="K40" s="1245"/>
      <c r="L40" s="1245"/>
      <c r="M40" s="1245"/>
      <c r="N40" s="1245"/>
      <c r="O40" s="1245"/>
      <c r="P40" s="1245"/>
      <c r="Q40" s="1245"/>
      <c r="R40" s="1245"/>
      <c r="S40" s="1245"/>
      <c r="T40" s="1245"/>
      <c r="U40" s="1245"/>
      <c r="V40" s="951"/>
      <c r="W40" s="951"/>
      <c r="X40" s="951"/>
      <c r="Y40" s="2141" t="s">
        <v>312</v>
      </c>
      <c r="Z40" s="2110"/>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44" t="s">
        <v>336</v>
      </c>
      <c r="J41" s="1245"/>
      <c r="K41" s="1245"/>
      <c r="L41" s="1245"/>
      <c r="M41" s="1245"/>
      <c r="N41" s="1245"/>
      <c r="O41" s="1245"/>
      <c r="P41" s="1245"/>
      <c r="Q41" s="1245"/>
      <c r="R41" s="1245"/>
      <c r="S41" s="1245"/>
      <c r="T41" s="1245"/>
      <c r="U41" s="1245"/>
      <c r="V41" s="920"/>
      <c r="W41" s="920"/>
      <c r="X41" s="2141" t="s">
        <v>313</v>
      </c>
      <c r="Y41" s="2141"/>
      <c r="Z41" s="2110"/>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242" t="s">
        <v>890</v>
      </c>
      <c r="J42" s="1243"/>
      <c r="K42" s="1243"/>
      <c r="L42" s="1243"/>
      <c r="M42" s="1243"/>
      <c r="N42" s="1243"/>
      <c r="O42" s="1243"/>
      <c r="P42" s="1243"/>
      <c r="Q42" s="1243"/>
      <c r="R42" s="1243"/>
      <c r="S42" s="1243"/>
      <c r="T42" s="1243"/>
      <c r="U42" s="1243"/>
      <c r="V42" s="2142"/>
      <c r="W42" s="2142"/>
      <c r="X42" s="2143" t="s">
        <v>313</v>
      </c>
      <c r="Y42" s="2143" t="s">
        <v>312</v>
      </c>
      <c r="Z42" s="2103"/>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270" priority="4">
      <formula>LEN(TRIM(E7))=0</formula>
    </cfRule>
  </conditionalFormatting>
  <conditionalFormatting sqref="P20:Y20">
    <cfRule type="containsBlanks" dxfId="1269" priority="2">
      <formula>LEN(TRIM(P20))=0</formula>
    </cfRule>
  </conditionalFormatting>
  <conditionalFormatting sqref="V37:X37">
    <cfRule type="containsBlanks" dxfId="1268" priority="1">
      <formula>LEN(TRIM(V37))=0</formula>
    </cfRule>
  </conditionalFormatting>
  <conditionalFormatting sqref="AV35:BH37">
    <cfRule type="notContainsBlanks" dxfId="1267" priority="5">
      <formula>LEN(TRIM(AV35))&gt;0</formula>
    </cfRule>
  </conditionalFormatting>
  <conditionalFormatting sqref="AZ24:BG25 AP25:AR26 AP32:AR33 U34:Y34 U27:Y27 AZ31:BG32">
    <cfRule type="containsText" dxfId="1266"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919</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t="s">
        <v>334</v>
      </c>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149</v>
      </c>
      <c r="H15" s="911"/>
      <c r="I15" s="911"/>
      <c r="J15" s="911"/>
      <c r="K15" s="911"/>
      <c r="L15" s="911"/>
      <c r="M15" s="955" t="s">
        <v>695</v>
      </c>
      <c r="N15" s="955"/>
      <c r="O15" s="955"/>
      <c r="P15" s="955"/>
      <c r="Q15" s="955"/>
      <c r="R15" s="955"/>
      <c r="S15" s="955"/>
      <c r="T15" s="955"/>
      <c r="U15" s="955"/>
      <c r="V15" s="955"/>
      <c r="W15" s="955"/>
      <c r="X15" s="955"/>
      <c r="Y15" s="955"/>
      <c r="Z15" s="955"/>
      <c r="AA15" s="955"/>
      <c r="AB15" s="957"/>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146</v>
      </c>
      <c r="H16" s="2203"/>
      <c r="I16" s="2203"/>
      <c r="J16" s="2203"/>
      <c r="K16" s="2203"/>
      <c r="L16" s="2203"/>
      <c r="M16" s="1017"/>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884</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20" t="s">
        <v>333</v>
      </c>
      <c r="K20" s="1121"/>
      <c r="L20" s="1121"/>
      <c r="M20" s="1121"/>
      <c r="N20" s="1121"/>
      <c r="O20" s="1122"/>
      <c r="P20" s="2153"/>
      <c r="Q20" s="2154"/>
      <c r="R20" s="2154"/>
      <c r="S20" s="2154"/>
      <c r="T20" s="2155"/>
      <c r="U20" s="2199" t="str">
        <f>BD32</f>
        <v/>
      </c>
      <c r="V20" s="2200"/>
      <c r="W20" s="2200"/>
      <c r="X20" s="2200"/>
      <c r="Y20" s="2201"/>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71" t="s">
        <v>920</v>
      </c>
      <c r="K22" s="972"/>
      <c r="L22" s="972"/>
      <c r="M22" s="972"/>
      <c r="N22" s="972"/>
      <c r="O22" s="972"/>
      <c r="P22" s="972"/>
      <c r="Q22" s="972"/>
      <c r="R22" s="972"/>
      <c r="S22" s="972"/>
      <c r="T22" s="972"/>
      <c r="U22" s="972"/>
      <c r="V22" s="972"/>
      <c r="W22" s="972"/>
      <c r="X22" s="972"/>
      <c r="Y22" s="973"/>
      <c r="Z22" s="42"/>
      <c r="AA22" s="42"/>
      <c r="AB22" s="42"/>
      <c r="AC22" s="42"/>
      <c r="AD22" s="42"/>
      <c r="AE22" s="42"/>
      <c r="AF22" s="42"/>
      <c r="AG22" s="42"/>
      <c r="AH22" s="42"/>
      <c r="AI22" s="42"/>
      <c r="AJ22" s="5"/>
      <c r="AK22" s="2204" t="s">
        <v>329</v>
      </c>
      <c r="AL22" s="2205"/>
      <c r="AM22" s="2205"/>
      <c r="AN22" s="2205"/>
      <c r="AO22" s="2205"/>
      <c r="AP22" s="2205"/>
      <c r="AQ22" s="2205"/>
      <c r="AR22" s="2205"/>
      <c r="AS22" s="2205"/>
      <c r="AT22" s="2206"/>
      <c r="AU22" s="5"/>
      <c r="AV22" s="2204" t="s">
        <v>921</v>
      </c>
      <c r="AW22" s="2205"/>
      <c r="AX22" s="2205"/>
      <c r="AY22" s="2205"/>
      <c r="AZ22" s="2205"/>
      <c r="BA22" s="2205"/>
      <c r="BB22" s="2205"/>
      <c r="BC22" s="2205"/>
      <c r="BD22" s="2205"/>
      <c r="BE22" s="2205"/>
      <c r="BF22" s="2205"/>
      <c r="BG22" s="2206"/>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196" t="s">
        <v>102</v>
      </c>
      <c r="Q23" s="2197"/>
      <c r="R23" s="2197"/>
      <c r="S23" s="2197"/>
      <c r="T23" s="1796"/>
      <c r="U23" s="2196" t="s">
        <v>101</v>
      </c>
      <c r="V23" s="2197"/>
      <c r="W23" s="2197"/>
      <c r="X23" s="2197"/>
      <c r="Y23" s="2198"/>
      <c r="Z23" s="42"/>
      <c r="AA23" s="42"/>
      <c r="AB23" s="42"/>
      <c r="AC23" s="42"/>
      <c r="AD23" s="42"/>
      <c r="AE23" s="42"/>
      <c r="AF23" s="42"/>
      <c r="AG23" s="42"/>
      <c r="AH23" s="42"/>
      <c r="AI23" s="42"/>
      <c r="AJ23" s="5"/>
      <c r="AK23" s="1008" t="s">
        <v>327</v>
      </c>
      <c r="AL23" s="1009"/>
      <c r="AM23" s="1009"/>
      <c r="AN23" s="1009"/>
      <c r="AO23" s="1009"/>
      <c r="AP23" s="2207"/>
      <c r="AQ23" s="2207"/>
      <c r="AR23" s="2176"/>
      <c r="AS23" s="2208" t="s">
        <v>315</v>
      </c>
      <c r="AT23" s="2209"/>
      <c r="AU23" s="5"/>
      <c r="AV23" s="1491"/>
      <c r="AW23" s="1474"/>
      <c r="AX23" s="1474"/>
      <c r="AY23" s="1474"/>
      <c r="AZ23" s="1474" t="s">
        <v>326</v>
      </c>
      <c r="BA23" s="1474"/>
      <c r="BB23" s="1474"/>
      <c r="BC23" s="1474"/>
      <c r="BD23" s="1474" t="s">
        <v>325</v>
      </c>
      <c r="BE23" s="1474"/>
      <c r="BF23" s="1474"/>
      <c r="BG23" s="2210"/>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41" t="s">
        <v>324</v>
      </c>
      <c r="K24" s="942"/>
      <c r="L24" s="942"/>
      <c r="M24" s="942"/>
      <c r="N24" s="942"/>
      <c r="O24" s="943"/>
      <c r="P24" s="2189"/>
      <c r="Q24" s="2190"/>
      <c r="R24" s="2190"/>
      <c r="S24" s="2190"/>
      <c r="T24" s="2191"/>
      <c r="U24" s="2189"/>
      <c r="V24" s="2190"/>
      <c r="W24" s="2190"/>
      <c r="X24" s="2190"/>
      <c r="Y24" s="2192"/>
      <c r="Z24" s="42"/>
      <c r="AA24" s="42"/>
      <c r="AB24" s="42"/>
      <c r="AC24" s="42"/>
      <c r="AD24" s="42"/>
      <c r="AE24" s="42"/>
      <c r="AF24" s="42"/>
      <c r="AG24" s="42"/>
      <c r="AH24" s="42"/>
      <c r="AI24" s="42"/>
      <c r="AJ24" s="5"/>
      <c r="AK24" s="1008" t="s">
        <v>323</v>
      </c>
      <c r="AL24" s="1009"/>
      <c r="AM24" s="1009"/>
      <c r="AN24" s="1009"/>
      <c r="AO24" s="1009"/>
      <c r="AP24" s="2207"/>
      <c r="AQ24" s="2207"/>
      <c r="AR24" s="2176"/>
      <c r="AS24" s="2208" t="s">
        <v>315</v>
      </c>
      <c r="AT24" s="2209"/>
      <c r="AU24" s="5"/>
      <c r="AV24" s="1008" t="s">
        <v>102</v>
      </c>
      <c r="AW24" s="1009"/>
      <c r="AX24" s="1009"/>
      <c r="AY24" s="1009"/>
      <c r="AZ24" s="1011" t="str">
        <f>IF(500*P27*(P25-P24)/1000&lt;&gt;0,500*P27*(P25-P24)/1000,"")</f>
        <v/>
      </c>
      <c r="BA24" s="1011"/>
      <c r="BB24" s="1011"/>
      <c r="BC24" s="1011"/>
      <c r="BD24" s="1011" t="str">
        <f>IFERROR(AZ24/15,"")</f>
        <v/>
      </c>
      <c r="BE24" s="1011"/>
      <c r="BF24" s="1011"/>
      <c r="BG24" s="1134"/>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41" t="s">
        <v>322</v>
      </c>
      <c r="K25" s="942"/>
      <c r="L25" s="942"/>
      <c r="M25" s="942"/>
      <c r="N25" s="942"/>
      <c r="O25" s="943"/>
      <c r="P25" s="2189"/>
      <c r="Q25" s="2190"/>
      <c r="R25" s="2190"/>
      <c r="S25" s="2190"/>
      <c r="T25" s="2191"/>
      <c r="U25" s="2189"/>
      <c r="V25" s="2190"/>
      <c r="W25" s="2190"/>
      <c r="X25" s="2190"/>
      <c r="Y25" s="2192"/>
      <c r="Z25" s="42"/>
      <c r="AA25" s="42"/>
      <c r="AB25" s="42"/>
      <c r="AC25" s="42"/>
      <c r="AD25" s="42"/>
      <c r="AE25" s="42"/>
      <c r="AF25" s="42"/>
      <c r="AG25" s="42"/>
      <c r="AH25" s="42"/>
      <c r="AI25" s="42"/>
      <c r="AJ25" s="5"/>
      <c r="AK25" s="1008" t="s">
        <v>320</v>
      </c>
      <c r="AL25" s="1009"/>
      <c r="AM25" s="1009"/>
      <c r="AN25" s="1009"/>
      <c r="AO25" s="1009"/>
      <c r="AP25" s="2222" t="str">
        <f>IF(AP24-AP23&lt;&gt;0,AP24-AP23,"")</f>
        <v/>
      </c>
      <c r="AQ25" s="2222"/>
      <c r="AR25" s="2223"/>
      <c r="AS25" s="2208" t="s">
        <v>315</v>
      </c>
      <c r="AT25" s="2209"/>
      <c r="AU25" s="5"/>
      <c r="AV25" s="2211" t="s">
        <v>101</v>
      </c>
      <c r="AW25" s="2212"/>
      <c r="AX25" s="2212"/>
      <c r="AY25" s="2212"/>
      <c r="AZ25" s="2213" t="str">
        <f>IFERROR(500*U27*(U25-U24)/1000,"")</f>
        <v/>
      </c>
      <c r="BA25" s="2214"/>
      <c r="BB25" s="2214"/>
      <c r="BC25" s="2215"/>
      <c r="BD25" s="2216" t="str">
        <f>IFERROR(AZ25/15,"")</f>
        <v/>
      </c>
      <c r="BE25" s="2216"/>
      <c r="BF25" s="2216"/>
      <c r="BG25" s="2217"/>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41" t="s">
        <v>321</v>
      </c>
      <c r="K26" s="942"/>
      <c r="L26" s="942"/>
      <c r="M26" s="942"/>
      <c r="N26" s="942"/>
      <c r="O26" s="943"/>
      <c r="P26" s="2189"/>
      <c r="Q26" s="2190"/>
      <c r="R26" s="2190"/>
      <c r="S26" s="2190"/>
      <c r="T26" s="2191"/>
      <c r="U26" s="2189"/>
      <c r="V26" s="2190"/>
      <c r="W26" s="2190"/>
      <c r="X26" s="2190"/>
      <c r="Y26" s="2192"/>
      <c r="Z26" s="42"/>
      <c r="AA26" s="42"/>
      <c r="AB26" s="42"/>
      <c r="AC26" s="42"/>
      <c r="AD26" s="42"/>
      <c r="AE26" s="42"/>
      <c r="AF26" s="42"/>
      <c r="AG26" s="42"/>
      <c r="AH26" s="42"/>
      <c r="AI26" s="42"/>
      <c r="AJ26" s="5"/>
      <c r="AK26" s="2211" t="s">
        <v>320</v>
      </c>
      <c r="AL26" s="2212"/>
      <c r="AM26" s="2212"/>
      <c r="AN26" s="2212"/>
      <c r="AO26" s="2212"/>
      <c r="AP26" s="2218" t="str">
        <f>IFERROR(AP25*2.31,"")</f>
        <v/>
      </c>
      <c r="AQ26" s="2218"/>
      <c r="AR26" s="2219"/>
      <c r="AS26" s="2220" t="s">
        <v>319</v>
      </c>
      <c r="AT26" s="2221"/>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20" t="s">
        <v>287</v>
      </c>
      <c r="K27" s="1121"/>
      <c r="L27" s="1121"/>
      <c r="M27" s="1121"/>
      <c r="N27" s="1121"/>
      <c r="O27" s="1122"/>
      <c r="P27" s="2188"/>
      <c r="Q27" s="1641"/>
      <c r="R27" s="1641"/>
      <c r="S27" s="1641"/>
      <c r="T27" s="1642"/>
      <c r="U27" s="945" t="str">
        <f>IFERROR(SQRT(U26/P26)*P27,"")</f>
        <v/>
      </c>
      <c r="V27" s="946"/>
      <c r="W27" s="946"/>
      <c r="X27" s="946"/>
      <c r="Y27" s="94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71" t="s">
        <v>376</v>
      </c>
      <c r="K29" s="972"/>
      <c r="L29" s="972"/>
      <c r="M29" s="972"/>
      <c r="N29" s="972"/>
      <c r="O29" s="972"/>
      <c r="P29" s="972"/>
      <c r="Q29" s="972"/>
      <c r="R29" s="972"/>
      <c r="S29" s="972"/>
      <c r="T29" s="972"/>
      <c r="U29" s="972"/>
      <c r="V29" s="972"/>
      <c r="W29" s="972"/>
      <c r="X29" s="972"/>
      <c r="Y29" s="973"/>
      <c r="Z29" s="42"/>
      <c r="AA29" s="42"/>
      <c r="AB29" s="42"/>
      <c r="AC29" s="42"/>
      <c r="AD29" s="42"/>
      <c r="AE29" s="42"/>
      <c r="AF29" s="42"/>
      <c r="AG29" s="42"/>
      <c r="AH29" s="42"/>
      <c r="AI29" s="42"/>
      <c r="AJ29" s="5"/>
      <c r="AK29" s="2204" t="s">
        <v>332</v>
      </c>
      <c r="AL29" s="2205"/>
      <c r="AM29" s="2205"/>
      <c r="AN29" s="2205"/>
      <c r="AO29" s="2205"/>
      <c r="AP29" s="2205"/>
      <c r="AQ29" s="2205"/>
      <c r="AR29" s="2205"/>
      <c r="AS29" s="2205"/>
      <c r="AT29" s="2206"/>
      <c r="AU29" s="5"/>
      <c r="AV29" s="2204" t="s">
        <v>331</v>
      </c>
      <c r="AW29" s="2205"/>
      <c r="AX29" s="2205"/>
      <c r="AY29" s="2205"/>
      <c r="AZ29" s="2205"/>
      <c r="BA29" s="2205"/>
      <c r="BB29" s="2205"/>
      <c r="BC29" s="2205"/>
      <c r="BD29" s="2205"/>
      <c r="BE29" s="2205"/>
      <c r="BF29" s="2205"/>
      <c r="BG29" s="2206"/>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964" t="s">
        <v>102</v>
      </c>
      <c r="Q30" s="964"/>
      <c r="R30" s="964"/>
      <c r="S30" s="964"/>
      <c r="T30" s="964"/>
      <c r="U30" s="964" t="s">
        <v>101</v>
      </c>
      <c r="V30" s="964"/>
      <c r="W30" s="964"/>
      <c r="X30" s="964"/>
      <c r="Y30" s="965"/>
      <c r="Z30" s="42"/>
      <c r="AA30" s="42"/>
      <c r="AB30" s="42"/>
      <c r="AC30" s="42"/>
      <c r="AD30" s="42"/>
      <c r="AE30" s="42"/>
      <c r="AF30" s="42"/>
      <c r="AG30" s="42"/>
      <c r="AH30" s="42"/>
      <c r="AI30" s="42"/>
      <c r="AJ30" s="5"/>
      <c r="AK30" s="1008" t="s">
        <v>327</v>
      </c>
      <c r="AL30" s="1009"/>
      <c r="AM30" s="1009"/>
      <c r="AN30" s="1009"/>
      <c r="AO30" s="1009"/>
      <c r="AP30" s="2207"/>
      <c r="AQ30" s="2207"/>
      <c r="AR30" s="2176"/>
      <c r="AS30" s="2208" t="s">
        <v>315</v>
      </c>
      <c r="AT30" s="2209"/>
      <c r="AU30" s="5"/>
      <c r="AV30" s="1491"/>
      <c r="AW30" s="1474"/>
      <c r="AX30" s="1474"/>
      <c r="AY30" s="1474"/>
      <c r="AZ30" s="1474" t="s">
        <v>326</v>
      </c>
      <c r="BA30" s="1474"/>
      <c r="BB30" s="1474"/>
      <c r="BC30" s="1474"/>
      <c r="BD30" s="1474" t="s">
        <v>325</v>
      </c>
      <c r="BE30" s="1474"/>
      <c r="BF30" s="1474"/>
      <c r="BG30" s="2210"/>
      <c r="BH30" s="5"/>
      <c r="BI30" s="5"/>
      <c r="BJ30" s="1379"/>
      <c r="BK30" s="1379"/>
      <c r="BL30" s="1379"/>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324</v>
      </c>
      <c r="K31" s="942"/>
      <c r="L31" s="942"/>
      <c r="M31" s="942"/>
      <c r="N31" s="942"/>
      <c r="O31" s="943"/>
      <c r="P31" s="958"/>
      <c r="Q31" s="958"/>
      <c r="R31" s="958"/>
      <c r="S31" s="958"/>
      <c r="T31" s="958"/>
      <c r="U31" s="958"/>
      <c r="V31" s="958"/>
      <c r="W31" s="958"/>
      <c r="X31" s="958"/>
      <c r="Y31" s="2162"/>
      <c r="Z31" s="42"/>
      <c r="AA31" s="42"/>
      <c r="AB31" s="42"/>
      <c r="AC31" s="42"/>
      <c r="AD31" s="42"/>
      <c r="AE31" s="42"/>
      <c r="AF31" s="42"/>
      <c r="AG31" s="42"/>
      <c r="AH31" s="42"/>
      <c r="AI31" s="42"/>
      <c r="AJ31" s="5"/>
      <c r="AK31" s="1008" t="s">
        <v>323</v>
      </c>
      <c r="AL31" s="1009"/>
      <c r="AM31" s="1009"/>
      <c r="AN31" s="1009"/>
      <c r="AO31" s="1009"/>
      <c r="AP31" s="2207"/>
      <c r="AQ31" s="2207"/>
      <c r="AR31" s="2176"/>
      <c r="AS31" s="2208" t="s">
        <v>315</v>
      </c>
      <c r="AT31" s="2209"/>
      <c r="AU31" s="5"/>
      <c r="AV31" s="1008" t="s">
        <v>102</v>
      </c>
      <c r="AW31" s="1009"/>
      <c r="AX31" s="1009"/>
      <c r="AY31" s="1009"/>
      <c r="AZ31" s="2224">
        <f>IFERROR(500*P34*(P31-P32)/1000,"")</f>
        <v>0</v>
      </c>
      <c r="BA31" s="2224"/>
      <c r="BB31" s="2224"/>
      <c r="BC31" s="2224"/>
      <c r="BD31" s="2224">
        <f>IFERROR(AZ31/12,"")</f>
        <v>0</v>
      </c>
      <c r="BE31" s="2224"/>
      <c r="BF31" s="2224"/>
      <c r="BG31" s="2225"/>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10" t="s">
        <v>322</v>
      </c>
      <c r="K32" s="911"/>
      <c r="L32" s="911"/>
      <c r="M32" s="911"/>
      <c r="N32" s="911"/>
      <c r="O32" s="911"/>
      <c r="P32" s="958"/>
      <c r="Q32" s="958"/>
      <c r="R32" s="958"/>
      <c r="S32" s="958"/>
      <c r="T32" s="958"/>
      <c r="U32" s="958"/>
      <c r="V32" s="958"/>
      <c r="W32" s="958"/>
      <c r="X32" s="958"/>
      <c r="Y32" s="2162"/>
      <c r="Z32" s="42"/>
      <c r="AA32" s="42"/>
      <c r="AB32" s="42"/>
      <c r="AC32" s="42"/>
      <c r="AD32" s="42"/>
      <c r="AE32" s="42"/>
      <c r="AF32" s="42"/>
      <c r="AG32" s="42"/>
      <c r="AH32" s="42"/>
      <c r="AI32" s="42"/>
      <c r="AJ32" s="5"/>
      <c r="AK32" s="1008" t="s">
        <v>320</v>
      </c>
      <c r="AL32" s="1009"/>
      <c r="AM32" s="1009"/>
      <c r="AN32" s="1009"/>
      <c r="AO32" s="1009"/>
      <c r="AP32" s="2222" t="str">
        <f>IF(AP31-AP30&lt;&gt;0,AP31-AP30,"")</f>
        <v/>
      </c>
      <c r="AQ32" s="2222"/>
      <c r="AR32" s="2223"/>
      <c r="AS32" s="2208" t="s">
        <v>315</v>
      </c>
      <c r="AT32" s="2209"/>
      <c r="AU32" s="5"/>
      <c r="AV32" s="2211" t="s">
        <v>101</v>
      </c>
      <c r="AW32" s="2212"/>
      <c r="AX32" s="2212"/>
      <c r="AY32" s="2212"/>
      <c r="AZ32" s="2216" t="str">
        <f>IFERROR(500*U34*(U31-U32)/1000,"")</f>
        <v/>
      </c>
      <c r="BA32" s="2216"/>
      <c r="BB32" s="2216"/>
      <c r="BC32" s="2216"/>
      <c r="BD32" s="2216" t="str">
        <f>IFERROR(AZ32/12,"")</f>
        <v/>
      </c>
      <c r="BE32" s="2216"/>
      <c r="BF32" s="2216"/>
      <c r="BG32" s="2217"/>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41" t="s">
        <v>321</v>
      </c>
      <c r="K33" s="942"/>
      <c r="L33" s="942"/>
      <c r="M33" s="942"/>
      <c r="N33" s="942"/>
      <c r="O33" s="943"/>
      <c r="P33" s="958"/>
      <c r="Q33" s="958"/>
      <c r="R33" s="958"/>
      <c r="S33" s="958"/>
      <c r="T33" s="958"/>
      <c r="U33" s="958"/>
      <c r="V33" s="958"/>
      <c r="W33" s="958"/>
      <c r="X33" s="958"/>
      <c r="Y33" s="2162"/>
      <c r="Z33" s="42"/>
      <c r="AA33" s="42"/>
      <c r="AB33" s="42"/>
      <c r="AC33" s="42"/>
      <c r="AD33" s="42"/>
      <c r="AE33" s="42"/>
      <c r="AF33" s="42"/>
      <c r="AG33" s="42"/>
      <c r="AH33" s="42"/>
      <c r="AI33" s="42"/>
      <c r="AJ33" s="5"/>
      <c r="AK33" s="2211" t="s">
        <v>320</v>
      </c>
      <c r="AL33" s="2212"/>
      <c r="AM33" s="2212"/>
      <c r="AN33" s="2212"/>
      <c r="AO33" s="2212"/>
      <c r="AP33" s="2218" t="str">
        <f>IFERROR(AP32*2.31,"")</f>
        <v/>
      </c>
      <c r="AQ33" s="2218"/>
      <c r="AR33" s="2219"/>
      <c r="AS33" s="2220" t="s">
        <v>319</v>
      </c>
      <c r="AT33" s="2221"/>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287</v>
      </c>
      <c r="K34" s="900"/>
      <c r="L34" s="900"/>
      <c r="M34" s="900"/>
      <c r="N34" s="900"/>
      <c r="O34" s="900"/>
      <c r="P34" s="1475"/>
      <c r="Q34" s="1475"/>
      <c r="R34" s="1475"/>
      <c r="S34" s="1475"/>
      <c r="T34" s="1475"/>
      <c r="U34" s="1101" t="str">
        <f>IFERROR(SQRT(U33/P33)*P34,"")</f>
        <v/>
      </c>
      <c r="V34" s="1101"/>
      <c r="W34" s="1101"/>
      <c r="X34" s="1101"/>
      <c r="Y34" s="1102"/>
      <c r="Z34" s="42"/>
      <c r="AA34" s="42"/>
      <c r="AB34" s="42"/>
      <c r="AC34" s="42"/>
      <c r="AD34" s="42"/>
      <c r="AE34" s="42"/>
      <c r="AF34" s="42"/>
      <c r="AG34" s="42"/>
      <c r="AH34" s="42"/>
      <c r="AI34" s="42"/>
      <c r="AJ34" s="5"/>
      <c r="AK34" s="5"/>
      <c r="AL34" s="5"/>
      <c r="AM34" s="5"/>
      <c r="AN34" s="5"/>
      <c r="AO34" s="5"/>
      <c r="AP34" s="5"/>
      <c r="AQ34" s="5"/>
      <c r="AR34" s="5"/>
      <c r="AS34" s="5"/>
      <c r="AT34" s="5"/>
      <c r="AU34" s="5"/>
      <c r="AV34" s="961" t="s">
        <v>318</v>
      </c>
      <c r="AW34" s="962"/>
      <c r="AX34" s="962"/>
      <c r="AY34" s="962"/>
      <c r="AZ34" s="962"/>
      <c r="BA34" s="962"/>
      <c r="BB34" s="962"/>
      <c r="BC34" s="962"/>
      <c r="BD34" s="962"/>
      <c r="BE34" s="962"/>
      <c r="BF34" s="962"/>
      <c r="BG34" s="962"/>
      <c r="BH34" s="963"/>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66" t="str">
        <f>IFERROR(IF(AZ25&lt;AZ32*1.02,"Act. Cond. Is not &gt; than Act. Evap. + 2% by "&amp;ROUND(AZ32*1.02-AZ25,0)&amp;" MBH.",""),"")</f>
        <v/>
      </c>
      <c r="AW35" s="1467"/>
      <c r="AX35" s="1467"/>
      <c r="AY35" s="1467"/>
      <c r="AZ35" s="1467"/>
      <c r="BA35" s="1467"/>
      <c r="BB35" s="1467"/>
      <c r="BC35" s="1467"/>
      <c r="BD35" s="1467"/>
      <c r="BE35" s="1467"/>
      <c r="BF35" s="1467"/>
      <c r="BG35" s="1467"/>
      <c r="BH35" s="1468"/>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15" t="s">
        <v>317</v>
      </c>
      <c r="J36" s="916"/>
      <c r="K36" s="916"/>
      <c r="L36" s="916"/>
      <c r="M36" s="916"/>
      <c r="N36" s="916"/>
      <c r="O36" s="916"/>
      <c r="P36" s="916"/>
      <c r="Q36" s="916"/>
      <c r="R36" s="916"/>
      <c r="S36" s="916"/>
      <c r="T36" s="916"/>
      <c r="U36" s="916"/>
      <c r="V36" s="916"/>
      <c r="W36" s="916"/>
      <c r="X36" s="916"/>
      <c r="Y36" s="916"/>
      <c r="Z36" s="917"/>
      <c r="AA36" s="42"/>
      <c r="AB36" s="42"/>
      <c r="AC36" s="42"/>
      <c r="AD36" s="42"/>
      <c r="AE36" s="42"/>
      <c r="AF36" s="42"/>
      <c r="AG36" s="42"/>
      <c r="AH36" s="42"/>
      <c r="AI36" s="42"/>
      <c r="AJ36" s="5"/>
      <c r="AK36" s="5"/>
      <c r="AL36" s="5"/>
      <c r="AM36" s="5"/>
      <c r="AN36" s="5"/>
      <c r="AO36" s="5"/>
      <c r="AP36" s="5"/>
      <c r="AQ36" s="5"/>
      <c r="AR36" s="5"/>
      <c r="AS36" s="5"/>
      <c r="AT36" s="5"/>
      <c r="AU36" s="5"/>
      <c r="AV36" s="1469"/>
      <c r="AW36" s="1470"/>
      <c r="AX36" s="1470"/>
      <c r="AY36" s="1470"/>
      <c r="AZ36" s="1470"/>
      <c r="BA36" s="1470"/>
      <c r="BB36" s="1470"/>
      <c r="BC36" s="1470"/>
      <c r="BD36" s="1470"/>
      <c r="BE36" s="1470"/>
      <c r="BF36" s="1470"/>
      <c r="BG36" s="1470"/>
      <c r="BH36" s="1471"/>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18" t="s">
        <v>1012</v>
      </c>
      <c r="J37" s="919"/>
      <c r="K37" s="919"/>
      <c r="L37" s="919"/>
      <c r="M37" s="919"/>
      <c r="N37" s="919"/>
      <c r="O37" s="919"/>
      <c r="P37" s="919"/>
      <c r="Q37" s="919"/>
      <c r="R37" s="919"/>
      <c r="S37" s="919"/>
      <c r="T37" s="919"/>
      <c r="U37" s="919"/>
      <c r="V37" s="2231"/>
      <c r="W37" s="2231"/>
      <c r="X37" s="2231"/>
      <c r="Y37" s="2232" t="s">
        <v>312</v>
      </c>
      <c r="Z37" s="2233"/>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18" t="s">
        <v>922</v>
      </c>
      <c r="J38" s="919"/>
      <c r="K38" s="919"/>
      <c r="L38" s="919"/>
      <c r="M38" s="919"/>
      <c r="N38" s="919"/>
      <c r="O38" s="919"/>
      <c r="P38" s="919"/>
      <c r="Q38" s="919"/>
      <c r="R38" s="919"/>
      <c r="S38" s="919"/>
      <c r="T38" s="919"/>
      <c r="U38" s="919"/>
      <c r="V38" s="2147"/>
      <c r="W38" s="2147"/>
      <c r="X38" s="2147"/>
      <c r="Y38" s="2232" t="s">
        <v>315</v>
      </c>
      <c r="Z38" s="2233"/>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02" t="s">
        <v>316</v>
      </c>
      <c r="J39" s="2203"/>
      <c r="K39" s="2203"/>
      <c r="L39" s="2203"/>
      <c r="M39" s="2203"/>
      <c r="N39" s="2203"/>
      <c r="O39" s="2203"/>
      <c r="P39" s="2203"/>
      <c r="Q39" s="2203"/>
      <c r="R39" s="2203"/>
      <c r="S39" s="2203"/>
      <c r="T39" s="2203"/>
      <c r="U39" s="2203"/>
      <c r="V39" s="2226"/>
      <c r="W39" s="2226"/>
      <c r="X39" s="2226"/>
      <c r="Y39" s="2227" t="s">
        <v>315</v>
      </c>
      <c r="Z39" s="2228"/>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10" t="s">
        <v>923</v>
      </c>
      <c r="J40" s="911"/>
      <c r="K40" s="911"/>
      <c r="L40" s="911"/>
      <c r="M40" s="911"/>
      <c r="N40" s="911"/>
      <c r="O40" s="911"/>
      <c r="P40" s="911"/>
      <c r="Q40" s="911"/>
      <c r="R40" s="911"/>
      <c r="S40" s="911"/>
      <c r="T40" s="911"/>
      <c r="U40" s="911"/>
      <c r="V40" s="920"/>
      <c r="W40" s="920"/>
      <c r="X40" s="2229" t="s">
        <v>313</v>
      </c>
      <c r="Y40" s="2229"/>
      <c r="Z40" s="223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899" t="s">
        <v>890</v>
      </c>
      <c r="J41" s="900"/>
      <c r="K41" s="900"/>
      <c r="L41" s="900"/>
      <c r="M41" s="900"/>
      <c r="N41" s="900"/>
      <c r="O41" s="900"/>
      <c r="P41" s="900"/>
      <c r="Q41" s="900"/>
      <c r="R41" s="900"/>
      <c r="S41" s="900"/>
      <c r="T41" s="900"/>
      <c r="U41" s="900"/>
      <c r="V41" s="2142"/>
      <c r="W41" s="2142"/>
      <c r="X41" s="980" t="s">
        <v>313</v>
      </c>
      <c r="Y41" s="980" t="s">
        <v>312</v>
      </c>
      <c r="Z41" s="98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41"/>
      <c r="J42" s="1441"/>
      <c r="K42" s="1441"/>
      <c r="L42" s="1441"/>
      <c r="M42" s="1441"/>
      <c r="N42" s="1441"/>
      <c r="O42" s="1441"/>
      <c r="P42" s="1441"/>
      <c r="Q42" s="1441"/>
      <c r="R42" s="1441"/>
      <c r="S42" s="1441"/>
      <c r="T42" s="1441"/>
      <c r="U42" s="1441"/>
      <c r="V42" s="42"/>
      <c r="W42" s="42"/>
      <c r="X42" s="2234"/>
      <c r="Y42" s="2234"/>
      <c r="Z42" s="223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265" priority="5">
      <formula>LEN(TRIM(E7))=0</formula>
    </cfRule>
  </conditionalFormatting>
  <conditionalFormatting sqref="V37:X37">
    <cfRule type="containsBlanks" dxfId="1264" priority="3">
      <formula>LEN(TRIM(V37))=0</formula>
    </cfRule>
  </conditionalFormatting>
  <conditionalFormatting sqref="AV35:BH37">
    <cfRule type="notContainsBlanks" dxfId="1263" priority="6">
      <formula>LEN(TRIM(AV35))&gt;0</formula>
    </cfRule>
  </conditionalFormatting>
  <conditionalFormatting sqref="AZ24:BG25 AP25:AR26 AP32:AR33 U34:Y34 U27:Y27 AZ31:BG32">
    <cfRule type="containsText" dxfId="1262" priority="4" operator="containsText" text="CALC.">
      <formula>NOT(ISERROR(SEARCH("CALC.",U24)))</formula>
    </cfRule>
  </conditionalFormatting>
  <conditionalFormatting sqref="V40:W40">
    <cfRule type="containsBlanks" dxfId="1261" priority="2">
      <formula>LEN(TRIM(V40))=0</formula>
    </cfRule>
  </conditionalFormatting>
  <conditionalFormatting sqref="V41:W41">
    <cfRule type="containsBlanks" dxfId="1260"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885</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319"/>
      <c r="B9" s="1319"/>
      <c r="C9" s="1319"/>
      <c r="D9" s="1319"/>
      <c r="E9" s="1319"/>
      <c r="F9" s="290"/>
      <c r="G9" s="290"/>
      <c r="H9" s="290"/>
      <c r="I9" s="290"/>
      <c r="J9" s="290"/>
      <c r="K9" s="290"/>
      <c r="L9" s="290"/>
      <c r="M9" s="290"/>
      <c r="N9" s="290"/>
      <c r="O9" s="290"/>
      <c r="P9" s="290"/>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55"/>
      <c r="N13" s="955"/>
      <c r="O13" s="955"/>
      <c r="P13" s="955"/>
      <c r="Q13" s="955"/>
      <c r="R13" s="955"/>
      <c r="S13" s="955"/>
      <c r="T13" s="955"/>
      <c r="U13" s="955"/>
      <c r="V13" s="955"/>
      <c r="W13" s="955"/>
      <c r="X13" s="955"/>
      <c r="Y13" s="955"/>
      <c r="Z13" s="955"/>
      <c r="AA13" s="955"/>
      <c r="AB13" s="957"/>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149</v>
      </c>
      <c r="H16" s="2203"/>
      <c r="I16" s="2203"/>
      <c r="J16" s="2203"/>
      <c r="K16" s="2203"/>
      <c r="L16" s="2203"/>
      <c r="M16" s="2235" t="s">
        <v>695</v>
      </c>
      <c r="N16" s="2236"/>
      <c r="O16" s="2236"/>
      <c r="P16" s="2236"/>
      <c r="Q16" s="2236"/>
      <c r="R16" s="2236"/>
      <c r="S16" s="2236"/>
      <c r="T16" s="2236"/>
      <c r="U16" s="2236"/>
      <c r="V16" s="2236"/>
      <c r="W16" s="2236"/>
      <c r="X16" s="2236"/>
      <c r="Y16" s="2236"/>
      <c r="Z16" s="2236"/>
      <c r="AA16" s="2236"/>
      <c r="AB16" s="2237"/>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859</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2204" t="s">
        <v>933</v>
      </c>
      <c r="AL19" s="2205"/>
      <c r="AM19" s="2205"/>
      <c r="AN19" s="2205"/>
      <c r="AO19" s="2205"/>
      <c r="AP19" s="2205"/>
      <c r="AQ19" s="2205"/>
      <c r="AR19" s="2205"/>
      <c r="AS19" s="2205"/>
      <c r="AT19" s="2206"/>
      <c r="AU19" s="5"/>
      <c r="AV19" s="2204" t="s">
        <v>934</v>
      </c>
      <c r="AW19" s="2205"/>
      <c r="AX19" s="2205"/>
      <c r="AY19" s="2205"/>
      <c r="AZ19" s="2205"/>
      <c r="BA19" s="2205"/>
      <c r="BB19" s="2205"/>
      <c r="BC19" s="2205"/>
      <c r="BD19" s="2205"/>
      <c r="BE19" s="2205"/>
      <c r="BF19" s="2205"/>
      <c r="BG19" s="2206"/>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89"/>
      <c r="Q20" s="2190"/>
      <c r="R20" s="2190"/>
      <c r="S20" s="2190"/>
      <c r="T20" s="2191"/>
      <c r="U20" s="2238" t="str">
        <f>IFERROR(500*U24*(U22-U21)/1000,"")</f>
        <v/>
      </c>
      <c r="V20" s="2239"/>
      <c r="W20" s="2239"/>
      <c r="X20" s="2239"/>
      <c r="Y20" s="2240"/>
      <c r="Z20" s="42"/>
      <c r="AA20" s="42"/>
      <c r="AB20" s="42"/>
      <c r="AC20" s="42"/>
      <c r="AD20" s="42"/>
      <c r="AE20" s="42"/>
      <c r="AF20" s="42"/>
      <c r="AG20" s="42"/>
      <c r="AH20" s="42"/>
      <c r="AI20" s="42"/>
      <c r="AJ20" s="5"/>
      <c r="AK20" s="1008" t="s">
        <v>327</v>
      </c>
      <c r="AL20" s="1009"/>
      <c r="AM20" s="1009"/>
      <c r="AN20" s="1009"/>
      <c r="AO20" s="1009"/>
      <c r="AP20" s="2184"/>
      <c r="AQ20" s="2184"/>
      <c r="AR20" s="2185"/>
      <c r="AS20" s="2208" t="s">
        <v>315</v>
      </c>
      <c r="AT20" s="2209"/>
      <c r="AU20" s="5"/>
      <c r="AV20" s="1491"/>
      <c r="AW20" s="1474"/>
      <c r="AX20" s="1474"/>
      <c r="AY20" s="1474"/>
      <c r="AZ20" s="1474" t="s">
        <v>326</v>
      </c>
      <c r="BA20" s="1474"/>
      <c r="BB20" s="1474"/>
      <c r="BC20" s="1474"/>
      <c r="BD20" s="1474" t="s">
        <v>325</v>
      </c>
      <c r="BE20" s="1474"/>
      <c r="BF20" s="1474"/>
      <c r="BG20" s="2210"/>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89"/>
      <c r="Q21" s="2190"/>
      <c r="R21" s="2190"/>
      <c r="S21" s="2190"/>
      <c r="T21" s="2191"/>
      <c r="U21" s="2189"/>
      <c r="V21" s="2190"/>
      <c r="W21" s="2190"/>
      <c r="X21" s="2190"/>
      <c r="Y21" s="2192"/>
      <c r="Z21" s="42"/>
      <c r="AA21" s="42"/>
      <c r="AB21" s="42"/>
      <c r="AC21" s="42"/>
      <c r="AD21" s="42"/>
      <c r="AE21" s="42"/>
      <c r="AF21" s="42"/>
      <c r="AG21" s="42"/>
      <c r="AH21" s="42"/>
      <c r="AI21" s="42"/>
      <c r="AJ21" s="5"/>
      <c r="AK21" s="1008" t="s">
        <v>323</v>
      </c>
      <c r="AL21" s="1009"/>
      <c r="AM21" s="1009"/>
      <c r="AN21" s="1009"/>
      <c r="AO21" s="1009"/>
      <c r="AP21" s="2184"/>
      <c r="AQ21" s="2184"/>
      <c r="AR21" s="2185"/>
      <c r="AS21" s="2208" t="s">
        <v>315</v>
      </c>
      <c r="AT21" s="2209"/>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89"/>
      <c r="Q22" s="2190"/>
      <c r="R22" s="2190"/>
      <c r="S22" s="2190"/>
      <c r="T22" s="2191"/>
      <c r="U22" s="2189"/>
      <c r="V22" s="2190"/>
      <c r="W22" s="2190"/>
      <c r="X22" s="2190"/>
      <c r="Y22" s="2192"/>
      <c r="Z22" s="42"/>
      <c r="AA22" s="42"/>
      <c r="AB22" s="42"/>
      <c r="AC22" s="42"/>
      <c r="AD22" s="42"/>
      <c r="AE22" s="42"/>
      <c r="AF22" s="42"/>
      <c r="AG22" s="42"/>
      <c r="AH22" s="42"/>
      <c r="AI22" s="42"/>
      <c r="AJ22" s="5"/>
      <c r="AK22" s="1008" t="s">
        <v>320</v>
      </c>
      <c r="AL22" s="1009"/>
      <c r="AM22" s="1009"/>
      <c r="AN22" s="1009"/>
      <c r="AO22" s="1009"/>
      <c r="AP22" s="2222" t="str">
        <f>IF(AP21-AP20&lt;&gt;0,AP21-AP20,"")</f>
        <v/>
      </c>
      <c r="AQ22" s="2222"/>
      <c r="AR22" s="2223"/>
      <c r="AS22" s="2208" t="s">
        <v>315</v>
      </c>
      <c r="AT22" s="2209"/>
      <c r="AU22" s="5"/>
      <c r="AV22" s="2211" t="s">
        <v>101</v>
      </c>
      <c r="AW22" s="2212"/>
      <c r="AX22" s="2212"/>
      <c r="AY22" s="2212"/>
      <c r="AZ22" s="2216" t="str">
        <f>IFERROR(500*U24*(U22-U21)/1000,"")</f>
        <v/>
      </c>
      <c r="BA22" s="2216"/>
      <c r="BB22" s="2216"/>
      <c r="BC22" s="2216"/>
      <c r="BD22" s="2216" t="str">
        <f>IFERROR(AZ22/15,"")</f>
        <v/>
      </c>
      <c r="BE22" s="2216"/>
      <c r="BF22" s="2216"/>
      <c r="BG22" s="221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89"/>
      <c r="Q23" s="2190"/>
      <c r="R23" s="2190"/>
      <c r="S23" s="2190"/>
      <c r="T23" s="2191"/>
      <c r="U23" s="2189"/>
      <c r="V23" s="2190"/>
      <c r="W23" s="2190"/>
      <c r="X23" s="2190"/>
      <c r="Y23" s="2192"/>
      <c r="Z23" s="42"/>
      <c r="AA23" s="42"/>
      <c r="AB23" s="42"/>
      <c r="AC23" s="42"/>
      <c r="AD23" s="42"/>
      <c r="AE23" s="42"/>
      <c r="AF23" s="42"/>
      <c r="AG23" s="42"/>
      <c r="AH23" s="42"/>
      <c r="AI23" s="42"/>
      <c r="AJ23" s="5"/>
      <c r="AK23" s="2211" t="s">
        <v>320</v>
      </c>
      <c r="AL23" s="2212"/>
      <c r="AM23" s="2212"/>
      <c r="AN23" s="2212"/>
      <c r="AO23" s="2212"/>
      <c r="AP23" s="2218" t="str">
        <f>IFERROR(AP22*2.31,"")</f>
        <v/>
      </c>
      <c r="AQ23" s="2218"/>
      <c r="AR23" s="2219"/>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88"/>
      <c r="Q24" s="1641"/>
      <c r="R24" s="1641"/>
      <c r="S24" s="1641"/>
      <c r="T24" s="1642"/>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858</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2204" t="s">
        <v>935</v>
      </c>
      <c r="AL26" s="2205"/>
      <c r="AM26" s="2205"/>
      <c r="AN26" s="2205"/>
      <c r="AO26" s="2205"/>
      <c r="AP26" s="2205"/>
      <c r="AQ26" s="2205"/>
      <c r="AR26" s="2205"/>
      <c r="AS26" s="2205"/>
      <c r="AT26" s="2206"/>
      <c r="AU26" s="5"/>
      <c r="AV26" s="2204" t="s">
        <v>936</v>
      </c>
      <c r="AW26" s="2205"/>
      <c r="AX26" s="2205"/>
      <c r="AY26" s="2205"/>
      <c r="AZ26" s="2205"/>
      <c r="BA26" s="2205"/>
      <c r="BB26" s="2205"/>
      <c r="BC26" s="2205"/>
      <c r="BD26" s="2205"/>
      <c r="BE26" s="2205"/>
      <c r="BF26" s="2205"/>
      <c r="BG26" s="2206"/>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1008" t="s">
        <v>880</v>
      </c>
      <c r="AL27" s="1009"/>
      <c r="AM27" s="1009"/>
      <c r="AN27" s="1009"/>
      <c r="AO27" s="1009"/>
      <c r="AP27" s="2184"/>
      <c r="AQ27" s="2184"/>
      <c r="AR27" s="2185"/>
      <c r="AS27" s="2208" t="s">
        <v>315</v>
      </c>
      <c r="AT27" s="2209"/>
      <c r="AU27" s="5"/>
      <c r="AV27" s="1491"/>
      <c r="AW27" s="1474"/>
      <c r="AX27" s="1474"/>
      <c r="AY27" s="1474"/>
      <c r="AZ27" s="1474" t="s">
        <v>326</v>
      </c>
      <c r="BA27" s="1474"/>
      <c r="BB27" s="1474"/>
      <c r="BC27" s="1474"/>
      <c r="BD27" s="1474" t="s">
        <v>325</v>
      </c>
      <c r="BE27" s="1474"/>
      <c r="BF27" s="1474"/>
      <c r="BG27" s="2210"/>
      <c r="BH27" s="5"/>
      <c r="BI27" s="5"/>
      <c r="BJ27" s="1379"/>
      <c r="BK27" s="1379"/>
      <c r="BL27" s="1379"/>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857</v>
      </c>
      <c r="K28" s="942"/>
      <c r="L28" s="942"/>
      <c r="M28" s="942"/>
      <c r="N28" s="942"/>
      <c r="O28" s="943"/>
      <c r="P28" s="958"/>
      <c r="Q28" s="958"/>
      <c r="R28" s="958"/>
      <c r="S28" s="958"/>
      <c r="T28" s="958"/>
      <c r="U28" s="1240" t="str">
        <f>IFERROR(500*U32*(U29-U30)/1000,"")</f>
        <v/>
      </c>
      <c r="V28" s="1240"/>
      <c r="W28" s="1240"/>
      <c r="X28" s="1240"/>
      <c r="Y28" s="1241"/>
      <c r="Z28" s="42"/>
      <c r="AA28" s="42"/>
      <c r="AB28" s="42"/>
      <c r="AC28" s="42"/>
      <c r="AD28" s="42"/>
      <c r="AE28" s="42"/>
      <c r="AF28" s="42"/>
      <c r="AG28" s="42"/>
      <c r="AH28" s="42"/>
      <c r="AI28" s="42"/>
      <c r="AJ28" s="5"/>
      <c r="AK28" s="1008" t="s">
        <v>323</v>
      </c>
      <c r="AL28" s="1009"/>
      <c r="AM28" s="1009"/>
      <c r="AN28" s="1009"/>
      <c r="AO28" s="1009"/>
      <c r="AP28" s="2184"/>
      <c r="AQ28" s="2184"/>
      <c r="AR28" s="2185"/>
      <c r="AS28" s="2208" t="s">
        <v>315</v>
      </c>
      <c r="AT28" s="2209"/>
      <c r="AU28" s="5"/>
      <c r="AV28" s="1008" t="s">
        <v>102</v>
      </c>
      <c r="AW28" s="1009"/>
      <c r="AX28" s="1009"/>
      <c r="AY28" s="1009"/>
      <c r="AZ28" s="1011" t="str">
        <f>IF(500*P31*(P29-P28)/1000&lt;&gt;0,500*P31*(P29-P28)/1000,"")</f>
        <v/>
      </c>
      <c r="BA28" s="1011"/>
      <c r="BB28" s="1011"/>
      <c r="BC28" s="1011"/>
      <c r="BD28" s="1011" t="str">
        <f>IFERROR(AZ28/15,"")</f>
        <v/>
      </c>
      <c r="BE28" s="1011"/>
      <c r="BF28" s="1011"/>
      <c r="BG28" s="1134"/>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10" t="s">
        <v>324</v>
      </c>
      <c r="K29" s="911"/>
      <c r="L29" s="911"/>
      <c r="M29" s="911"/>
      <c r="N29" s="911"/>
      <c r="O29" s="911"/>
      <c r="P29" s="958"/>
      <c r="Q29" s="958"/>
      <c r="R29" s="958"/>
      <c r="S29" s="958"/>
      <c r="T29" s="958"/>
      <c r="U29" s="958"/>
      <c r="V29" s="958"/>
      <c r="W29" s="958"/>
      <c r="X29" s="958"/>
      <c r="Y29" s="2162"/>
      <c r="Z29" s="42"/>
      <c r="AA29" s="42"/>
      <c r="AB29" s="42"/>
      <c r="AC29" s="42"/>
      <c r="AD29" s="42"/>
      <c r="AE29" s="42"/>
      <c r="AF29" s="42"/>
      <c r="AG29" s="42"/>
      <c r="AH29" s="42"/>
      <c r="AI29" s="42"/>
      <c r="AJ29" s="5"/>
      <c r="AK29" s="1008" t="s">
        <v>320</v>
      </c>
      <c r="AL29" s="1009"/>
      <c r="AM29" s="1009"/>
      <c r="AN29" s="1009"/>
      <c r="AO29" s="1009"/>
      <c r="AP29" s="2222" t="str">
        <f>IF(AP28-AP27&lt;&gt;0,AP28-AP27,"")</f>
        <v/>
      </c>
      <c r="AQ29" s="2222"/>
      <c r="AR29" s="2223"/>
      <c r="AS29" s="2208" t="s">
        <v>315</v>
      </c>
      <c r="AT29" s="2209"/>
      <c r="AU29" s="5"/>
      <c r="AV29" s="2211" t="s">
        <v>101</v>
      </c>
      <c r="AW29" s="2212"/>
      <c r="AX29" s="2212"/>
      <c r="AY29" s="2212"/>
      <c r="AZ29" s="2216" t="str">
        <f>IFERROR(500*U32*(U29-U30)/1000,"")</f>
        <v/>
      </c>
      <c r="BA29" s="2216"/>
      <c r="BB29" s="2216"/>
      <c r="BC29" s="2216"/>
      <c r="BD29" s="2216" t="str">
        <f>IFERROR(AZ29/15,"")</f>
        <v/>
      </c>
      <c r="BE29" s="2216"/>
      <c r="BF29" s="2216"/>
      <c r="BG29" s="2217"/>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10" t="s">
        <v>322</v>
      </c>
      <c r="K30" s="911"/>
      <c r="L30" s="911"/>
      <c r="M30" s="911"/>
      <c r="N30" s="911"/>
      <c r="O30" s="911"/>
      <c r="P30" s="958"/>
      <c r="Q30" s="958"/>
      <c r="R30" s="958"/>
      <c r="S30" s="958"/>
      <c r="T30" s="958"/>
      <c r="U30" s="958"/>
      <c r="V30" s="958"/>
      <c r="W30" s="958"/>
      <c r="X30" s="958"/>
      <c r="Y30" s="2162"/>
      <c r="Z30" s="42"/>
      <c r="AA30" s="42"/>
      <c r="AB30" s="42"/>
      <c r="AC30" s="42"/>
      <c r="AD30" s="42"/>
      <c r="AE30" s="42"/>
      <c r="AF30" s="42"/>
      <c r="AG30" s="42"/>
      <c r="AH30" s="42"/>
      <c r="AI30" s="42"/>
      <c r="AJ30" s="5"/>
      <c r="AK30" s="2211" t="s">
        <v>320</v>
      </c>
      <c r="AL30" s="2212"/>
      <c r="AM30" s="2212"/>
      <c r="AN30" s="2212"/>
      <c r="AO30" s="2212"/>
      <c r="AP30" s="2218" t="str">
        <f>IFERROR(AP29*2.31,"")</f>
        <v/>
      </c>
      <c r="AQ30" s="2218"/>
      <c r="AR30" s="2219"/>
      <c r="AS30" s="2220" t="s">
        <v>319</v>
      </c>
      <c r="AT30" s="2221"/>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41" t="s">
        <v>856</v>
      </c>
      <c r="K31" s="942"/>
      <c r="L31" s="942"/>
      <c r="M31" s="942"/>
      <c r="N31" s="942"/>
      <c r="O31" s="943"/>
      <c r="P31" s="2245"/>
      <c r="Q31" s="2245"/>
      <c r="R31" s="2245"/>
      <c r="S31" s="2245"/>
      <c r="T31" s="2245"/>
      <c r="U31" s="958"/>
      <c r="V31" s="958"/>
      <c r="W31" s="958"/>
      <c r="X31" s="958"/>
      <c r="Y31" s="2162"/>
      <c r="Z31" s="42"/>
      <c r="AA31" s="42"/>
      <c r="AB31" s="42"/>
      <c r="AC31" s="42"/>
      <c r="AD31" s="42"/>
      <c r="AE31" s="42"/>
      <c r="AF31" s="42"/>
      <c r="AG31" s="42"/>
      <c r="AH31" s="42"/>
      <c r="AI31" s="42"/>
      <c r="AJ31" s="5"/>
      <c r="AK31" s="5"/>
      <c r="AL31" s="5"/>
      <c r="AM31" s="5"/>
      <c r="AN31" s="5"/>
      <c r="AO31" s="5"/>
      <c r="AP31" s="5"/>
      <c r="AQ31" s="5"/>
      <c r="AR31" s="5"/>
      <c r="AS31" s="5"/>
      <c r="AT31" s="5"/>
      <c r="AU31" s="5"/>
      <c r="AV31" s="961" t="s">
        <v>937</v>
      </c>
      <c r="AW31" s="962"/>
      <c r="AX31" s="962"/>
      <c r="AY31" s="962"/>
      <c r="AZ31" s="962"/>
      <c r="BA31" s="962"/>
      <c r="BB31" s="962"/>
      <c r="BC31" s="962"/>
      <c r="BD31" s="962"/>
      <c r="BE31" s="962"/>
      <c r="BF31" s="962"/>
      <c r="BG31" s="962"/>
      <c r="BH31" s="963"/>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899" t="s">
        <v>287</v>
      </c>
      <c r="K32" s="900"/>
      <c r="L32" s="900"/>
      <c r="M32" s="900"/>
      <c r="N32" s="900"/>
      <c r="O32" s="900"/>
      <c r="P32" s="2188"/>
      <c r="Q32" s="1641"/>
      <c r="R32" s="1641"/>
      <c r="S32" s="1641"/>
      <c r="T32" s="1642"/>
      <c r="U32" s="945" t="str">
        <f>IFERROR(SQRT(U31/P31)*P32,"")</f>
        <v/>
      </c>
      <c r="V32" s="946"/>
      <c r="W32" s="946"/>
      <c r="X32" s="946"/>
      <c r="Y32" s="947"/>
      <c r="Z32" s="42"/>
      <c r="AA32" s="42"/>
      <c r="AB32" s="42"/>
      <c r="AC32" s="42"/>
      <c r="AD32" s="42"/>
      <c r="AE32" s="42"/>
      <c r="AF32" s="42"/>
      <c r="AG32" s="42"/>
      <c r="AH32" s="42"/>
      <c r="AI32" s="42"/>
      <c r="AJ32" s="5"/>
      <c r="AK32" s="5"/>
      <c r="AL32" s="5"/>
      <c r="AM32" s="5"/>
      <c r="AN32" s="5"/>
      <c r="AO32" s="5"/>
      <c r="AP32" s="5"/>
      <c r="AQ32" s="5"/>
      <c r="AR32" s="5"/>
      <c r="AS32" s="5"/>
      <c r="AT32" s="5"/>
      <c r="AU32" s="5"/>
      <c r="AV32" s="1466" t="str">
        <f>IFERROR(IF(AZ22&lt;AZ29*1.02,"Act. Cond. Is not &gt; than Act. Evap. + 2% by "&amp;ROUND(AZ29*1.02-AZ22,0)&amp;" MBH.",""),"")</f>
        <v/>
      </c>
      <c r="AW32" s="1467"/>
      <c r="AX32" s="1467"/>
      <c r="AY32" s="1467"/>
      <c r="AZ32" s="1467"/>
      <c r="BA32" s="1467"/>
      <c r="BB32" s="1467"/>
      <c r="BC32" s="1467"/>
      <c r="BD32" s="1467"/>
      <c r="BE32" s="1467"/>
      <c r="BF32" s="1467"/>
      <c r="BG32" s="1467"/>
      <c r="BH32" s="1468"/>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69"/>
      <c r="AW33" s="1470"/>
      <c r="AX33" s="1470"/>
      <c r="AY33" s="1470"/>
      <c r="AZ33" s="1470"/>
      <c r="BA33" s="1470"/>
      <c r="BB33" s="1470"/>
      <c r="BC33" s="1470"/>
      <c r="BD33" s="1470"/>
      <c r="BE33" s="1470"/>
      <c r="BF33" s="1470"/>
      <c r="BG33" s="1470"/>
      <c r="BH33" s="1471"/>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71" t="s">
        <v>159</v>
      </c>
      <c r="K34" s="972"/>
      <c r="L34" s="972"/>
      <c r="M34" s="972"/>
      <c r="N34" s="972"/>
      <c r="O34" s="972"/>
      <c r="P34" s="972"/>
      <c r="Q34" s="972"/>
      <c r="R34" s="972"/>
      <c r="S34" s="972"/>
      <c r="T34" s="972"/>
      <c r="U34" s="972"/>
      <c r="V34" s="972"/>
      <c r="W34" s="972"/>
      <c r="X34" s="972"/>
      <c r="Y34" s="97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18" t="s">
        <v>888</v>
      </c>
      <c r="K35" s="919"/>
      <c r="L35" s="919"/>
      <c r="M35" s="919"/>
      <c r="N35" s="919"/>
      <c r="O35" s="919"/>
      <c r="P35" s="919"/>
      <c r="Q35" s="919"/>
      <c r="R35" s="919"/>
      <c r="S35" s="919"/>
      <c r="T35" s="919"/>
      <c r="U35" s="2241"/>
      <c r="V35" s="2242"/>
      <c r="W35" s="2242"/>
      <c r="X35" s="2243" t="s">
        <v>315</v>
      </c>
      <c r="Y35" s="2244"/>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10" t="s">
        <v>855</v>
      </c>
      <c r="K36" s="911"/>
      <c r="L36" s="911"/>
      <c r="M36" s="911"/>
      <c r="N36" s="911"/>
      <c r="O36" s="911"/>
      <c r="P36" s="911"/>
      <c r="Q36" s="911"/>
      <c r="R36" s="911"/>
      <c r="S36" s="911"/>
      <c r="T36" s="911"/>
      <c r="U36" s="921"/>
      <c r="V36" s="1962"/>
      <c r="W36" s="907" t="s">
        <v>313</v>
      </c>
      <c r="X36" s="907"/>
      <c r="Y36" s="90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899" t="s">
        <v>889</v>
      </c>
      <c r="K37" s="900"/>
      <c r="L37" s="900"/>
      <c r="M37" s="900"/>
      <c r="N37" s="900"/>
      <c r="O37" s="900"/>
      <c r="P37" s="900"/>
      <c r="Q37" s="900"/>
      <c r="R37" s="900"/>
      <c r="S37" s="900"/>
      <c r="T37" s="900"/>
      <c r="U37" s="2246"/>
      <c r="V37" s="2247"/>
      <c r="W37" s="903" t="s">
        <v>313</v>
      </c>
      <c r="X37" s="903" t="s">
        <v>312</v>
      </c>
      <c r="Y37" s="904"/>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259" priority="16">
      <formula>LEN(TRIM(AV32))&gt;0</formula>
    </cfRule>
  </conditionalFormatting>
  <conditionalFormatting sqref="AP20:AR21 AP27:AR28 E62 V62">
    <cfRule type="containsBlanks" dxfId="1258" priority="15">
      <formula>LEN(TRIM(E20))=0</formula>
    </cfRule>
  </conditionalFormatting>
  <conditionalFormatting sqref="AP22:AR23 AP29:AR30 AZ21:BG22 AZ28:BG29">
    <cfRule type="containsText" dxfId="1257" priority="14" operator="containsText" text="CALC.">
      <formula>NOT(ISERROR(SEARCH("CALC.",AP21)))</formula>
    </cfRule>
  </conditionalFormatting>
  <conditionalFormatting sqref="U24:Y24 U32:Y32">
    <cfRule type="containsText" dxfId="1256" priority="9" operator="containsText" text="CALC.">
      <formula>NOT(ISERROR(SEARCH("CALC.",U24)))</formula>
    </cfRule>
  </conditionalFormatting>
  <conditionalFormatting sqref="P20:T20">
    <cfRule type="containsBlanks" dxfId="1255" priority="7">
      <formula>LEN(TRIM(P20))=0</formula>
    </cfRule>
  </conditionalFormatting>
  <conditionalFormatting sqref="P21:T24 U21:Y23">
    <cfRule type="containsBlanks" dxfId="1254" priority="4">
      <formula>LEN(TRIM(P21))=0</formula>
    </cfRule>
  </conditionalFormatting>
  <conditionalFormatting sqref="P28:T32 U29:Y31">
    <cfRule type="containsBlanks" dxfId="1253" priority="3">
      <formula>LEN(TRIM(P28))=0</formula>
    </cfRule>
  </conditionalFormatting>
  <conditionalFormatting sqref="U35:W35 U36:V37">
    <cfRule type="containsBlanks" dxfId="1252" priority="2">
      <formula>LEN(TRIM(U35))=0</formula>
    </cfRule>
  </conditionalFormatting>
  <conditionalFormatting sqref="M12:AB15">
    <cfRule type="containsBlanks" dxfId="1251"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034" t="s">
        <v>49</v>
      </c>
      <c r="AK1" s="1034"/>
      <c r="AL1" s="1034"/>
      <c r="AM1" s="1034"/>
      <c r="AN1" s="1034"/>
      <c r="AO1" s="1034"/>
      <c r="AP1" s="1034"/>
      <c r="AQ1" s="1034"/>
      <c r="AR1" s="1034"/>
      <c r="AS1" s="1034"/>
      <c r="AT1" s="1034"/>
      <c r="AU1" s="1034"/>
      <c r="AV1" s="1034"/>
      <c r="AW1" s="1034"/>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1035" t="s">
        <v>924</v>
      </c>
      <c r="N5" s="1035"/>
      <c r="O5" s="1035"/>
      <c r="P5" s="1035"/>
      <c r="Q5" s="1035"/>
      <c r="R5" s="1035"/>
      <c r="S5" s="1035"/>
      <c r="T5" s="1035"/>
      <c r="U5" s="1035"/>
      <c r="V5" s="1035"/>
      <c r="W5" s="1035"/>
      <c r="X5" s="1035"/>
      <c r="Y5" s="1035"/>
      <c r="Z5" s="1035"/>
      <c r="AA5" s="1035"/>
      <c r="AB5" s="1035"/>
      <c r="AC5" s="1035"/>
      <c r="AD5" s="1035"/>
      <c r="AE5" s="1035"/>
      <c r="AF5" s="1035"/>
      <c r="AG5" s="1035"/>
      <c r="AH5" s="1035"/>
      <c r="AI5" s="103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036" t="s">
        <v>48</v>
      </c>
      <c r="B7" s="1036"/>
      <c r="C7" s="1036"/>
      <c r="D7" s="1036"/>
      <c r="E7" s="1036"/>
      <c r="F7" s="1037"/>
      <c r="G7" s="1037"/>
      <c r="H7" s="1037"/>
      <c r="I7" s="1037"/>
      <c r="J7" s="1037"/>
      <c r="K7" s="1037"/>
      <c r="L7" s="1037"/>
      <c r="M7" s="1037"/>
      <c r="N7" s="1037"/>
      <c r="O7" s="1037"/>
      <c r="P7" s="1037"/>
      <c r="Q7" s="42"/>
      <c r="R7" s="42"/>
      <c r="S7" s="42"/>
      <c r="T7" s="1036" t="s">
        <v>47</v>
      </c>
      <c r="U7" s="1036"/>
      <c r="V7" s="1036"/>
      <c r="W7" s="1036"/>
      <c r="X7" s="1036"/>
      <c r="Y7" s="1037"/>
      <c r="Z7" s="1037"/>
      <c r="AA7" s="1037"/>
      <c r="AB7" s="1037"/>
      <c r="AC7" s="1037"/>
      <c r="AD7" s="1037"/>
      <c r="AE7" s="1037"/>
      <c r="AF7" s="1037"/>
      <c r="AG7" s="1037"/>
      <c r="AH7" s="1037"/>
      <c r="AI7" s="1037"/>
      <c r="AJ7" s="5"/>
      <c r="AK7" s="961" t="s">
        <v>696</v>
      </c>
      <c r="AL7" s="962"/>
      <c r="AM7" s="962"/>
      <c r="AN7" s="962"/>
      <c r="AO7" s="962"/>
      <c r="AP7" s="962"/>
      <c r="AQ7" s="962"/>
      <c r="AR7" s="962"/>
      <c r="AS7" s="962"/>
      <c r="AT7" s="962"/>
      <c r="AU7" s="962"/>
      <c r="AV7" s="962"/>
      <c r="AW7" s="962"/>
      <c r="AX7" s="962"/>
      <c r="AY7" s="963"/>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48"/>
      <c r="AL8" s="949"/>
      <c r="AM8" s="949"/>
      <c r="AN8" s="949"/>
      <c r="AO8" s="950"/>
      <c r="AP8" s="966"/>
      <c r="AQ8" s="949"/>
      <c r="AR8" s="949"/>
      <c r="AS8" s="949"/>
      <c r="AT8" s="950"/>
      <c r="AU8" s="966"/>
      <c r="AV8" s="949"/>
      <c r="AW8" s="949"/>
      <c r="AX8" s="949"/>
      <c r="AY8" s="967"/>
      <c r="AZ8" s="5"/>
      <c r="BA8" s="5"/>
      <c r="BB8" s="5"/>
      <c r="BC8" s="5"/>
      <c r="BD8" s="5"/>
      <c r="BE8" s="5"/>
      <c r="BF8" s="5"/>
      <c r="BG8" s="5"/>
      <c r="BH8" s="5"/>
      <c r="BI8" s="5"/>
      <c r="BJ8" s="5"/>
      <c r="BK8" s="5"/>
      <c r="BL8" s="5"/>
      <c r="BM8" s="5"/>
      <c r="BN8" s="5"/>
      <c r="BO8" s="5"/>
      <c r="BP8" s="5"/>
      <c r="BQ8" s="5"/>
      <c r="BR8" s="5"/>
      <c r="BS8" s="5"/>
    </row>
    <row r="9" spans="1:71" ht="12" customHeight="1" x14ac:dyDescent="0.2">
      <c r="A9" s="1036" t="s">
        <v>61</v>
      </c>
      <c r="B9" s="1036"/>
      <c r="C9" s="1036"/>
      <c r="D9" s="1036"/>
      <c r="E9" s="1036"/>
      <c r="F9" s="1037"/>
      <c r="G9" s="1037"/>
      <c r="H9" s="1037"/>
      <c r="I9" s="1037"/>
      <c r="J9" s="1037"/>
      <c r="K9" s="1037"/>
      <c r="L9" s="1037"/>
      <c r="M9" s="1037"/>
      <c r="N9" s="1037"/>
      <c r="O9" s="1037"/>
      <c r="P9" s="1037"/>
      <c r="Q9" s="42"/>
      <c r="R9" s="42"/>
      <c r="S9" s="42"/>
      <c r="T9" s="1036" t="s">
        <v>46</v>
      </c>
      <c r="U9" s="1036"/>
      <c r="V9" s="1036"/>
      <c r="W9" s="1036"/>
      <c r="X9" s="1036"/>
      <c r="Y9" s="1037"/>
      <c r="Z9" s="1037"/>
      <c r="AA9" s="1037"/>
      <c r="AB9" s="1037"/>
      <c r="AC9" s="1037"/>
      <c r="AD9" s="1037"/>
      <c r="AE9" s="1037"/>
      <c r="AF9" s="1037"/>
      <c r="AG9" s="1037"/>
      <c r="AH9" s="1037"/>
      <c r="AI9" s="1037"/>
      <c r="AJ9" s="5"/>
      <c r="AK9" s="925"/>
      <c r="AL9" s="926"/>
      <c r="AM9" s="926"/>
      <c r="AN9" s="926"/>
      <c r="AO9" s="927"/>
      <c r="AP9" s="928"/>
      <c r="AQ9" s="926"/>
      <c r="AR9" s="926"/>
      <c r="AS9" s="926"/>
      <c r="AT9" s="927"/>
      <c r="AU9" s="928"/>
      <c r="AV9" s="926"/>
      <c r="AW9" s="926"/>
      <c r="AX9" s="926"/>
      <c r="AY9" s="92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25"/>
      <c r="AL10" s="926"/>
      <c r="AM10" s="926"/>
      <c r="AN10" s="926"/>
      <c r="AO10" s="927"/>
      <c r="AP10" s="928"/>
      <c r="AQ10" s="926"/>
      <c r="AR10" s="926"/>
      <c r="AS10" s="926"/>
      <c r="AT10" s="927"/>
      <c r="AU10" s="928"/>
      <c r="AV10" s="926"/>
      <c r="AW10" s="926"/>
      <c r="AX10" s="926"/>
      <c r="AY10" s="92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15" t="s">
        <v>158</v>
      </c>
      <c r="H11" s="916"/>
      <c r="I11" s="916"/>
      <c r="J11" s="916"/>
      <c r="K11" s="916"/>
      <c r="L11" s="916"/>
      <c r="M11" s="916"/>
      <c r="N11" s="916"/>
      <c r="O11" s="916"/>
      <c r="P11" s="916"/>
      <c r="Q11" s="916"/>
      <c r="R11" s="916"/>
      <c r="S11" s="916"/>
      <c r="T11" s="916"/>
      <c r="U11" s="916"/>
      <c r="V11" s="916"/>
      <c r="W11" s="916"/>
      <c r="X11" s="916"/>
      <c r="Y11" s="916"/>
      <c r="Z11" s="916"/>
      <c r="AA11" s="916"/>
      <c r="AB11" s="917"/>
      <c r="AC11" s="42"/>
      <c r="AD11" s="42"/>
      <c r="AE11" s="42"/>
      <c r="AF11" s="42"/>
      <c r="AG11" s="42"/>
      <c r="AH11" s="42"/>
      <c r="AI11" s="42"/>
      <c r="AJ11" s="5"/>
      <c r="AK11" s="925"/>
      <c r="AL11" s="926"/>
      <c r="AM11" s="926"/>
      <c r="AN11" s="926"/>
      <c r="AO11" s="927"/>
      <c r="AP11" s="928"/>
      <c r="AQ11" s="926"/>
      <c r="AR11" s="926"/>
      <c r="AS11" s="926"/>
      <c r="AT11" s="927"/>
      <c r="AU11" s="928"/>
      <c r="AV11" s="926"/>
      <c r="AW11" s="926"/>
      <c r="AX11" s="926"/>
      <c r="AY11" s="92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8" t="s">
        <v>111</v>
      </c>
      <c r="H12" s="919"/>
      <c r="I12" s="919"/>
      <c r="J12" s="919"/>
      <c r="K12" s="919"/>
      <c r="L12" s="919"/>
      <c r="M12" s="988"/>
      <c r="N12" s="988"/>
      <c r="O12" s="988"/>
      <c r="P12" s="988"/>
      <c r="Q12" s="988"/>
      <c r="R12" s="988"/>
      <c r="S12" s="988"/>
      <c r="T12" s="988"/>
      <c r="U12" s="988"/>
      <c r="V12" s="988"/>
      <c r="W12" s="988"/>
      <c r="X12" s="988"/>
      <c r="Y12" s="988"/>
      <c r="Z12" s="988"/>
      <c r="AA12" s="988"/>
      <c r="AB12" s="989"/>
      <c r="AC12" s="42"/>
      <c r="AD12" s="42"/>
      <c r="AE12" s="42"/>
      <c r="AF12" s="42"/>
      <c r="AG12" s="42"/>
      <c r="AH12" s="42"/>
      <c r="AI12" s="42"/>
      <c r="AJ12" s="5"/>
      <c r="AK12" s="925"/>
      <c r="AL12" s="926"/>
      <c r="AM12" s="926"/>
      <c r="AN12" s="926"/>
      <c r="AO12" s="927"/>
      <c r="AP12" s="928"/>
      <c r="AQ12" s="926"/>
      <c r="AR12" s="926"/>
      <c r="AS12" s="926"/>
      <c r="AT12" s="927"/>
      <c r="AU12" s="928"/>
      <c r="AV12" s="926"/>
      <c r="AW12" s="926"/>
      <c r="AX12" s="926"/>
      <c r="AY12" s="92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10" t="s">
        <v>54</v>
      </c>
      <c r="H13" s="911"/>
      <c r="I13" s="911"/>
      <c r="J13" s="911"/>
      <c r="K13" s="911"/>
      <c r="L13" s="911"/>
      <c r="M13" s="969"/>
      <c r="N13" s="969"/>
      <c r="O13" s="969"/>
      <c r="P13" s="969"/>
      <c r="Q13" s="969"/>
      <c r="R13" s="969"/>
      <c r="S13" s="969"/>
      <c r="T13" s="969"/>
      <c r="U13" s="969"/>
      <c r="V13" s="969"/>
      <c r="W13" s="969"/>
      <c r="X13" s="969"/>
      <c r="Y13" s="969"/>
      <c r="Z13" s="969"/>
      <c r="AA13" s="969"/>
      <c r="AB13" s="970"/>
      <c r="AC13" s="42"/>
      <c r="AD13" s="42"/>
      <c r="AE13" s="42"/>
      <c r="AF13" s="42"/>
      <c r="AG13" s="42"/>
      <c r="AH13" s="42"/>
      <c r="AI13" s="42"/>
      <c r="AJ13" s="5"/>
      <c r="AK13" s="936"/>
      <c r="AL13" s="937"/>
      <c r="AM13" s="937"/>
      <c r="AN13" s="937"/>
      <c r="AO13" s="938"/>
      <c r="AP13" s="939"/>
      <c r="AQ13" s="937"/>
      <c r="AR13" s="937"/>
      <c r="AS13" s="937"/>
      <c r="AT13" s="938"/>
      <c r="AU13" s="939"/>
      <c r="AV13" s="937"/>
      <c r="AW13" s="937"/>
      <c r="AX13" s="937"/>
      <c r="AY13" s="940"/>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10" t="s">
        <v>150</v>
      </c>
      <c r="H14" s="911"/>
      <c r="I14" s="911"/>
      <c r="J14" s="911"/>
      <c r="K14" s="911"/>
      <c r="L14" s="911"/>
      <c r="M14" s="969"/>
      <c r="N14" s="969"/>
      <c r="O14" s="969"/>
      <c r="P14" s="969"/>
      <c r="Q14" s="969"/>
      <c r="R14" s="969"/>
      <c r="S14" s="969"/>
      <c r="T14" s="969"/>
      <c r="U14" s="969"/>
      <c r="V14" s="969"/>
      <c r="W14" s="969"/>
      <c r="X14" s="969"/>
      <c r="Y14" s="969"/>
      <c r="Z14" s="969"/>
      <c r="AA14" s="969"/>
      <c r="AB14" s="970"/>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10" t="s">
        <v>146</v>
      </c>
      <c r="H15" s="911"/>
      <c r="I15" s="911"/>
      <c r="J15" s="911"/>
      <c r="K15" s="911"/>
      <c r="L15" s="911"/>
      <c r="M15" s="969"/>
      <c r="N15" s="969"/>
      <c r="O15" s="969"/>
      <c r="P15" s="969"/>
      <c r="Q15" s="969"/>
      <c r="R15" s="969"/>
      <c r="S15" s="969"/>
      <c r="T15" s="969"/>
      <c r="U15" s="969"/>
      <c r="V15" s="969"/>
      <c r="W15" s="969"/>
      <c r="X15" s="969"/>
      <c r="Y15" s="969"/>
      <c r="Z15" s="969"/>
      <c r="AA15" s="969"/>
      <c r="AB15" s="970"/>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02" t="s">
        <v>149</v>
      </c>
      <c r="H16" s="2203"/>
      <c r="I16" s="2203"/>
      <c r="J16" s="2203"/>
      <c r="K16" s="2203"/>
      <c r="L16" s="2203"/>
      <c r="M16" s="1016"/>
      <c r="N16" s="1017"/>
      <c r="O16" s="1017"/>
      <c r="P16" s="1017"/>
      <c r="Q16" s="1017"/>
      <c r="R16" s="1017"/>
      <c r="S16" s="1017"/>
      <c r="T16" s="1017"/>
      <c r="U16" s="1017"/>
      <c r="V16" s="1017"/>
      <c r="W16" s="1017"/>
      <c r="X16" s="1017"/>
      <c r="Y16" s="1017"/>
      <c r="Z16" s="1017"/>
      <c r="AA16" s="1017"/>
      <c r="AB16" s="1018"/>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71" t="s">
        <v>920</v>
      </c>
      <c r="K18" s="972"/>
      <c r="L18" s="972"/>
      <c r="M18" s="972"/>
      <c r="N18" s="972"/>
      <c r="O18" s="972"/>
      <c r="P18" s="972"/>
      <c r="Q18" s="972"/>
      <c r="R18" s="972"/>
      <c r="S18" s="972"/>
      <c r="T18" s="972"/>
      <c r="U18" s="972"/>
      <c r="V18" s="972"/>
      <c r="W18" s="972"/>
      <c r="X18" s="972"/>
      <c r="Y18" s="973"/>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196" t="s">
        <v>102</v>
      </c>
      <c r="Q19" s="2197"/>
      <c r="R19" s="2197"/>
      <c r="S19" s="2197"/>
      <c r="T19" s="1796"/>
      <c r="U19" s="2196" t="s">
        <v>101</v>
      </c>
      <c r="V19" s="2197"/>
      <c r="W19" s="2197"/>
      <c r="X19" s="2197"/>
      <c r="Y19" s="2198"/>
      <c r="Z19" s="42"/>
      <c r="AA19" s="42"/>
      <c r="AB19" s="42"/>
      <c r="AC19" s="42"/>
      <c r="AD19" s="42"/>
      <c r="AE19" s="42"/>
      <c r="AF19" s="42"/>
      <c r="AG19" s="42"/>
      <c r="AH19" s="42"/>
      <c r="AI19" s="42"/>
      <c r="AJ19" s="5"/>
      <c r="AK19" s="2204" t="s">
        <v>925</v>
      </c>
      <c r="AL19" s="2205"/>
      <c r="AM19" s="2205"/>
      <c r="AN19" s="2205"/>
      <c r="AO19" s="2205"/>
      <c r="AP19" s="2205"/>
      <c r="AQ19" s="2205"/>
      <c r="AR19" s="2205"/>
      <c r="AS19" s="2205"/>
      <c r="AT19" s="2206"/>
      <c r="AU19" s="5"/>
      <c r="AV19" s="2204" t="s">
        <v>921</v>
      </c>
      <c r="AW19" s="2205"/>
      <c r="AX19" s="2205"/>
      <c r="AY19" s="2205"/>
      <c r="AZ19" s="2205"/>
      <c r="BA19" s="2205"/>
      <c r="BB19" s="2205"/>
      <c r="BC19" s="2205"/>
      <c r="BD19" s="2205"/>
      <c r="BE19" s="2205"/>
      <c r="BF19" s="2205"/>
      <c r="BG19" s="2206"/>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2189"/>
      <c r="Q20" s="2190"/>
      <c r="R20" s="2190"/>
      <c r="S20" s="2190"/>
      <c r="T20" s="2191"/>
      <c r="U20" s="974" t="str">
        <f>IFERROR(500*U24*(U22-U21)/1000,"")</f>
        <v/>
      </c>
      <c r="V20" s="975"/>
      <c r="W20" s="975"/>
      <c r="X20" s="975"/>
      <c r="Y20" s="976"/>
      <c r="Z20" s="42"/>
      <c r="AA20" s="42"/>
      <c r="AB20" s="42"/>
      <c r="AC20" s="42"/>
      <c r="AD20" s="42"/>
      <c r="AE20" s="42"/>
      <c r="AF20" s="42"/>
      <c r="AG20" s="42"/>
      <c r="AH20" s="42"/>
      <c r="AI20" s="42"/>
      <c r="AJ20" s="5"/>
      <c r="AK20" s="1008" t="s">
        <v>327</v>
      </c>
      <c r="AL20" s="1009"/>
      <c r="AM20" s="1009"/>
      <c r="AN20" s="1009"/>
      <c r="AO20" s="1009"/>
      <c r="AP20" s="2207"/>
      <c r="AQ20" s="2207"/>
      <c r="AR20" s="2176"/>
      <c r="AS20" s="2208" t="s">
        <v>315</v>
      </c>
      <c r="AT20" s="2209"/>
      <c r="AU20" s="5"/>
      <c r="AV20" s="1491"/>
      <c r="AW20" s="1474"/>
      <c r="AX20" s="1474"/>
      <c r="AY20" s="1474"/>
      <c r="AZ20" s="1474" t="s">
        <v>326</v>
      </c>
      <c r="BA20" s="1474"/>
      <c r="BB20" s="1474"/>
      <c r="BC20" s="1474"/>
      <c r="BD20" s="1474" t="s">
        <v>325</v>
      </c>
      <c r="BE20" s="1474"/>
      <c r="BF20" s="1474"/>
      <c r="BG20" s="2210"/>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41" t="s">
        <v>324</v>
      </c>
      <c r="K21" s="942"/>
      <c r="L21" s="942"/>
      <c r="M21" s="942"/>
      <c r="N21" s="942"/>
      <c r="O21" s="943"/>
      <c r="P21" s="2189"/>
      <c r="Q21" s="2190"/>
      <c r="R21" s="2190"/>
      <c r="S21" s="2190"/>
      <c r="T21" s="2191"/>
      <c r="U21" s="2189"/>
      <c r="V21" s="2190"/>
      <c r="W21" s="2190"/>
      <c r="X21" s="2190"/>
      <c r="Y21" s="2192"/>
      <c r="Z21" s="42"/>
      <c r="AA21" s="42"/>
      <c r="AB21" s="42"/>
      <c r="AC21" s="42"/>
      <c r="AD21" s="42"/>
      <c r="AE21" s="42"/>
      <c r="AF21" s="42"/>
      <c r="AG21" s="42"/>
      <c r="AH21" s="42"/>
      <c r="AI21" s="42"/>
      <c r="AJ21" s="5"/>
      <c r="AK21" s="1008" t="s">
        <v>323</v>
      </c>
      <c r="AL21" s="1009"/>
      <c r="AM21" s="1009"/>
      <c r="AN21" s="1009"/>
      <c r="AO21" s="1009"/>
      <c r="AP21" s="2207"/>
      <c r="AQ21" s="2207"/>
      <c r="AR21" s="2176"/>
      <c r="AS21" s="2208" t="s">
        <v>315</v>
      </c>
      <c r="AT21" s="2209"/>
      <c r="AU21" s="5"/>
      <c r="AV21" s="1008" t="s">
        <v>102</v>
      </c>
      <c r="AW21" s="1009"/>
      <c r="AX21" s="1009"/>
      <c r="AY21" s="1009"/>
      <c r="AZ21" s="1011" t="str">
        <f>IF(500*P24*(P22-P21)/1000&lt;&gt;0,500*P24*(P22-P21)/1000,"")</f>
        <v/>
      </c>
      <c r="BA21" s="1011"/>
      <c r="BB21" s="1011"/>
      <c r="BC21" s="1011"/>
      <c r="BD21" s="1011" t="str">
        <f>IFERROR(AZ21/15,"")</f>
        <v/>
      </c>
      <c r="BE21" s="1011"/>
      <c r="BF21" s="1011"/>
      <c r="BG21" s="1134"/>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41" t="s">
        <v>322</v>
      </c>
      <c r="K22" s="942"/>
      <c r="L22" s="942"/>
      <c r="M22" s="942"/>
      <c r="N22" s="942"/>
      <c r="O22" s="943"/>
      <c r="P22" s="2189"/>
      <c r="Q22" s="2190"/>
      <c r="R22" s="2190"/>
      <c r="S22" s="2190"/>
      <c r="T22" s="2191"/>
      <c r="U22" s="2189"/>
      <c r="V22" s="2190"/>
      <c r="W22" s="2190"/>
      <c r="X22" s="2190"/>
      <c r="Y22" s="2192"/>
      <c r="Z22" s="42"/>
      <c r="AA22" s="42"/>
      <c r="AB22" s="42"/>
      <c r="AC22" s="42"/>
      <c r="AD22" s="42"/>
      <c r="AE22" s="42"/>
      <c r="AF22" s="42"/>
      <c r="AG22" s="42"/>
      <c r="AH22" s="42"/>
      <c r="AI22" s="42"/>
      <c r="AJ22" s="5"/>
      <c r="AK22" s="1008" t="s">
        <v>320</v>
      </c>
      <c r="AL22" s="1009"/>
      <c r="AM22" s="1009"/>
      <c r="AN22" s="1009"/>
      <c r="AO22" s="1009"/>
      <c r="AP22" s="2252" t="str">
        <f>IF(AP21-AP20&lt;&gt;0,AP21-AP20,"")</f>
        <v/>
      </c>
      <c r="AQ22" s="2252"/>
      <c r="AR22" s="2253"/>
      <c r="AS22" s="2208" t="s">
        <v>315</v>
      </c>
      <c r="AT22" s="2209"/>
      <c r="AU22" s="5"/>
      <c r="AV22" s="2211" t="s">
        <v>101</v>
      </c>
      <c r="AW22" s="2212"/>
      <c r="AX22" s="2212"/>
      <c r="AY22" s="2212"/>
      <c r="AZ22" s="2216" t="str">
        <f>IFERROR(500*U24*(U22-U21)/1000,"")</f>
        <v/>
      </c>
      <c r="BA22" s="2216"/>
      <c r="BB22" s="2216"/>
      <c r="BC22" s="2216"/>
      <c r="BD22" s="2216" t="str">
        <f>IFERROR(AZ22/15,"")</f>
        <v/>
      </c>
      <c r="BE22" s="2216"/>
      <c r="BF22" s="2216"/>
      <c r="BG22" s="2217"/>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41" t="s">
        <v>856</v>
      </c>
      <c r="K23" s="942"/>
      <c r="L23" s="942"/>
      <c r="M23" s="942"/>
      <c r="N23" s="942"/>
      <c r="O23" s="943"/>
      <c r="P23" s="2189"/>
      <c r="Q23" s="2190"/>
      <c r="R23" s="2190"/>
      <c r="S23" s="2190"/>
      <c r="T23" s="2191"/>
      <c r="U23" s="2189"/>
      <c r="V23" s="2190"/>
      <c r="W23" s="2190"/>
      <c r="X23" s="2190"/>
      <c r="Y23" s="2192"/>
      <c r="Z23" s="42"/>
      <c r="AA23" s="42"/>
      <c r="AB23" s="42"/>
      <c r="AC23" s="42"/>
      <c r="AD23" s="42"/>
      <c r="AE23" s="42"/>
      <c r="AF23" s="42"/>
      <c r="AG23" s="42"/>
      <c r="AH23" s="42"/>
      <c r="AI23" s="42"/>
      <c r="AJ23" s="5"/>
      <c r="AK23" s="2211" t="s">
        <v>320</v>
      </c>
      <c r="AL23" s="2212"/>
      <c r="AM23" s="2212"/>
      <c r="AN23" s="2212"/>
      <c r="AO23" s="2212"/>
      <c r="AP23" s="2250" t="str">
        <f>IFERROR(AP22*2.31,"")</f>
        <v/>
      </c>
      <c r="AQ23" s="2250"/>
      <c r="AR23" s="2251"/>
      <c r="AS23" s="2220" t="s">
        <v>319</v>
      </c>
      <c r="AT23" s="2221"/>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20" t="s">
        <v>287</v>
      </c>
      <c r="K24" s="1121"/>
      <c r="L24" s="1121"/>
      <c r="M24" s="1121"/>
      <c r="N24" s="1121"/>
      <c r="O24" s="1122"/>
      <c r="P24" s="2188"/>
      <c r="Q24" s="1641"/>
      <c r="R24" s="1641"/>
      <c r="S24" s="1641"/>
      <c r="T24" s="1642"/>
      <c r="U24" s="945" t="str">
        <f>IFERROR(SQRT(U23/P23)*P24,"")</f>
        <v/>
      </c>
      <c r="V24" s="946"/>
      <c r="W24" s="946"/>
      <c r="X24" s="946"/>
      <c r="Y24" s="947"/>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71" t="s">
        <v>926</v>
      </c>
      <c r="K26" s="972"/>
      <c r="L26" s="972"/>
      <c r="M26" s="972"/>
      <c r="N26" s="972"/>
      <c r="O26" s="972"/>
      <c r="P26" s="972"/>
      <c r="Q26" s="972"/>
      <c r="R26" s="972"/>
      <c r="S26" s="972"/>
      <c r="T26" s="972"/>
      <c r="U26" s="972"/>
      <c r="V26" s="972"/>
      <c r="W26" s="972"/>
      <c r="X26" s="972"/>
      <c r="Y26" s="973"/>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964" t="s">
        <v>102</v>
      </c>
      <c r="Q27" s="964"/>
      <c r="R27" s="964"/>
      <c r="S27" s="964"/>
      <c r="T27" s="964"/>
      <c r="U27" s="964" t="s">
        <v>101</v>
      </c>
      <c r="V27" s="964"/>
      <c r="W27" s="964"/>
      <c r="X27" s="964"/>
      <c r="Y27" s="96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379"/>
      <c r="BK27" s="1379"/>
      <c r="BL27" s="1379"/>
      <c r="BM27" s="5"/>
      <c r="BN27" s="5"/>
      <c r="BO27" s="5"/>
      <c r="BP27" s="5"/>
      <c r="BQ27" s="5"/>
      <c r="BR27" s="5"/>
      <c r="BS27" s="5"/>
      <c r="BT27" s="2"/>
      <c r="BU27" s="2"/>
    </row>
    <row r="28" spans="1:73" ht="12" customHeight="1" thickBot="1" x14ac:dyDescent="0.25">
      <c r="A28" s="42"/>
      <c r="B28" s="42"/>
      <c r="C28" s="42"/>
      <c r="D28" s="42"/>
      <c r="E28" s="42"/>
      <c r="F28" s="42"/>
      <c r="G28" s="42"/>
      <c r="H28" s="42"/>
      <c r="I28" s="42"/>
      <c r="J28" s="941" t="s">
        <v>927</v>
      </c>
      <c r="K28" s="942"/>
      <c r="L28" s="942"/>
      <c r="M28" s="942"/>
      <c r="N28" s="942"/>
      <c r="O28" s="943"/>
      <c r="P28" s="958"/>
      <c r="Q28" s="958"/>
      <c r="R28" s="958"/>
      <c r="S28" s="958"/>
      <c r="T28" s="958"/>
      <c r="U28" s="958"/>
      <c r="V28" s="958"/>
      <c r="W28" s="958"/>
      <c r="X28" s="958"/>
      <c r="Y28" s="216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437" t="s">
        <v>928</v>
      </c>
      <c r="K29" s="1438"/>
      <c r="L29" s="1438"/>
      <c r="M29" s="1438"/>
      <c r="N29" s="1438"/>
      <c r="O29" s="1438"/>
      <c r="P29" s="958"/>
      <c r="Q29" s="958"/>
      <c r="R29" s="958"/>
      <c r="S29" s="958"/>
      <c r="T29" s="958"/>
      <c r="U29" s="958"/>
      <c r="V29" s="958"/>
      <c r="W29" s="958"/>
      <c r="X29" s="958"/>
      <c r="Y29" s="216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439" t="s">
        <v>929</v>
      </c>
      <c r="K30" s="1440"/>
      <c r="L30" s="1440"/>
      <c r="M30" s="1440"/>
      <c r="N30" s="1440"/>
      <c r="O30" s="1440"/>
      <c r="P30" s="2248"/>
      <c r="Q30" s="2248"/>
      <c r="R30" s="2248"/>
      <c r="S30" s="2248"/>
      <c r="T30" s="2248"/>
      <c r="U30" s="2248"/>
      <c r="V30" s="2248"/>
      <c r="W30" s="2248"/>
      <c r="X30" s="2248"/>
      <c r="Y30" s="2249"/>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71" t="s">
        <v>159</v>
      </c>
      <c r="K32" s="972"/>
      <c r="L32" s="972"/>
      <c r="M32" s="972"/>
      <c r="N32" s="972"/>
      <c r="O32" s="972"/>
      <c r="P32" s="972"/>
      <c r="Q32" s="972"/>
      <c r="R32" s="972"/>
      <c r="S32" s="972"/>
      <c r="T32" s="972"/>
      <c r="U32" s="972"/>
      <c r="V32" s="972"/>
      <c r="W32" s="972"/>
      <c r="X32" s="972"/>
      <c r="Y32" s="973"/>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18" t="s">
        <v>888</v>
      </c>
      <c r="K33" s="919"/>
      <c r="L33" s="919"/>
      <c r="M33" s="919"/>
      <c r="N33" s="919"/>
      <c r="O33" s="919"/>
      <c r="P33" s="919"/>
      <c r="Q33" s="919"/>
      <c r="R33" s="919"/>
      <c r="S33" s="919"/>
      <c r="T33" s="919"/>
      <c r="U33" s="2241"/>
      <c r="V33" s="2242"/>
      <c r="W33" s="2242"/>
      <c r="X33" s="2243" t="s">
        <v>315</v>
      </c>
      <c r="Y33" s="2244"/>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99" t="s">
        <v>930</v>
      </c>
      <c r="K34" s="900"/>
      <c r="L34" s="900"/>
      <c r="M34" s="900"/>
      <c r="N34" s="900"/>
      <c r="O34" s="900"/>
      <c r="P34" s="900"/>
      <c r="Q34" s="900"/>
      <c r="R34" s="900"/>
      <c r="S34" s="900"/>
      <c r="T34" s="900"/>
      <c r="U34" s="2246"/>
      <c r="V34" s="2247"/>
      <c r="W34" s="903" t="s">
        <v>313</v>
      </c>
      <c r="X34" s="903"/>
      <c r="Y34" s="90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97"/>
      <c r="F62" s="897"/>
      <c r="G62" s="897"/>
      <c r="H62" s="897"/>
      <c r="I62" s="897"/>
      <c r="J62" s="897"/>
      <c r="K62" s="897"/>
      <c r="L62" s="42"/>
      <c r="M62" s="42"/>
      <c r="N62" s="42"/>
      <c r="O62" s="42"/>
      <c r="P62" s="42"/>
      <c r="Q62" s="42" t="s">
        <v>37</v>
      </c>
      <c r="R62" s="42"/>
      <c r="S62" s="42"/>
      <c r="T62" s="42"/>
      <c r="U62" s="42"/>
      <c r="V62" s="898"/>
      <c r="W62" s="898"/>
      <c r="X62" s="898"/>
      <c r="Y62" s="898"/>
      <c r="Z62" s="898"/>
      <c r="AA62" s="898"/>
      <c r="AB62" s="898"/>
      <c r="AC62" s="898"/>
      <c r="AD62" s="898"/>
      <c r="AE62" s="898"/>
      <c r="AF62" s="898"/>
      <c r="AG62" s="898"/>
      <c r="AH62" s="898"/>
      <c r="AI62" s="89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250" priority="7">
      <formula>LEN(TRIM(E20))=0</formula>
    </cfRule>
  </conditionalFormatting>
  <conditionalFormatting sqref="AP22:AR23 AZ21:BG22">
    <cfRule type="containsText" dxfId="1249" priority="6" operator="containsText" text="CALC.">
      <formula>NOT(ISERROR(SEARCH("CALC.",AP21)))</formula>
    </cfRule>
  </conditionalFormatting>
  <conditionalFormatting sqref="U34:V34 P28:Y30 P24:T24 P21:Y23 M16:AB16 M14:AB14 M12:AB12 F9:P9 F7:P7 Y9:AI9 Y7:AI7 U33:W33">
    <cfRule type="containsBlanks" dxfId="1248" priority="5">
      <formula>LEN(TRIM(F7))=0</formula>
    </cfRule>
  </conditionalFormatting>
  <conditionalFormatting sqref="U24:Y24">
    <cfRule type="containsText" dxfId="1247" priority="4" operator="containsText" text="CALC.">
      <formula>NOT(ISERROR(SEARCH("CALC.",U24)))</formula>
    </cfRule>
  </conditionalFormatting>
  <conditionalFormatting sqref="P20:T20">
    <cfRule type="containsBlanks" dxfId="1246" priority="3">
      <formula>LEN(TRIM(P20))=0</formula>
    </cfRule>
  </conditionalFormatting>
  <conditionalFormatting sqref="M15:AB15">
    <cfRule type="containsBlanks" dxfId="1245" priority="2">
      <formula>LEN(TRIM(M15))=0</formula>
    </cfRule>
  </conditionalFormatting>
  <conditionalFormatting sqref="M13:AB13">
    <cfRule type="containsBlanks" dxfId="1244"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299" t="s">
        <v>374</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19" t="s">
        <v>48</v>
      </c>
      <c r="B7" s="1319"/>
      <c r="C7" s="1319"/>
      <c r="D7" s="1319"/>
      <c r="E7" s="1319"/>
      <c r="F7" s="1037"/>
      <c r="G7" s="1037"/>
      <c r="H7" s="1037"/>
      <c r="I7" s="1037"/>
      <c r="J7" s="1037"/>
      <c r="K7" s="1037"/>
      <c r="L7" s="1037"/>
      <c r="M7" s="1037"/>
      <c r="N7" s="1037"/>
      <c r="O7" s="1037"/>
      <c r="P7" s="1037"/>
      <c r="Q7" s="6"/>
      <c r="R7" s="6"/>
      <c r="S7" s="6"/>
      <c r="T7" s="1319" t="s">
        <v>47</v>
      </c>
      <c r="U7" s="1319"/>
      <c r="V7" s="1319"/>
      <c r="W7" s="1319"/>
      <c r="X7" s="1319"/>
      <c r="Y7" s="1037"/>
      <c r="Z7" s="1037"/>
      <c r="AA7" s="1037"/>
      <c r="AB7" s="1037"/>
      <c r="AC7" s="1037"/>
      <c r="AD7" s="1037"/>
      <c r="AE7" s="1037"/>
      <c r="AF7" s="1037"/>
      <c r="AG7" s="1037"/>
      <c r="AH7" s="1037"/>
      <c r="AI7" s="1037"/>
      <c r="AJ7" s="4"/>
      <c r="AK7" s="1253" t="s">
        <v>696</v>
      </c>
      <c r="AL7" s="1254"/>
      <c r="AM7" s="1254"/>
      <c r="AN7" s="1254"/>
      <c r="AO7" s="1254"/>
      <c r="AP7" s="1254"/>
      <c r="AQ7" s="1254"/>
      <c r="AR7" s="1254"/>
      <c r="AS7" s="1254"/>
      <c r="AT7" s="1254"/>
      <c r="AU7" s="1254"/>
      <c r="AV7" s="1254"/>
      <c r="AW7" s="1254"/>
      <c r="AX7" s="1254"/>
      <c r="AY7" s="1255"/>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48"/>
      <c r="AL8" s="949"/>
      <c r="AM8" s="949"/>
      <c r="AN8" s="949"/>
      <c r="AO8" s="950"/>
      <c r="AP8" s="966"/>
      <c r="AQ8" s="949"/>
      <c r="AR8" s="949"/>
      <c r="AS8" s="949"/>
      <c r="AT8" s="950"/>
      <c r="AU8" s="966"/>
      <c r="AV8" s="949"/>
      <c r="AW8" s="949"/>
      <c r="AX8" s="949"/>
      <c r="AY8" s="967"/>
      <c r="AZ8" s="4"/>
      <c r="BA8" s="4"/>
      <c r="BB8" s="4"/>
      <c r="BC8" s="4"/>
      <c r="BD8" s="4"/>
      <c r="BE8" s="4"/>
      <c r="BF8" s="4"/>
      <c r="BG8" s="4"/>
      <c r="BH8" s="4"/>
      <c r="BI8" s="4"/>
      <c r="BJ8" s="4"/>
      <c r="BK8" s="4"/>
      <c r="BL8" s="4"/>
      <c r="BM8" s="4"/>
      <c r="BN8" s="4"/>
      <c r="BO8" s="4"/>
      <c r="BP8" s="4"/>
      <c r="BQ8" s="4"/>
      <c r="BR8" s="4"/>
      <c r="BS8" s="4"/>
    </row>
    <row r="9" spans="1:71" ht="12" customHeight="1" x14ac:dyDescent="0.2">
      <c r="A9" s="1319"/>
      <c r="B9" s="1319"/>
      <c r="C9" s="1319"/>
      <c r="D9" s="1319"/>
      <c r="E9" s="1319"/>
      <c r="F9" s="290"/>
      <c r="G9" s="290"/>
      <c r="H9" s="290"/>
      <c r="I9" s="290"/>
      <c r="J9" s="290"/>
      <c r="K9" s="290"/>
      <c r="L9" s="290"/>
      <c r="M9" s="290"/>
      <c r="N9" s="290"/>
      <c r="O9" s="290"/>
      <c r="P9" s="290"/>
      <c r="Q9" s="6"/>
      <c r="R9" s="6"/>
      <c r="S9" s="6"/>
      <c r="T9" s="1319" t="s">
        <v>46</v>
      </c>
      <c r="U9" s="1319"/>
      <c r="V9" s="1319"/>
      <c r="W9" s="1319"/>
      <c r="X9" s="1319"/>
      <c r="Y9" s="1037"/>
      <c r="Z9" s="1037"/>
      <c r="AA9" s="1037"/>
      <c r="AB9" s="1037"/>
      <c r="AC9" s="1037"/>
      <c r="AD9" s="1037"/>
      <c r="AE9" s="1037"/>
      <c r="AF9" s="1037"/>
      <c r="AG9" s="1037"/>
      <c r="AH9" s="1037"/>
      <c r="AI9" s="1037"/>
      <c r="AJ9" s="4"/>
      <c r="AK9" s="925"/>
      <c r="AL9" s="926"/>
      <c r="AM9" s="926"/>
      <c r="AN9" s="926"/>
      <c r="AO9" s="927"/>
      <c r="AP9" s="928"/>
      <c r="AQ9" s="926"/>
      <c r="AR9" s="926"/>
      <c r="AS9" s="926"/>
      <c r="AT9" s="927"/>
      <c r="AU9" s="928"/>
      <c r="AV9" s="926"/>
      <c r="AW9" s="926"/>
      <c r="AX9" s="926"/>
      <c r="AY9" s="92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25"/>
      <c r="AL10" s="926"/>
      <c r="AM10" s="926"/>
      <c r="AN10" s="926"/>
      <c r="AO10" s="927"/>
      <c r="AP10" s="928"/>
      <c r="AQ10" s="926"/>
      <c r="AR10" s="926"/>
      <c r="AS10" s="926"/>
      <c r="AT10" s="927"/>
      <c r="AU10" s="928"/>
      <c r="AV10" s="926"/>
      <c r="AW10" s="926"/>
      <c r="AX10" s="926"/>
      <c r="AY10" s="92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236" t="s">
        <v>158</v>
      </c>
      <c r="K11" s="1237"/>
      <c r="L11" s="1237"/>
      <c r="M11" s="1237"/>
      <c r="N11" s="1237"/>
      <c r="O11" s="1237"/>
      <c r="P11" s="1237"/>
      <c r="Q11" s="1237"/>
      <c r="R11" s="1237"/>
      <c r="S11" s="1237"/>
      <c r="T11" s="1237"/>
      <c r="U11" s="1237"/>
      <c r="V11" s="1237"/>
      <c r="W11" s="1237"/>
      <c r="X11" s="1237"/>
      <c r="Y11" s="1238"/>
      <c r="Z11" s="6"/>
      <c r="AA11" s="6"/>
      <c r="AB11" s="6"/>
      <c r="AC11" s="6"/>
      <c r="AD11" s="6"/>
      <c r="AE11" s="6"/>
      <c r="AF11" s="6"/>
      <c r="AG11" s="6"/>
      <c r="AH11" s="6"/>
      <c r="AI11" s="6"/>
      <c r="AJ11" s="4"/>
      <c r="AK11" s="925"/>
      <c r="AL11" s="926"/>
      <c r="AM11" s="926"/>
      <c r="AN11" s="926"/>
      <c r="AO11" s="927"/>
      <c r="AP11" s="928"/>
      <c r="AQ11" s="926"/>
      <c r="AR11" s="926"/>
      <c r="AS11" s="926"/>
      <c r="AT11" s="927"/>
      <c r="AU11" s="928"/>
      <c r="AV11" s="926"/>
      <c r="AW11" s="926"/>
      <c r="AX11" s="926"/>
      <c r="AY11" s="92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26" t="s">
        <v>111</v>
      </c>
      <c r="K12" s="1327"/>
      <c r="L12" s="1327"/>
      <c r="M12" s="1327"/>
      <c r="N12" s="1327"/>
      <c r="O12" s="1328"/>
      <c r="P12" s="988"/>
      <c r="Q12" s="988"/>
      <c r="R12" s="988"/>
      <c r="S12" s="988"/>
      <c r="T12" s="988"/>
      <c r="U12" s="988"/>
      <c r="V12" s="988"/>
      <c r="W12" s="988"/>
      <c r="X12" s="988"/>
      <c r="Y12" s="989"/>
      <c r="Z12" s="6"/>
      <c r="AA12" s="6"/>
      <c r="AB12" s="6"/>
      <c r="AC12" s="6"/>
      <c r="AD12" s="6"/>
      <c r="AE12" s="6"/>
      <c r="AF12" s="6"/>
      <c r="AG12" s="6"/>
      <c r="AH12" s="6"/>
      <c r="AI12" s="6"/>
      <c r="AJ12" s="4"/>
      <c r="AK12" s="925"/>
      <c r="AL12" s="926"/>
      <c r="AM12" s="926"/>
      <c r="AN12" s="926"/>
      <c r="AO12" s="927"/>
      <c r="AP12" s="928"/>
      <c r="AQ12" s="926"/>
      <c r="AR12" s="926"/>
      <c r="AS12" s="926"/>
      <c r="AT12" s="927"/>
      <c r="AU12" s="928"/>
      <c r="AV12" s="926"/>
      <c r="AW12" s="926"/>
      <c r="AX12" s="926"/>
      <c r="AY12" s="92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332" t="s">
        <v>54</v>
      </c>
      <c r="K13" s="1333"/>
      <c r="L13" s="1333"/>
      <c r="M13" s="1333"/>
      <c r="N13" s="1333"/>
      <c r="O13" s="1334"/>
      <c r="P13" s="969"/>
      <c r="Q13" s="969"/>
      <c r="R13" s="969"/>
      <c r="S13" s="969"/>
      <c r="T13" s="969"/>
      <c r="U13" s="969"/>
      <c r="V13" s="969"/>
      <c r="W13" s="969"/>
      <c r="X13" s="969"/>
      <c r="Y13" s="970"/>
      <c r="Z13" s="6"/>
      <c r="AA13" s="6"/>
      <c r="AB13" s="6"/>
      <c r="AC13" s="6"/>
      <c r="AD13" s="6"/>
      <c r="AE13" s="6"/>
      <c r="AF13" s="6"/>
      <c r="AG13" s="6"/>
      <c r="AH13" s="6"/>
      <c r="AI13" s="6"/>
      <c r="AJ13" s="4"/>
      <c r="AK13" s="936"/>
      <c r="AL13" s="937"/>
      <c r="AM13" s="937"/>
      <c r="AN13" s="937"/>
      <c r="AO13" s="938"/>
      <c r="AP13" s="939"/>
      <c r="AQ13" s="937"/>
      <c r="AR13" s="937"/>
      <c r="AS13" s="937"/>
      <c r="AT13" s="938"/>
      <c r="AU13" s="939"/>
      <c r="AV13" s="937"/>
      <c r="AW13" s="937"/>
      <c r="AX13" s="937"/>
      <c r="AY13" s="940"/>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332" t="s">
        <v>150</v>
      </c>
      <c r="K14" s="1333"/>
      <c r="L14" s="1333"/>
      <c r="M14" s="1333"/>
      <c r="N14" s="1333"/>
      <c r="O14" s="1334"/>
      <c r="P14" s="969"/>
      <c r="Q14" s="969"/>
      <c r="R14" s="969"/>
      <c r="S14" s="969"/>
      <c r="T14" s="969"/>
      <c r="U14" s="969"/>
      <c r="V14" s="969"/>
      <c r="W14" s="969"/>
      <c r="X14" s="969"/>
      <c r="Y14" s="970"/>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332" t="s">
        <v>149</v>
      </c>
      <c r="K15" s="1333"/>
      <c r="L15" s="1333"/>
      <c r="M15" s="1333"/>
      <c r="N15" s="1333"/>
      <c r="O15" s="1334"/>
      <c r="P15" s="1313" t="s">
        <v>695</v>
      </c>
      <c r="Q15" s="1313"/>
      <c r="R15" s="1313"/>
      <c r="S15" s="1313"/>
      <c r="T15" s="1313"/>
      <c r="U15" s="1313"/>
      <c r="V15" s="1313"/>
      <c r="W15" s="1313"/>
      <c r="X15" s="1313"/>
      <c r="Y15" s="131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46" t="s">
        <v>146</v>
      </c>
      <c r="K16" s="1347"/>
      <c r="L16" s="1347"/>
      <c r="M16" s="1347"/>
      <c r="N16" s="1347"/>
      <c r="O16" s="1348"/>
      <c r="P16" s="944"/>
      <c r="Q16" s="944"/>
      <c r="R16" s="944"/>
      <c r="S16" s="944"/>
      <c r="T16" s="944"/>
      <c r="U16" s="944"/>
      <c r="V16" s="944"/>
      <c r="W16" s="944"/>
      <c r="X16" s="944"/>
      <c r="Y16" s="1119"/>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236" t="s">
        <v>1152</v>
      </c>
      <c r="K18" s="1237"/>
      <c r="L18" s="1237"/>
      <c r="M18" s="1237"/>
      <c r="N18" s="1237"/>
      <c r="O18" s="1237"/>
      <c r="P18" s="1237"/>
      <c r="Q18" s="1237"/>
      <c r="R18" s="1237"/>
      <c r="S18" s="1237"/>
      <c r="T18" s="1237"/>
      <c r="U18" s="1237"/>
      <c r="V18" s="1237"/>
      <c r="W18" s="1237"/>
      <c r="X18" s="1237"/>
      <c r="Y18" s="1238"/>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332" t="s">
        <v>373</v>
      </c>
      <c r="K19" s="1333"/>
      <c r="L19" s="1333"/>
      <c r="M19" s="1333"/>
      <c r="N19" s="1333"/>
      <c r="O19" s="1334"/>
      <c r="P19" s="2106"/>
      <c r="Q19" s="2107"/>
      <c r="R19" s="2107"/>
      <c r="S19" s="2107"/>
      <c r="T19" s="2107"/>
      <c r="U19" s="2107"/>
      <c r="V19" s="2107"/>
      <c r="W19" s="2107"/>
      <c r="X19" s="2107"/>
      <c r="Y19" s="210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332" t="s">
        <v>372</v>
      </c>
      <c r="K20" s="1333"/>
      <c r="L20" s="1333"/>
      <c r="M20" s="1333"/>
      <c r="N20" s="1333"/>
      <c r="O20" s="1334"/>
      <c r="P20" s="1067"/>
      <c r="Q20" s="1068"/>
      <c r="R20" s="1068"/>
      <c r="S20" s="1068"/>
      <c r="T20" s="1068"/>
      <c r="U20" s="1068"/>
      <c r="V20" s="1068"/>
      <c r="W20" s="1068"/>
      <c r="X20" s="1068"/>
      <c r="Y20" s="1225"/>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46" t="s">
        <v>371</v>
      </c>
      <c r="K21" s="1347"/>
      <c r="L21" s="1347"/>
      <c r="M21" s="1347"/>
      <c r="N21" s="1347"/>
      <c r="O21" s="1348"/>
      <c r="P21" s="1921" t="str">
        <f>IFERROR((500*U29*(U25-U26))/1000,"")</f>
        <v/>
      </c>
      <c r="Q21" s="1643"/>
      <c r="R21" s="1643"/>
      <c r="S21" s="1643"/>
      <c r="T21" s="1643"/>
      <c r="U21" s="1643"/>
      <c r="V21" s="1643"/>
      <c r="W21" s="1643"/>
      <c r="X21" s="1643"/>
      <c r="Y21" s="1668"/>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236" t="s">
        <v>370</v>
      </c>
      <c r="K23" s="1237"/>
      <c r="L23" s="1237"/>
      <c r="M23" s="1237"/>
      <c r="N23" s="1237"/>
      <c r="O23" s="1237"/>
      <c r="P23" s="1237"/>
      <c r="Q23" s="1237"/>
      <c r="R23" s="1237"/>
      <c r="S23" s="1237"/>
      <c r="T23" s="1237"/>
      <c r="U23" s="1237"/>
      <c r="V23" s="1237"/>
      <c r="W23" s="1237"/>
      <c r="X23" s="1237"/>
      <c r="Y23" s="1238"/>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624" t="s">
        <v>102</v>
      </c>
      <c r="Q24" s="1624"/>
      <c r="R24" s="1624"/>
      <c r="S24" s="1624"/>
      <c r="T24" s="1624"/>
      <c r="U24" s="1624" t="s">
        <v>101</v>
      </c>
      <c r="V24" s="1624"/>
      <c r="W24" s="1624"/>
      <c r="X24" s="1624"/>
      <c r="Y24" s="1637"/>
      <c r="Z24" s="6"/>
      <c r="AA24" s="6"/>
      <c r="AB24" s="6"/>
      <c r="AC24" s="6"/>
      <c r="AD24" s="6"/>
      <c r="AE24" s="6"/>
      <c r="AF24" s="6"/>
      <c r="AG24" s="6"/>
      <c r="AH24" s="6"/>
      <c r="AI24" s="6"/>
      <c r="AJ24" s="4"/>
      <c r="AK24" s="1538" t="s">
        <v>833</v>
      </c>
      <c r="AL24" s="1539"/>
      <c r="AM24" s="1539"/>
      <c r="AN24" s="1539"/>
      <c r="AO24" s="1539"/>
      <c r="AP24" s="1539"/>
      <c r="AQ24" s="1539"/>
      <c r="AR24" s="1539"/>
      <c r="AS24" s="1539"/>
      <c r="AT24" s="1539"/>
      <c r="AU24" s="1539"/>
      <c r="AV24" s="1539"/>
      <c r="AW24" s="1539"/>
      <c r="AX24" s="1540"/>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332" t="s">
        <v>322</v>
      </c>
      <c r="K25" s="1333"/>
      <c r="L25" s="1333"/>
      <c r="M25" s="1333"/>
      <c r="N25" s="1333"/>
      <c r="O25" s="1334"/>
      <c r="P25" s="958"/>
      <c r="Q25" s="958"/>
      <c r="R25" s="958"/>
      <c r="S25" s="958"/>
      <c r="T25" s="958"/>
      <c r="U25" s="958"/>
      <c r="V25" s="958"/>
      <c r="W25" s="958"/>
      <c r="X25" s="958"/>
      <c r="Y25" s="2162"/>
      <c r="Z25" s="6"/>
      <c r="AA25" s="6"/>
      <c r="AB25" s="6"/>
      <c r="AC25" s="6"/>
      <c r="AD25" s="6"/>
      <c r="AE25" s="6"/>
      <c r="AF25" s="6"/>
      <c r="AG25" s="6"/>
      <c r="AH25" s="6"/>
      <c r="AI25" s="6"/>
      <c r="AJ25" s="4"/>
      <c r="AK25" s="2267"/>
      <c r="AL25" s="2268"/>
      <c r="AM25" s="2268"/>
      <c r="AN25" s="2269"/>
      <c r="AO25" s="1551" t="s">
        <v>326</v>
      </c>
      <c r="AP25" s="1551"/>
      <c r="AQ25" s="1551"/>
      <c r="AR25" s="1551"/>
      <c r="AS25" s="1551"/>
      <c r="AT25" s="1551" t="s">
        <v>325</v>
      </c>
      <c r="AU25" s="1551"/>
      <c r="AV25" s="1551"/>
      <c r="AW25" s="1551"/>
      <c r="AX25" s="1552"/>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44" t="s">
        <v>324</v>
      </c>
      <c r="K26" s="1245"/>
      <c r="L26" s="1245"/>
      <c r="M26" s="1245"/>
      <c r="N26" s="1245"/>
      <c r="O26" s="1245"/>
      <c r="P26" s="958"/>
      <c r="Q26" s="958"/>
      <c r="R26" s="958"/>
      <c r="S26" s="958"/>
      <c r="T26" s="958"/>
      <c r="U26" s="958"/>
      <c r="V26" s="958"/>
      <c r="W26" s="958"/>
      <c r="X26" s="958"/>
      <c r="Y26" s="2162"/>
      <c r="Z26" s="6"/>
      <c r="AA26" s="6"/>
      <c r="AB26" s="6"/>
      <c r="AC26" s="6"/>
      <c r="AD26" s="6"/>
      <c r="AE26" s="6"/>
      <c r="AF26" s="6"/>
      <c r="AG26" s="6"/>
      <c r="AH26" s="6"/>
      <c r="AI26" s="6"/>
      <c r="AJ26" s="4"/>
      <c r="AK26" s="2270" t="s">
        <v>102</v>
      </c>
      <c r="AL26" s="2271"/>
      <c r="AM26" s="2271"/>
      <c r="AN26" s="2272"/>
      <c r="AO26" s="2262" t="str">
        <f>IF(500*P29*(P25-P26)/1000&lt;&gt;0,500*P29*(P25-P26)/1000,"")</f>
        <v/>
      </c>
      <c r="AP26" s="2262"/>
      <c r="AQ26" s="2262"/>
      <c r="AR26" s="2262"/>
      <c r="AS26" s="2262"/>
      <c r="AT26" s="2262" t="str">
        <f>IFERROR(AO26/12000,"")</f>
        <v/>
      </c>
      <c r="AU26" s="2262"/>
      <c r="AV26" s="2262"/>
      <c r="AW26" s="2262"/>
      <c r="AX26" s="2264"/>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332" t="s">
        <v>359</v>
      </c>
      <c r="K27" s="1333"/>
      <c r="L27" s="1333"/>
      <c r="M27" s="1333"/>
      <c r="N27" s="1333"/>
      <c r="O27" s="1334"/>
      <c r="P27" s="1240" t="str">
        <f>IF(P25-P26&lt;&gt;0,P25-P26,"")</f>
        <v/>
      </c>
      <c r="Q27" s="1240"/>
      <c r="R27" s="1240"/>
      <c r="S27" s="1240"/>
      <c r="T27" s="1240"/>
      <c r="U27" s="1240" t="str">
        <f>IF(U25-U26&lt;&gt;0,U25-U26,"")</f>
        <v/>
      </c>
      <c r="V27" s="1240"/>
      <c r="W27" s="1240"/>
      <c r="X27" s="1240"/>
      <c r="Y27" s="1241"/>
      <c r="Z27" s="6"/>
      <c r="AA27" s="6"/>
      <c r="AB27" s="6"/>
      <c r="AC27" s="6"/>
      <c r="AD27" s="6"/>
      <c r="AE27" s="6"/>
      <c r="AF27" s="6"/>
      <c r="AG27" s="6"/>
      <c r="AH27" s="6"/>
      <c r="AI27" s="6"/>
      <c r="AJ27" s="4"/>
      <c r="AK27" s="2273" t="s">
        <v>101</v>
      </c>
      <c r="AL27" s="2274"/>
      <c r="AM27" s="2274"/>
      <c r="AN27" s="2275"/>
      <c r="AO27" s="2263" t="str">
        <f>IFERROR(500*U29*(U25-U26)/1000,"")</f>
        <v/>
      </c>
      <c r="AP27" s="2263"/>
      <c r="AQ27" s="2263"/>
      <c r="AR27" s="2263"/>
      <c r="AS27" s="2263"/>
      <c r="AT27" s="2265" t="e">
        <f>AO27/12</f>
        <v>#VALUE!</v>
      </c>
      <c r="AU27" s="2265"/>
      <c r="AV27" s="2265"/>
      <c r="AW27" s="2265"/>
      <c r="AX27" s="2266"/>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44" t="s">
        <v>369</v>
      </c>
      <c r="K28" s="1245"/>
      <c r="L28" s="1245"/>
      <c r="M28" s="1245"/>
      <c r="N28" s="1245"/>
      <c r="O28" s="1245"/>
      <c r="P28" s="2113"/>
      <c r="Q28" s="2114"/>
      <c r="R28" s="2114"/>
      <c r="S28" s="2114"/>
      <c r="T28" s="2254"/>
      <c r="U28" s="2113"/>
      <c r="V28" s="2114"/>
      <c r="W28" s="2114"/>
      <c r="X28" s="2114"/>
      <c r="Y28" s="2115"/>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242" t="s">
        <v>287</v>
      </c>
      <c r="K29" s="1243"/>
      <c r="L29" s="1243"/>
      <c r="M29" s="1243"/>
      <c r="N29" s="1243"/>
      <c r="O29" s="1243"/>
      <c r="P29" s="2248"/>
      <c r="Q29" s="2248"/>
      <c r="R29" s="2248"/>
      <c r="S29" s="2248"/>
      <c r="T29" s="2248"/>
      <c r="U29" s="2255" t="str">
        <f>IFERROR(SQRT(U28/P28)*P29,"")</f>
        <v/>
      </c>
      <c r="V29" s="2255"/>
      <c r="W29" s="2255"/>
      <c r="X29" s="2255"/>
      <c r="Y29" s="2256"/>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373" t="s">
        <v>368</v>
      </c>
      <c r="K31" s="1374"/>
      <c r="L31" s="1374"/>
      <c r="M31" s="1374"/>
      <c r="N31" s="1374"/>
      <c r="O31" s="1374"/>
      <c r="P31" s="1374"/>
      <c r="Q31" s="1374"/>
      <c r="R31" s="1374"/>
      <c r="S31" s="1374"/>
      <c r="T31" s="1374"/>
      <c r="U31" s="1374"/>
      <c r="V31" s="1374"/>
      <c r="W31" s="1374"/>
      <c r="X31" s="1374"/>
      <c r="Y31" s="1375"/>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01" t="s">
        <v>891</v>
      </c>
      <c r="K32" s="1302"/>
      <c r="L32" s="1302"/>
      <c r="M32" s="1302"/>
      <c r="N32" s="1302"/>
      <c r="O32" s="1302"/>
      <c r="P32" s="1302"/>
      <c r="Q32" s="1302"/>
      <c r="R32" s="1302"/>
      <c r="S32" s="1302"/>
      <c r="T32" s="1302"/>
      <c r="U32" s="2260"/>
      <c r="V32" s="2261"/>
      <c r="W32" s="2257" t="s">
        <v>313</v>
      </c>
      <c r="X32" s="2258"/>
      <c r="Y32" s="2259"/>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242" t="s">
        <v>887</v>
      </c>
      <c r="K33" s="1243"/>
      <c r="L33" s="1243"/>
      <c r="M33" s="1243"/>
      <c r="N33" s="1243"/>
      <c r="O33" s="1243"/>
      <c r="P33" s="1243"/>
      <c r="Q33" s="1243"/>
      <c r="R33" s="1243"/>
      <c r="S33" s="1243"/>
      <c r="T33" s="1243"/>
      <c r="U33" s="2248"/>
      <c r="V33" s="2248"/>
      <c r="W33" s="2248"/>
      <c r="X33" s="2248"/>
      <c r="Y33" s="2249"/>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96"/>
      <c r="C51" s="896"/>
      <c r="D51" s="896"/>
      <c r="E51" s="896"/>
      <c r="F51" s="896"/>
      <c r="G51" s="896"/>
      <c r="H51" s="896"/>
      <c r="I51" s="896"/>
      <c r="J51" s="896"/>
      <c r="K51" s="896"/>
      <c r="L51" s="896"/>
      <c r="M51" s="896"/>
      <c r="N51" s="896"/>
      <c r="O51" s="896"/>
      <c r="P51" s="896"/>
      <c r="Q51" s="896"/>
      <c r="R51" s="896"/>
      <c r="S51" s="896"/>
      <c r="T51" s="896"/>
      <c r="U51" s="896"/>
      <c r="V51" s="896"/>
      <c r="W51" s="896"/>
      <c r="X51" s="896"/>
      <c r="Y51" s="896"/>
      <c r="Z51" s="896"/>
      <c r="AA51" s="896"/>
      <c r="AB51" s="896"/>
      <c r="AC51" s="896"/>
      <c r="AD51" s="896"/>
      <c r="AE51" s="896"/>
      <c r="AF51" s="896"/>
      <c r="AG51" s="896"/>
      <c r="AH51" s="896"/>
      <c r="AI51" s="89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96"/>
      <c r="C52" s="896"/>
      <c r="D52" s="896"/>
      <c r="E52" s="896"/>
      <c r="F52" s="896"/>
      <c r="G52" s="896"/>
      <c r="H52" s="896"/>
      <c r="I52" s="896"/>
      <c r="J52" s="896"/>
      <c r="K52" s="896"/>
      <c r="L52" s="896"/>
      <c r="M52" s="896"/>
      <c r="N52" s="896"/>
      <c r="O52" s="896"/>
      <c r="P52" s="896"/>
      <c r="Q52" s="896"/>
      <c r="R52" s="896"/>
      <c r="S52" s="896"/>
      <c r="T52" s="896"/>
      <c r="U52" s="896"/>
      <c r="V52" s="896"/>
      <c r="W52" s="896"/>
      <c r="X52" s="896"/>
      <c r="Y52" s="896"/>
      <c r="Z52" s="896"/>
      <c r="AA52" s="896"/>
      <c r="AB52" s="896"/>
      <c r="AC52" s="896"/>
      <c r="AD52" s="896"/>
      <c r="AE52" s="896"/>
      <c r="AF52" s="896"/>
      <c r="AG52" s="896"/>
      <c r="AH52" s="896"/>
      <c r="AI52" s="89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96"/>
      <c r="C53" s="896"/>
      <c r="D53" s="896"/>
      <c r="E53" s="896"/>
      <c r="F53" s="896"/>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96"/>
      <c r="C54" s="896"/>
      <c r="D54" s="896"/>
      <c r="E54" s="896"/>
      <c r="F54" s="896"/>
      <c r="G54" s="896"/>
      <c r="H54" s="896"/>
      <c r="I54" s="896"/>
      <c r="J54" s="896"/>
      <c r="K54" s="896"/>
      <c r="L54" s="896"/>
      <c r="M54" s="896"/>
      <c r="N54" s="896"/>
      <c r="O54" s="896"/>
      <c r="P54" s="896"/>
      <c r="Q54" s="896"/>
      <c r="R54" s="896"/>
      <c r="S54" s="896"/>
      <c r="T54" s="896"/>
      <c r="U54" s="896"/>
      <c r="V54" s="896"/>
      <c r="W54" s="896"/>
      <c r="X54" s="896"/>
      <c r="Y54" s="896"/>
      <c r="Z54" s="896"/>
      <c r="AA54" s="896"/>
      <c r="AB54" s="896"/>
      <c r="AC54" s="896"/>
      <c r="AD54" s="896"/>
      <c r="AE54" s="896"/>
      <c r="AF54" s="896"/>
      <c r="AG54" s="896"/>
      <c r="AH54" s="896"/>
      <c r="AI54" s="89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96"/>
      <c r="C55" s="896"/>
      <c r="D55" s="896"/>
      <c r="E55" s="896"/>
      <c r="F55" s="896"/>
      <c r="G55" s="896"/>
      <c r="H55" s="896"/>
      <c r="I55" s="896"/>
      <c r="J55" s="896"/>
      <c r="K55" s="896"/>
      <c r="L55" s="896"/>
      <c r="M55" s="896"/>
      <c r="N55" s="896"/>
      <c r="O55" s="896"/>
      <c r="P55" s="896"/>
      <c r="Q55" s="896"/>
      <c r="R55" s="896"/>
      <c r="S55" s="896"/>
      <c r="T55" s="896"/>
      <c r="U55" s="896"/>
      <c r="V55" s="896"/>
      <c r="W55" s="896"/>
      <c r="X55" s="896"/>
      <c r="Y55" s="896"/>
      <c r="Z55" s="896"/>
      <c r="AA55" s="896"/>
      <c r="AB55" s="896"/>
      <c r="AC55" s="896"/>
      <c r="AD55" s="896"/>
      <c r="AE55" s="896"/>
      <c r="AF55" s="896"/>
      <c r="AG55" s="896"/>
      <c r="AH55" s="896"/>
      <c r="AI55" s="89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96"/>
      <c r="C56" s="896"/>
      <c r="D56" s="896"/>
      <c r="E56" s="896"/>
      <c r="F56" s="896"/>
      <c r="G56" s="896"/>
      <c r="H56" s="896"/>
      <c r="I56" s="896"/>
      <c r="J56" s="896"/>
      <c r="K56" s="896"/>
      <c r="L56" s="896"/>
      <c r="M56" s="896"/>
      <c r="N56" s="896"/>
      <c r="O56" s="896"/>
      <c r="P56" s="896"/>
      <c r="Q56" s="896"/>
      <c r="R56" s="896"/>
      <c r="S56" s="896"/>
      <c r="T56" s="896"/>
      <c r="U56" s="896"/>
      <c r="V56" s="896"/>
      <c r="W56" s="896"/>
      <c r="X56" s="896"/>
      <c r="Y56" s="896"/>
      <c r="Z56" s="896"/>
      <c r="AA56" s="896"/>
      <c r="AB56" s="896"/>
      <c r="AC56" s="896"/>
      <c r="AD56" s="896"/>
      <c r="AE56" s="896"/>
      <c r="AF56" s="896"/>
      <c r="AG56" s="896"/>
      <c r="AH56" s="896"/>
      <c r="AI56" s="89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96"/>
      <c r="C57" s="896"/>
      <c r="D57" s="896"/>
      <c r="E57" s="896"/>
      <c r="F57" s="896"/>
      <c r="G57" s="896"/>
      <c r="H57" s="896"/>
      <c r="I57" s="896"/>
      <c r="J57" s="896"/>
      <c r="K57" s="896"/>
      <c r="L57" s="896"/>
      <c r="M57" s="896"/>
      <c r="N57" s="896"/>
      <c r="O57" s="896"/>
      <c r="P57" s="896"/>
      <c r="Q57" s="896"/>
      <c r="R57" s="896"/>
      <c r="S57" s="896"/>
      <c r="T57" s="896"/>
      <c r="U57" s="896"/>
      <c r="V57" s="896"/>
      <c r="W57" s="896"/>
      <c r="X57" s="896"/>
      <c r="Y57" s="896"/>
      <c r="Z57" s="896"/>
      <c r="AA57" s="896"/>
      <c r="AB57" s="896"/>
      <c r="AC57" s="896"/>
      <c r="AD57" s="896"/>
      <c r="AE57" s="896"/>
      <c r="AF57" s="896"/>
      <c r="AG57" s="896"/>
      <c r="AH57" s="896"/>
      <c r="AI57" s="89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96"/>
      <c r="C58" s="896"/>
      <c r="D58" s="896"/>
      <c r="E58" s="896"/>
      <c r="F58" s="896"/>
      <c r="G58" s="896"/>
      <c r="H58" s="896"/>
      <c r="I58" s="896"/>
      <c r="J58" s="896"/>
      <c r="K58" s="896"/>
      <c r="L58" s="896"/>
      <c r="M58" s="896"/>
      <c r="N58" s="896"/>
      <c r="O58" s="896"/>
      <c r="P58" s="896"/>
      <c r="Q58" s="896"/>
      <c r="R58" s="896"/>
      <c r="S58" s="896"/>
      <c r="T58" s="896"/>
      <c r="U58" s="896"/>
      <c r="V58" s="896"/>
      <c r="W58" s="896"/>
      <c r="X58" s="896"/>
      <c r="Y58" s="896"/>
      <c r="Z58" s="896"/>
      <c r="AA58" s="896"/>
      <c r="AB58" s="896"/>
      <c r="AC58" s="896"/>
      <c r="AD58" s="896"/>
      <c r="AE58" s="896"/>
      <c r="AF58" s="896"/>
      <c r="AG58" s="896"/>
      <c r="AH58" s="896"/>
      <c r="AI58" s="89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96"/>
      <c r="C59" s="896"/>
      <c r="D59" s="896"/>
      <c r="E59" s="896"/>
      <c r="F59" s="896"/>
      <c r="G59" s="896"/>
      <c r="H59" s="896"/>
      <c r="I59" s="896"/>
      <c r="J59" s="896"/>
      <c r="K59" s="896"/>
      <c r="L59" s="896"/>
      <c r="M59" s="896"/>
      <c r="N59" s="896"/>
      <c r="O59" s="896"/>
      <c r="P59" s="896"/>
      <c r="Q59" s="896"/>
      <c r="R59" s="896"/>
      <c r="S59" s="896"/>
      <c r="T59" s="896"/>
      <c r="U59" s="896"/>
      <c r="V59" s="896"/>
      <c r="W59" s="896"/>
      <c r="X59" s="896"/>
      <c r="Y59" s="896"/>
      <c r="Z59" s="896"/>
      <c r="AA59" s="896"/>
      <c r="AB59" s="896"/>
      <c r="AC59" s="896"/>
      <c r="AD59" s="896"/>
      <c r="AE59" s="896"/>
      <c r="AF59" s="896"/>
      <c r="AG59" s="896"/>
      <c r="AH59" s="896"/>
      <c r="AI59" s="89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97"/>
      <c r="F62" s="897"/>
      <c r="G62" s="897"/>
      <c r="H62" s="897"/>
      <c r="I62" s="897"/>
      <c r="J62" s="897"/>
      <c r="K62" s="897"/>
      <c r="L62" s="6"/>
      <c r="M62" s="6"/>
      <c r="N62" s="6"/>
      <c r="O62" s="6"/>
      <c r="P62" s="6"/>
      <c r="Q62" s="6" t="s">
        <v>37</v>
      </c>
      <c r="R62" s="6"/>
      <c r="S62" s="6"/>
      <c r="T62" s="6"/>
      <c r="U62" s="6"/>
      <c r="V62" s="898"/>
      <c r="W62" s="898"/>
      <c r="X62" s="898"/>
      <c r="Y62" s="898"/>
      <c r="Z62" s="898"/>
      <c r="AA62" s="898"/>
      <c r="AB62" s="898"/>
      <c r="AC62" s="898"/>
      <c r="AD62" s="898"/>
      <c r="AE62" s="898"/>
      <c r="AF62" s="898"/>
      <c r="AG62" s="898"/>
      <c r="AH62" s="898"/>
      <c r="AI62" s="89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436</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295" t="s">
        <v>434</v>
      </c>
      <c r="AY9" s="2281"/>
      <c r="AZ9" s="2281"/>
      <c r="BA9" s="2281" t="s">
        <v>433</v>
      </c>
      <c r="BB9" s="2281"/>
      <c r="BC9" s="2281"/>
      <c r="BD9" s="2281" t="s">
        <v>432</v>
      </c>
      <c r="BE9" s="2281"/>
      <c r="BF9" s="2281"/>
      <c r="BG9" s="2281" t="s">
        <v>431</v>
      </c>
      <c r="BH9" s="2281"/>
      <c r="BI9" s="2281"/>
      <c r="BJ9" s="2281" t="s">
        <v>430</v>
      </c>
      <c r="BK9" s="2281"/>
      <c r="BL9" s="2281"/>
      <c r="BM9" s="2281" t="s">
        <v>429</v>
      </c>
      <c r="BN9" s="2281"/>
      <c r="BO9" s="2298"/>
      <c r="BP9" s="2281" t="s">
        <v>892</v>
      </c>
      <c r="BQ9" s="2281"/>
      <c r="BR9" s="2282"/>
      <c r="BS9" s="5"/>
      <c r="BT9" s="5"/>
      <c r="BU9" s="5"/>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423</v>
      </c>
      <c r="AD10" s="2343"/>
      <c r="AE10" s="2344"/>
      <c r="AF10" s="2342" t="s">
        <v>422</v>
      </c>
      <c r="AG10" s="2343"/>
      <c r="AH10" s="2344"/>
      <c r="AI10" s="2342" t="s">
        <v>421</v>
      </c>
      <c r="AJ10" s="2343"/>
      <c r="AK10" s="2344"/>
      <c r="AL10" s="2345" t="s">
        <v>420</v>
      </c>
      <c r="AM10" s="2346"/>
      <c r="AN10" s="2347"/>
      <c r="AO10" s="2342" t="s">
        <v>419</v>
      </c>
      <c r="AP10" s="2343"/>
      <c r="AQ10" s="2344"/>
      <c r="AR10" s="2342" t="s">
        <v>418</v>
      </c>
      <c r="AS10" s="2343"/>
      <c r="AT10" s="2343"/>
      <c r="AU10" s="2343"/>
      <c r="AV10" s="2351"/>
      <c r="AW10" s="96"/>
      <c r="AX10" s="2296"/>
      <c r="AY10" s="2283"/>
      <c r="AZ10" s="2283"/>
      <c r="BA10" s="2283"/>
      <c r="BB10" s="2283"/>
      <c r="BC10" s="2283"/>
      <c r="BD10" s="2283"/>
      <c r="BE10" s="2283"/>
      <c r="BF10" s="2283"/>
      <c r="BG10" s="2283"/>
      <c r="BH10" s="2283"/>
      <c r="BI10" s="2283"/>
      <c r="BJ10" s="2283"/>
      <c r="BK10" s="2283"/>
      <c r="BL10" s="2283"/>
      <c r="BM10" s="2283"/>
      <c r="BN10" s="2283"/>
      <c r="BO10" s="2299"/>
      <c r="BP10" s="2283"/>
      <c r="BQ10" s="2283"/>
      <c r="BR10" s="2284"/>
      <c r="BS10" s="5"/>
      <c r="BT10" s="5"/>
      <c r="BU10" s="5"/>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42"/>
      <c r="AJ11" s="2343"/>
      <c r="AK11" s="2344"/>
      <c r="AL11" s="2345"/>
      <c r="AM11" s="2346"/>
      <c r="AN11" s="2347"/>
      <c r="AO11" s="2342"/>
      <c r="AP11" s="2343"/>
      <c r="AQ11" s="2344"/>
      <c r="AR11" s="2352"/>
      <c r="AS11" s="2353"/>
      <c r="AT11" s="2353"/>
      <c r="AU11" s="2353"/>
      <c r="AV11" s="2354"/>
      <c r="AW11" s="96"/>
      <c r="AX11" s="2297"/>
      <c r="AY11" s="2285"/>
      <c r="AZ11" s="2285"/>
      <c r="BA11" s="2285"/>
      <c r="BB11" s="2285"/>
      <c r="BC11" s="2285"/>
      <c r="BD11" s="2285"/>
      <c r="BE11" s="2285"/>
      <c r="BF11" s="2285"/>
      <c r="BG11" s="2285"/>
      <c r="BH11" s="2285"/>
      <c r="BI11" s="2285"/>
      <c r="BJ11" s="2285"/>
      <c r="BK11" s="2285"/>
      <c r="BL11" s="2285"/>
      <c r="BM11" s="2285"/>
      <c r="BN11" s="2285"/>
      <c r="BO11" s="2300"/>
      <c r="BP11" s="2285"/>
      <c r="BQ11" s="2285"/>
      <c r="BR11" s="2286"/>
      <c r="BS11" s="5"/>
      <c r="BT11" s="5"/>
      <c r="BU11" s="5"/>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27" t="s">
        <v>102</v>
      </c>
      <c r="I12" s="2328"/>
      <c r="J12" s="2328"/>
      <c r="K12" s="2328"/>
      <c r="L12" s="2328"/>
      <c r="M12" s="2329"/>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t="str">
        <f t="shared" ref="AI12:AI33" si="0">BG12</f>
        <v/>
      </c>
      <c r="AJ12" s="2309"/>
      <c r="AK12" s="2309"/>
      <c r="AL12" s="2309"/>
      <c r="AM12" s="2309"/>
      <c r="AN12" s="2309"/>
      <c r="AO12" s="2309"/>
      <c r="AP12" s="2309"/>
      <c r="AQ12" s="2309"/>
      <c r="AR12" s="2316" t="s">
        <v>99</v>
      </c>
      <c r="AS12" s="2317"/>
      <c r="AT12" s="2317"/>
      <c r="AU12" s="2317"/>
      <c r="AV12" s="2318"/>
      <c r="AW12" s="96"/>
      <c r="AX12" s="2288"/>
      <c r="AY12" s="2289"/>
      <c r="AZ12" s="2289"/>
      <c r="BA12" s="2290" t="str">
        <f t="shared" ref="BA12:BA33" si="1">IF(1.08*N12*(Q12-W12)/1000&lt;&gt;0,1.08*N12*(Q12-W12)/1000,"")</f>
        <v/>
      </c>
      <c r="BB12" s="2290"/>
      <c r="BC12" s="2290"/>
      <c r="BD12" s="2290" t="str">
        <f t="shared" ref="BD12:BD33" si="2">IF(4.5*N12*AX12/1000&lt;&gt;0,4.5*N12*AX12/1000,"")</f>
        <v/>
      </c>
      <c r="BE12" s="2290"/>
      <c r="BF12" s="2290"/>
      <c r="BG12" s="2290" t="str">
        <f t="shared" ref="BG12:BG33" si="3">IF(AO12*500*(AF12-AC12)/1000&lt;&gt;0,AO12*500*(AF12-AC12)/1000,"")</f>
        <v/>
      </c>
      <c r="BH12" s="2290"/>
      <c r="BI12" s="2290"/>
      <c r="BJ12" s="2290" t="str">
        <f t="shared" ref="BJ12:BJ33" si="4">IFERROR((BD12*1000)/(500*(AF12-AC12)),"")</f>
        <v/>
      </c>
      <c r="BK12" s="2290"/>
      <c r="BL12" s="2290"/>
      <c r="BM12" s="2277" t="s">
        <v>99</v>
      </c>
      <c r="BN12" s="2278"/>
      <c r="BO12" s="2291"/>
      <c r="BP12" s="2277" t="s">
        <v>99</v>
      </c>
      <c r="BQ12" s="2278"/>
      <c r="BR12" s="2279"/>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958"/>
      <c r="U13" s="958"/>
      <c r="V13" s="958"/>
      <c r="W13" s="958"/>
      <c r="X13" s="958"/>
      <c r="Y13" s="958"/>
      <c r="Z13" s="958"/>
      <c r="AA13" s="958"/>
      <c r="AB13" s="958"/>
      <c r="AC13" s="958"/>
      <c r="AD13" s="958"/>
      <c r="AE13" s="958"/>
      <c r="AF13" s="958"/>
      <c r="AG13" s="958"/>
      <c r="AH13" s="958"/>
      <c r="AI13" s="958" t="str">
        <f t="shared" si="0"/>
        <v/>
      </c>
      <c r="AJ13" s="958"/>
      <c r="AK13" s="958"/>
      <c r="AL13" s="958"/>
      <c r="AM13" s="958"/>
      <c r="AN13" s="958"/>
      <c r="AO13" s="958"/>
      <c r="AP13" s="958"/>
      <c r="AQ13" s="958"/>
      <c r="AR13" s="2319"/>
      <c r="AS13" s="2320"/>
      <c r="AT13" s="2320"/>
      <c r="AU13" s="2301" t="s">
        <v>119</v>
      </c>
      <c r="AV13" s="2302"/>
      <c r="AW13" s="96"/>
      <c r="AX13" s="2292"/>
      <c r="AY13" s="958"/>
      <c r="AZ13" s="958"/>
      <c r="BA13" s="2293" t="str">
        <f t="shared" si="1"/>
        <v/>
      </c>
      <c r="BB13" s="2293"/>
      <c r="BC13" s="2293"/>
      <c r="BD13" s="2293" t="str">
        <f t="shared" si="2"/>
        <v/>
      </c>
      <c r="BE13" s="2293"/>
      <c r="BF13" s="2293"/>
      <c r="BG13" s="2293" t="str">
        <f t="shared" si="3"/>
        <v/>
      </c>
      <c r="BH13" s="2293"/>
      <c r="BI13" s="2293"/>
      <c r="BJ13" s="2293" t="str">
        <f t="shared" si="4"/>
        <v/>
      </c>
      <c r="BK13" s="2293"/>
      <c r="BL13" s="2293"/>
      <c r="BM13" s="1621" t="str">
        <f>IFERROR(SQRT(AL13/AL12)*AO12,"")</f>
        <v/>
      </c>
      <c r="BN13" s="1621"/>
      <c r="BO13" s="2294"/>
      <c r="BP13" s="1621" t="e">
        <f>BD13/BG13</f>
        <v>#VALUE!</v>
      </c>
      <c r="BQ13" s="1621"/>
      <c r="BR13" s="2276"/>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27" t="s">
        <v>102</v>
      </c>
      <c r="I14" s="2328"/>
      <c r="J14" s="2328"/>
      <c r="K14" s="2328"/>
      <c r="L14" s="2328"/>
      <c r="M14" s="2329"/>
      <c r="N14" s="2326"/>
      <c r="O14" s="2326"/>
      <c r="P14" s="2326"/>
      <c r="Q14" s="2309"/>
      <c r="R14" s="2309"/>
      <c r="S14" s="2309"/>
      <c r="T14" s="2309"/>
      <c r="U14" s="2309"/>
      <c r="V14" s="2309"/>
      <c r="W14" s="2309"/>
      <c r="X14" s="2309"/>
      <c r="Y14" s="2309"/>
      <c r="Z14" s="2309"/>
      <c r="AA14" s="2309"/>
      <c r="AB14" s="2309"/>
      <c r="AC14" s="2309"/>
      <c r="AD14" s="2309"/>
      <c r="AE14" s="2309"/>
      <c r="AF14" s="2309"/>
      <c r="AG14" s="2309"/>
      <c r="AH14" s="2309"/>
      <c r="AI14" s="2306" t="str">
        <f t="shared" si="0"/>
        <v/>
      </c>
      <c r="AJ14" s="2307"/>
      <c r="AK14" s="2308"/>
      <c r="AL14" s="2309"/>
      <c r="AM14" s="2309"/>
      <c r="AN14" s="2309"/>
      <c r="AO14" s="2309"/>
      <c r="AP14" s="2309"/>
      <c r="AQ14" s="2309"/>
      <c r="AR14" s="2316" t="s">
        <v>99</v>
      </c>
      <c r="AS14" s="2317"/>
      <c r="AT14" s="2317"/>
      <c r="AU14" s="2317"/>
      <c r="AV14" s="2318"/>
      <c r="AW14" s="96"/>
      <c r="AX14" s="2288"/>
      <c r="AY14" s="2289"/>
      <c r="AZ14" s="2289"/>
      <c r="BA14" s="2290" t="str">
        <f t="shared" si="1"/>
        <v/>
      </c>
      <c r="BB14" s="2290"/>
      <c r="BC14" s="2290"/>
      <c r="BD14" s="2290" t="str">
        <f t="shared" si="2"/>
        <v/>
      </c>
      <c r="BE14" s="2290"/>
      <c r="BF14" s="2290"/>
      <c r="BG14" s="2290" t="str">
        <f t="shared" si="3"/>
        <v/>
      </c>
      <c r="BH14" s="2290"/>
      <c r="BI14" s="2290"/>
      <c r="BJ14" s="2290" t="str">
        <f t="shared" si="4"/>
        <v/>
      </c>
      <c r="BK14" s="2290"/>
      <c r="BL14" s="2290"/>
      <c r="BM14" s="2277" t="s">
        <v>99</v>
      </c>
      <c r="BN14" s="2278"/>
      <c r="BO14" s="2291"/>
      <c r="BP14" s="2277" t="s">
        <v>99</v>
      </c>
      <c r="BQ14" s="2278"/>
      <c r="BR14" s="2279"/>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958"/>
      <c r="U15" s="958"/>
      <c r="V15" s="958"/>
      <c r="W15" s="958"/>
      <c r="X15" s="958"/>
      <c r="Y15" s="958"/>
      <c r="Z15" s="958"/>
      <c r="AA15" s="958"/>
      <c r="AB15" s="958"/>
      <c r="AC15" s="958"/>
      <c r="AD15" s="958"/>
      <c r="AE15" s="958"/>
      <c r="AF15" s="958"/>
      <c r="AG15" s="958"/>
      <c r="AH15" s="958"/>
      <c r="AI15" s="2189" t="str">
        <f t="shared" si="0"/>
        <v/>
      </c>
      <c r="AJ15" s="2190"/>
      <c r="AK15" s="2191"/>
      <c r="AL15" s="958"/>
      <c r="AM15" s="958"/>
      <c r="AN15" s="958"/>
      <c r="AO15" s="958"/>
      <c r="AP15" s="958"/>
      <c r="AQ15" s="958"/>
      <c r="AR15" s="2319"/>
      <c r="AS15" s="2320"/>
      <c r="AT15" s="2320"/>
      <c r="AU15" s="2301" t="s">
        <v>119</v>
      </c>
      <c r="AV15" s="2302"/>
      <c r="AW15" s="96"/>
      <c r="AX15" s="2292"/>
      <c r="AY15" s="958"/>
      <c r="AZ15" s="958"/>
      <c r="BA15" s="2293" t="str">
        <f t="shared" si="1"/>
        <v/>
      </c>
      <c r="BB15" s="2293"/>
      <c r="BC15" s="2293"/>
      <c r="BD15" s="2293" t="str">
        <f t="shared" si="2"/>
        <v/>
      </c>
      <c r="BE15" s="2293"/>
      <c r="BF15" s="2293"/>
      <c r="BG15" s="2293" t="str">
        <f t="shared" si="3"/>
        <v/>
      </c>
      <c r="BH15" s="2293"/>
      <c r="BI15" s="2293"/>
      <c r="BJ15" s="2293" t="str">
        <f t="shared" si="4"/>
        <v/>
      </c>
      <c r="BK15" s="2293"/>
      <c r="BL15" s="2293"/>
      <c r="BM15" s="1621" t="str">
        <f>IFERROR(SQRT(AL15/AL14)*AO14,"")</f>
        <v/>
      </c>
      <c r="BN15" s="1621"/>
      <c r="BO15" s="2294"/>
      <c r="BP15" s="1621" t="e">
        <f>BD15/BG15</f>
        <v>#VALUE!</v>
      </c>
      <c r="BQ15" s="1621"/>
      <c r="BR15" s="2276"/>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27" t="s">
        <v>102</v>
      </c>
      <c r="I16" s="2328"/>
      <c r="J16" s="2328"/>
      <c r="K16" s="2328"/>
      <c r="L16" s="2328"/>
      <c r="M16" s="2329"/>
      <c r="N16" s="2326"/>
      <c r="O16" s="2326"/>
      <c r="P16" s="2326"/>
      <c r="Q16" s="2309"/>
      <c r="R16" s="2309"/>
      <c r="S16" s="2309"/>
      <c r="T16" s="2309"/>
      <c r="U16" s="2309"/>
      <c r="V16" s="2309"/>
      <c r="W16" s="2309"/>
      <c r="X16" s="2309"/>
      <c r="Y16" s="2309"/>
      <c r="Z16" s="2309"/>
      <c r="AA16" s="2309"/>
      <c r="AB16" s="2309"/>
      <c r="AC16" s="2309"/>
      <c r="AD16" s="2309"/>
      <c r="AE16" s="2309"/>
      <c r="AF16" s="2309"/>
      <c r="AG16" s="2309"/>
      <c r="AH16" s="2309"/>
      <c r="AI16" s="2306" t="str">
        <f t="shared" si="0"/>
        <v/>
      </c>
      <c r="AJ16" s="2307"/>
      <c r="AK16" s="2308"/>
      <c r="AL16" s="2309"/>
      <c r="AM16" s="2309"/>
      <c r="AN16" s="2309"/>
      <c r="AO16" s="2309"/>
      <c r="AP16" s="2309"/>
      <c r="AQ16" s="2309"/>
      <c r="AR16" s="2316" t="s">
        <v>99</v>
      </c>
      <c r="AS16" s="2317"/>
      <c r="AT16" s="2317"/>
      <c r="AU16" s="2317"/>
      <c r="AV16" s="2318"/>
      <c r="AW16" s="96"/>
      <c r="AX16" s="2288"/>
      <c r="AY16" s="2289"/>
      <c r="AZ16" s="2289"/>
      <c r="BA16" s="2290" t="str">
        <f t="shared" si="1"/>
        <v/>
      </c>
      <c r="BB16" s="2290"/>
      <c r="BC16" s="2290"/>
      <c r="BD16" s="2290" t="str">
        <f t="shared" si="2"/>
        <v/>
      </c>
      <c r="BE16" s="2290"/>
      <c r="BF16" s="2290"/>
      <c r="BG16" s="2290" t="str">
        <f t="shared" si="3"/>
        <v/>
      </c>
      <c r="BH16" s="2290"/>
      <c r="BI16" s="2290"/>
      <c r="BJ16" s="2290" t="str">
        <f t="shared" si="4"/>
        <v/>
      </c>
      <c r="BK16" s="2290"/>
      <c r="BL16" s="2290"/>
      <c r="BM16" s="2277" t="s">
        <v>99</v>
      </c>
      <c r="BN16" s="2278"/>
      <c r="BO16" s="2291"/>
      <c r="BP16" s="2277" t="s">
        <v>99</v>
      </c>
      <c r="BQ16" s="2278"/>
      <c r="BR16" s="2279"/>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953"/>
      <c r="O17" s="953"/>
      <c r="P17" s="953"/>
      <c r="Q17" s="958"/>
      <c r="R17" s="958"/>
      <c r="S17" s="958"/>
      <c r="T17" s="958"/>
      <c r="U17" s="958"/>
      <c r="V17" s="958"/>
      <c r="W17" s="958"/>
      <c r="X17" s="958"/>
      <c r="Y17" s="958"/>
      <c r="Z17" s="958"/>
      <c r="AA17" s="958"/>
      <c r="AB17" s="958"/>
      <c r="AC17" s="958"/>
      <c r="AD17" s="958"/>
      <c r="AE17" s="958"/>
      <c r="AF17" s="958"/>
      <c r="AG17" s="958"/>
      <c r="AH17" s="958"/>
      <c r="AI17" s="2189" t="str">
        <f t="shared" si="0"/>
        <v/>
      </c>
      <c r="AJ17" s="2190"/>
      <c r="AK17" s="2191"/>
      <c r="AL17" s="958"/>
      <c r="AM17" s="958"/>
      <c r="AN17" s="958"/>
      <c r="AO17" s="958"/>
      <c r="AP17" s="958"/>
      <c r="AQ17" s="958"/>
      <c r="AR17" s="2319"/>
      <c r="AS17" s="2320"/>
      <c r="AT17" s="2320"/>
      <c r="AU17" s="2301" t="s">
        <v>119</v>
      </c>
      <c r="AV17" s="2302"/>
      <c r="AW17" s="96"/>
      <c r="AX17" s="2292"/>
      <c r="AY17" s="958"/>
      <c r="AZ17" s="958"/>
      <c r="BA17" s="2293" t="str">
        <f t="shared" si="1"/>
        <v/>
      </c>
      <c r="BB17" s="2293"/>
      <c r="BC17" s="2293"/>
      <c r="BD17" s="2293" t="str">
        <f t="shared" si="2"/>
        <v/>
      </c>
      <c r="BE17" s="2293"/>
      <c r="BF17" s="2293"/>
      <c r="BG17" s="2293" t="str">
        <f t="shared" si="3"/>
        <v/>
      </c>
      <c r="BH17" s="2293"/>
      <c r="BI17" s="2293"/>
      <c r="BJ17" s="2293" t="str">
        <f t="shared" si="4"/>
        <v/>
      </c>
      <c r="BK17" s="2293"/>
      <c r="BL17" s="2293"/>
      <c r="BM17" s="1621" t="str">
        <f>IFERROR(SQRT(AL17/AL16)*AO16,"")</f>
        <v/>
      </c>
      <c r="BN17" s="1621"/>
      <c r="BO17" s="2294"/>
      <c r="BP17" s="1621" t="e">
        <f>BD17/BG17</f>
        <v>#VALUE!</v>
      </c>
      <c r="BQ17" s="1621"/>
      <c r="BR17" s="2276"/>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27" t="s">
        <v>102</v>
      </c>
      <c r="I18" s="2328"/>
      <c r="J18" s="2328"/>
      <c r="K18" s="2328"/>
      <c r="L18" s="2328"/>
      <c r="M18" s="2329"/>
      <c r="N18" s="2326"/>
      <c r="O18" s="2326"/>
      <c r="P18" s="2326"/>
      <c r="Q18" s="2309"/>
      <c r="R18" s="2309"/>
      <c r="S18" s="2309"/>
      <c r="T18" s="2309"/>
      <c r="U18" s="2309"/>
      <c r="V18" s="2309"/>
      <c r="W18" s="2309"/>
      <c r="X18" s="2309"/>
      <c r="Y18" s="2309"/>
      <c r="Z18" s="2309"/>
      <c r="AA18" s="2309"/>
      <c r="AB18" s="2309"/>
      <c r="AC18" s="2309"/>
      <c r="AD18" s="2309"/>
      <c r="AE18" s="2309"/>
      <c r="AF18" s="2309"/>
      <c r="AG18" s="2309"/>
      <c r="AH18" s="2309"/>
      <c r="AI18" s="2306" t="str">
        <f t="shared" si="0"/>
        <v/>
      </c>
      <c r="AJ18" s="2307"/>
      <c r="AK18" s="2308"/>
      <c r="AL18" s="2309"/>
      <c r="AM18" s="2309"/>
      <c r="AN18" s="2309"/>
      <c r="AO18" s="2309"/>
      <c r="AP18" s="2309"/>
      <c r="AQ18" s="2309"/>
      <c r="AR18" s="2316" t="s">
        <v>99</v>
      </c>
      <c r="AS18" s="2317"/>
      <c r="AT18" s="2317"/>
      <c r="AU18" s="2317"/>
      <c r="AV18" s="2318"/>
      <c r="AW18" s="96"/>
      <c r="AX18" s="2288"/>
      <c r="AY18" s="2289"/>
      <c r="AZ18" s="2289"/>
      <c r="BA18" s="2290" t="str">
        <f t="shared" si="1"/>
        <v/>
      </c>
      <c r="BB18" s="2290"/>
      <c r="BC18" s="2290"/>
      <c r="BD18" s="2290" t="str">
        <f t="shared" si="2"/>
        <v/>
      </c>
      <c r="BE18" s="2290"/>
      <c r="BF18" s="2290"/>
      <c r="BG18" s="2290" t="str">
        <f t="shared" si="3"/>
        <v/>
      </c>
      <c r="BH18" s="2290"/>
      <c r="BI18" s="2290"/>
      <c r="BJ18" s="2290" t="str">
        <f t="shared" si="4"/>
        <v/>
      </c>
      <c r="BK18" s="2290"/>
      <c r="BL18" s="2290"/>
      <c r="BM18" s="2277" t="s">
        <v>99</v>
      </c>
      <c r="BN18" s="2278"/>
      <c r="BO18" s="2291"/>
      <c r="BP18" s="2277" t="s">
        <v>99</v>
      </c>
      <c r="BQ18" s="2278"/>
      <c r="BR18" s="2279"/>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953"/>
      <c r="O19" s="953"/>
      <c r="P19" s="953"/>
      <c r="Q19" s="958"/>
      <c r="R19" s="958"/>
      <c r="S19" s="958"/>
      <c r="T19" s="958"/>
      <c r="U19" s="958"/>
      <c r="V19" s="958"/>
      <c r="W19" s="958"/>
      <c r="X19" s="958"/>
      <c r="Y19" s="958"/>
      <c r="Z19" s="958"/>
      <c r="AA19" s="958"/>
      <c r="AB19" s="958"/>
      <c r="AC19" s="958"/>
      <c r="AD19" s="958"/>
      <c r="AE19" s="958"/>
      <c r="AF19" s="958"/>
      <c r="AG19" s="958"/>
      <c r="AH19" s="958"/>
      <c r="AI19" s="2189" t="str">
        <f t="shared" si="0"/>
        <v/>
      </c>
      <c r="AJ19" s="2190"/>
      <c r="AK19" s="2191"/>
      <c r="AL19" s="958"/>
      <c r="AM19" s="958"/>
      <c r="AN19" s="958"/>
      <c r="AO19" s="958"/>
      <c r="AP19" s="958"/>
      <c r="AQ19" s="958"/>
      <c r="AR19" s="2319"/>
      <c r="AS19" s="2320"/>
      <c r="AT19" s="2320"/>
      <c r="AU19" s="2301" t="s">
        <v>119</v>
      </c>
      <c r="AV19" s="2302"/>
      <c r="AW19" s="96"/>
      <c r="AX19" s="2292"/>
      <c r="AY19" s="958"/>
      <c r="AZ19" s="958"/>
      <c r="BA19" s="2293" t="str">
        <f t="shared" si="1"/>
        <v/>
      </c>
      <c r="BB19" s="2293"/>
      <c r="BC19" s="2293"/>
      <c r="BD19" s="2293" t="str">
        <f t="shared" si="2"/>
        <v/>
      </c>
      <c r="BE19" s="2293"/>
      <c r="BF19" s="2293"/>
      <c r="BG19" s="2293" t="str">
        <f t="shared" si="3"/>
        <v/>
      </c>
      <c r="BH19" s="2293"/>
      <c r="BI19" s="2293"/>
      <c r="BJ19" s="2293" t="str">
        <f t="shared" si="4"/>
        <v/>
      </c>
      <c r="BK19" s="2293"/>
      <c r="BL19" s="2293"/>
      <c r="BM19" s="1621" t="str">
        <f>IFERROR(SQRT(AL19/AL18)*AO18,"")</f>
        <v/>
      </c>
      <c r="BN19" s="1621"/>
      <c r="BO19" s="2294"/>
      <c r="BP19" s="1621" t="e">
        <f>BD19/BG19</f>
        <v>#VALUE!</v>
      </c>
      <c r="BQ19" s="1621"/>
      <c r="BR19" s="2276"/>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27" t="s">
        <v>102</v>
      </c>
      <c r="I20" s="2328"/>
      <c r="J20" s="2328"/>
      <c r="K20" s="2328"/>
      <c r="L20" s="2328"/>
      <c r="M20" s="2329"/>
      <c r="N20" s="2326"/>
      <c r="O20" s="2326"/>
      <c r="P20" s="2326"/>
      <c r="Q20" s="2309"/>
      <c r="R20" s="2309"/>
      <c r="S20" s="2309"/>
      <c r="T20" s="2309"/>
      <c r="U20" s="2309"/>
      <c r="V20" s="2309"/>
      <c r="W20" s="2309"/>
      <c r="X20" s="2309"/>
      <c r="Y20" s="2309"/>
      <c r="Z20" s="2309"/>
      <c r="AA20" s="2309"/>
      <c r="AB20" s="2309"/>
      <c r="AC20" s="2309"/>
      <c r="AD20" s="2309"/>
      <c r="AE20" s="2309"/>
      <c r="AF20" s="2309"/>
      <c r="AG20" s="2309"/>
      <c r="AH20" s="2309"/>
      <c r="AI20" s="2306" t="str">
        <f t="shared" si="0"/>
        <v/>
      </c>
      <c r="AJ20" s="2307"/>
      <c r="AK20" s="2308"/>
      <c r="AL20" s="2309"/>
      <c r="AM20" s="2309"/>
      <c r="AN20" s="2309"/>
      <c r="AO20" s="2309"/>
      <c r="AP20" s="2309"/>
      <c r="AQ20" s="2309"/>
      <c r="AR20" s="2316" t="s">
        <v>99</v>
      </c>
      <c r="AS20" s="2317"/>
      <c r="AT20" s="2317"/>
      <c r="AU20" s="2317"/>
      <c r="AV20" s="2318"/>
      <c r="AW20" s="96"/>
      <c r="AX20" s="2288"/>
      <c r="AY20" s="2289"/>
      <c r="AZ20" s="2289"/>
      <c r="BA20" s="2290" t="str">
        <f t="shared" si="1"/>
        <v/>
      </c>
      <c r="BB20" s="2290"/>
      <c r="BC20" s="2290"/>
      <c r="BD20" s="2290" t="str">
        <f t="shared" si="2"/>
        <v/>
      </c>
      <c r="BE20" s="2290"/>
      <c r="BF20" s="2290"/>
      <c r="BG20" s="2290" t="str">
        <f t="shared" si="3"/>
        <v/>
      </c>
      <c r="BH20" s="2290"/>
      <c r="BI20" s="2290"/>
      <c r="BJ20" s="2290" t="str">
        <f t="shared" si="4"/>
        <v/>
      </c>
      <c r="BK20" s="2290"/>
      <c r="BL20" s="2290"/>
      <c r="BM20" s="2277" t="s">
        <v>99</v>
      </c>
      <c r="BN20" s="2278"/>
      <c r="BO20" s="2291"/>
      <c r="BP20" s="2277" t="s">
        <v>99</v>
      </c>
      <c r="BQ20" s="2278"/>
      <c r="BR20" s="2279"/>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953"/>
      <c r="O21" s="953"/>
      <c r="P21" s="953"/>
      <c r="Q21" s="958"/>
      <c r="R21" s="958"/>
      <c r="S21" s="958"/>
      <c r="T21" s="958"/>
      <c r="U21" s="958"/>
      <c r="V21" s="958"/>
      <c r="W21" s="958"/>
      <c r="X21" s="958"/>
      <c r="Y21" s="958"/>
      <c r="Z21" s="958"/>
      <c r="AA21" s="958"/>
      <c r="AB21" s="958"/>
      <c r="AC21" s="958"/>
      <c r="AD21" s="958"/>
      <c r="AE21" s="958"/>
      <c r="AF21" s="958"/>
      <c r="AG21" s="958"/>
      <c r="AH21" s="958"/>
      <c r="AI21" s="2189" t="str">
        <f t="shared" si="0"/>
        <v/>
      </c>
      <c r="AJ21" s="2190"/>
      <c r="AK21" s="2191"/>
      <c r="AL21" s="958"/>
      <c r="AM21" s="958"/>
      <c r="AN21" s="958"/>
      <c r="AO21" s="958"/>
      <c r="AP21" s="958"/>
      <c r="AQ21" s="958"/>
      <c r="AR21" s="2319"/>
      <c r="AS21" s="2320"/>
      <c r="AT21" s="2320"/>
      <c r="AU21" s="2301" t="s">
        <v>119</v>
      </c>
      <c r="AV21" s="2302"/>
      <c r="AW21" s="96"/>
      <c r="AX21" s="2292"/>
      <c r="AY21" s="958"/>
      <c r="AZ21" s="958"/>
      <c r="BA21" s="2293" t="str">
        <f t="shared" si="1"/>
        <v/>
      </c>
      <c r="BB21" s="2293"/>
      <c r="BC21" s="2293"/>
      <c r="BD21" s="2293" t="str">
        <f t="shared" si="2"/>
        <v/>
      </c>
      <c r="BE21" s="2293"/>
      <c r="BF21" s="2293"/>
      <c r="BG21" s="2293" t="str">
        <f t="shared" si="3"/>
        <v/>
      </c>
      <c r="BH21" s="2293"/>
      <c r="BI21" s="2293"/>
      <c r="BJ21" s="2293" t="str">
        <f t="shared" si="4"/>
        <v/>
      </c>
      <c r="BK21" s="2293"/>
      <c r="BL21" s="2293"/>
      <c r="BM21" s="1621" t="str">
        <f>IFERROR(SQRT(AL21/AL20)*AO20,"")</f>
        <v/>
      </c>
      <c r="BN21" s="1621"/>
      <c r="BO21" s="2294"/>
      <c r="BP21" s="1621" t="e">
        <f>BD21/BG21</f>
        <v>#VALUE!</v>
      </c>
      <c r="BQ21" s="1621"/>
      <c r="BR21" s="2276"/>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27" t="s">
        <v>102</v>
      </c>
      <c r="I22" s="2328"/>
      <c r="J22" s="2328"/>
      <c r="K22" s="2328"/>
      <c r="L22" s="2328"/>
      <c r="M22" s="2329"/>
      <c r="N22" s="2326"/>
      <c r="O22" s="2326"/>
      <c r="P22" s="2326"/>
      <c r="Q22" s="2309"/>
      <c r="R22" s="2309"/>
      <c r="S22" s="2309"/>
      <c r="T22" s="2309"/>
      <c r="U22" s="2309"/>
      <c r="V22" s="2309"/>
      <c r="W22" s="2309"/>
      <c r="X22" s="2309"/>
      <c r="Y22" s="2309"/>
      <c r="Z22" s="2309"/>
      <c r="AA22" s="2309"/>
      <c r="AB22" s="2309"/>
      <c r="AC22" s="2309"/>
      <c r="AD22" s="2309"/>
      <c r="AE22" s="2309"/>
      <c r="AF22" s="2309"/>
      <c r="AG22" s="2309"/>
      <c r="AH22" s="2309"/>
      <c r="AI22" s="2306" t="str">
        <f t="shared" si="0"/>
        <v/>
      </c>
      <c r="AJ22" s="2307"/>
      <c r="AK22" s="2308"/>
      <c r="AL22" s="2309"/>
      <c r="AM22" s="2309"/>
      <c r="AN22" s="2309"/>
      <c r="AO22" s="2309"/>
      <c r="AP22" s="2309"/>
      <c r="AQ22" s="2309"/>
      <c r="AR22" s="2316" t="s">
        <v>99</v>
      </c>
      <c r="AS22" s="2317"/>
      <c r="AT22" s="2317"/>
      <c r="AU22" s="2317"/>
      <c r="AV22" s="2318"/>
      <c r="AW22" s="96"/>
      <c r="AX22" s="2288"/>
      <c r="AY22" s="2289"/>
      <c r="AZ22" s="2289"/>
      <c r="BA22" s="2290" t="str">
        <f t="shared" si="1"/>
        <v/>
      </c>
      <c r="BB22" s="2290"/>
      <c r="BC22" s="2290"/>
      <c r="BD22" s="2290" t="str">
        <f t="shared" si="2"/>
        <v/>
      </c>
      <c r="BE22" s="2290"/>
      <c r="BF22" s="2290"/>
      <c r="BG22" s="2290" t="str">
        <f t="shared" si="3"/>
        <v/>
      </c>
      <c r="BH22" s="2290"/>
      <c r="BI22" s="2290"/>
      <c r="BJ22" s="2290" t="str">
        <f t="shared" si="4"/>
        <v/>
      </c>
      <c r="BK22" s="2290"/>
      <c r="BL22" s="2290"/>
      <c r="BM22" s="2277" t="s">
        <v>99</v>
      </c>
      <c r="BN22" s="2278"/>
      <c r="BO22" s="2291"/>
      <c r="BP22" s="2277" t="s">
        <v>99</v>
      </c>
      <c r="BQ22" s="2278"/>
      <c r="BR22" s="2279"/>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953"/>
      <c r="O23" s="953"/>
      <c r="P23" s="953"/>
      <c r="Q23" s="958"/>
      <c r="R23" s="958"/>
      <c r="S23" s="958"/>
      <c r="T23" s="958"/>
      <c r="U23" s="958"/>
      <c r="V23" s="958"/>
      <c r="W23" s="958"/>
      <c r="X23" s="958"/>
      <c r="Y23" s="958"/>
      <c r="Z23" s="958"/>
      <c r="AA23" s="958"/>
      <c r="AB23" s="958"/>
      <c r="AC23" s="958"/>
      <c r="AD23" s="958"/>
      <c r="AE23" s="958"/>
      <c r="AF23" s="958"/>
      <c r="AG23" s="958"/>
      <c r="AH23" s="958"/>
      <c r="AI23" s="2189" t="str">
        <f t="shared" si="0"/>
        <v/>
      </c>
      <c r="AJ23" s="2190"/>
      <c r="AK23" s="2191"/>
      <c r="AL23" s="958"/>
      <c r="AM23" s="958"/>
      <c r="AN23" s="958"/>
      <c r="AO23" s="958"/>
      <c r="AP23" s="958"/>
      <c r="AQ23" s="958"/>
      <c r="AR23" s="2319"/>
      <c r="AS23" s="2320"/>
      <c r="AT23" s="2320"/>
      <c r="AU23" s="2301" t="s">
        <v>119</v>
      </c>
      <c r="AV23" s="2302"/>
      <c r="AW23" s="96"/>
      <c r="AX23" s="2292"/>
      <c r="AY23" s="958"/>
      <c r="AZ23" s="958"/>
      <c r="BA23" s="2293" t="str">
        <f t="shared" si="1"/>
        <v/>
      </c>
      <c r="BB23" s="2293"/>
      <c r="BC23" s="2293"/>
      <c r="BD23" s="2293" t="str">
        <f t="shared" si="2"/>
        <v/>
      </c>
      <c r="BE23" s="2293"/>
      <c r="BF23" s="2293"/>
      <c r="BG23" s="2293" t="str">
        <f t="shared" si="3"/>
        <v/>
      </c>
      <c r="BH23" s="2293"/>
      <c r="BI23" s="2293"/>
      <c r="BJ23" s="2293" t="str">
        <f t="shared" si="4"/>
        <v/>
      </c>
      <c r="BK23" s="2293"/>
      <c r="BL23" s="2293"/>
      <c r="BM23" s="1621" t="str">
        <f>IFERROR(SQRT(AL23/AL22)*AO22,"")</f>
        <v/>
      </c>
      <c r="BN23" s="1621"/>
      <c r="BO23" s="2294"/>
      <c r="BP23" s="1621" t="e">
        <f>BD23/BG23</f>
        <v>#VALUE!</v>
      </c>
      <c r="BQ23" s="1621"/>
      <c r="BR23" s="2276"/>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27" t="s">
        <v>102</v>
      </c>
      <c r="I24" s="2328"/>
      <c r="J24" s="2328"/>
      <c r="K24" s="2328"/>
      <c r="L24" s="2328"/>
      <c r="M24" s="2329"/>
      <c r="N24" s="2326"/>
      <c r="O24" s="2326"/>
      <c r="P24" s="2326"/>
      <c r="Q24" s="2309"/>
      <c r="R24" s="2309"/>
      <c r="S24" s="2309"/>
      <c r="T24" s="2309"/>
      <c r="U24" s="2309"/>
      <c r="V24" s="2309"/>
      <c r="W24" s="2309"/>
      <c r="X24" s="2309"/>
      <c r="Y24" s="2309"/>
      <c r="Z24" s="2309"/>
      <c r="AA24" s="2309"/>
      <c r="AB24" s="2309"/>
      <c r="AC24" s="2309"/>
      <c r="AD24" s="2309"/>
      <c r="AE24" s="2309"/>
      <c r="AF24" s="2309"/>
      <c r="AG24" s="2309"/>
      <c r="AH24" s="2309"/>
      <c r="AI24" s="2306" t="str">
        <f t="shared" si="0"/>
        <v/>
      </c>
      <c r="AJ24" s="2307"/>
      <c r="AK24" s="2308"/>
      <c r="AL24" s="2309"/>
      <c r="AM24" s="2309"/>
      <c r="AN24" s="2309"/>
      <c r="AO24" s="2309"/>
      <c r="AP24" s="2309"/>
      <c r="AQ24" s="2309"/>
      <c r="AR24" s="2316" t="s">
        <v>99</v>
      </c>
      <c r="AS24" s="2317"/>
      <c r="AT24" s="2317"/>
      <c r="AU24" s="2317"/>
      <c r="AV24" s="2318"/>
      <c r="AW24" s="96"/>
      <c r="AX24" s="2288"/>
      <c r="AY24" s="2289"/>
      <c r="AZ24" s="2289"/>
      <c r="BA24" s="2290" t="str">
        <f t="shared" si="1"/>
        <v/>
      </c>
      <c r="BB24" s="2290"/>
      <c r="BC24" s="2290"/>
      <c r="BD24" s="2290" t="str">
        <f t="shared" si="2"/>
        <v/>
      </c>
      <c r="BE24" s="2290"/>
      <c r="BF24" s="2290"/>
      <c r="BG24" s="2290" t="str">
        <f t="shared" si="3"/>
        <v/>
      </c>
      <c r="BH24" s="2290"/>
      <c r="BI24" s="2290"/>
      <c r="BJ24" s="2290" t="str">
        <f t="shared" si="4"/>
        <v/>
      </c>
      <c r="BK24" s="2290"/>
      <c r="BL24" s="2290"/>
      <c r="BM24" s="2277" t="s">
        <v>99</v>
      </c>
      <c r="BN24" s="2278"/>
      <c r="BO24" s="2291"/>
      <c r="BP24" s="2277" t="s">
        <v>99</v>
      </c>
      <c r="BQ24" s="2278"/>
      <c r="BR24" s="2279"/>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953"/>
      <c r="O25" s="953"/>
      <c r="P25" s="953"/>
      <c r="Q25" s="958"/>
      <c r="R25" s="958"/>
      <c r="S25" s="958"/>
      <c r="T25" s="958"/>
      <c r="U25" s="958"/>
      <c r="V25" s="958"/>
      <c r="W25" s="958"/>
      <c r="X25" s="958"/>
      <c r="Y25" s="958"/>
      <c r="Z25" s="958"/>
      <c r="AA25" s="958"/>
      <c r="AB25" s="958"/>
      <c r="AC25" s="958"/>
      <c r="AD25" s="958"/>
      <c r="AE25" s="958"/>
      <c r="AF25" s="958"/>
      <c r="AG25" s="958"/>
      <c r="AH25" s="958"/>
      <c r="AI25" s="2189" t="str">
        <f t="shared" si="0"/>
        <v/>
      </c>
      <c r="AJ25" s="2190"/>
      <c r="AK25" s="2191"/>
      <c r="AL25" s="958"/>
      <c r="AM25" s="958"/>
      <c r="AN25" s="958"/>
      <c r="AO25" s="958"/>
      <c r="AP25" s="958"/>
      <c r="AQ25" s="958"/>
      <c r="AR25" s="2319"/>
      <c r="AS25" s="2320"/>
      <c r="AT25" s="2320"/>
      <c r="AU25" s="2301" t="s">
        <v>119</v>
      </c>
      <c r="AV25" s="2302"/>
      <c r="AW25" s="96"/>
      <c r="AX25" s="2292"/>
      <c r="AY25" s="958"/>
      <c r="AZ25" s="958"/>
      <c r="BA25" s="2293" t="str">
        <f t="shared" si="1"/>
        <v/>
      </c>
      <c r="BB25" s="2293"/>
      <c r="BC25" s="2293"/>
      <c r="BD25" s="2293" t="str">
        <f t="shared" si="2"/>
        <v/>
      </c>
      <c r="BE25" s="2293"/>
      <c r="BF25" s="2293"/>
      <c r="BG25" s="2293" t="str">
        <f t="shared" si="3"/>
        <v/>
      </c>
      <c r="BH25" s="2293"/>
      <c r="BI25" s="2293"/>
      <c r="BJ25" s="2293" t="str">
        <f t="shared" si="4"/>
        <v/>
      </c>
      <c r="BK25" s="2293"/>
      <c r="BL25" s="2293"/>
      <c r="BM25" s="1621" t="str">
        <f>IFERROR(SQRT(AL25/AL24)*AO24,"")</f>
        <v/>
      </c>
      <c r="BN25" s="1621"/>
      <c r="BO25" s="2294"/>
      <c r="BP25" s="1621" t="e">
        <f>BD25/BG25</f>
        <v>#VALUE!</v>
      </c>
      <c r="BQ25" s="1621"/>
      <c r="BR25" s="2276"/>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27" t="s">
        <v>102</v>
      </c>
      <c r="I26" s="2328"/>
      <c r="J26" s="2328"/>
      <c r="K26" s="2328"/>
      <c r="L26" s="2328"/>
      <c r="M26" s="2329"/>
      <c r="N26" s="2326"/>
      <c r="O26" s="2326"/>
      <c r="P26" s="2326"/>
      <c r="Q26" s="2309"/>
      <c r="R26" s="2309"/>
      <c r="S26" s="2309"/>
      <c r="T26" s="2309"/>
      <c r="U26" s="2309"/>
      <c r="V26" s="2309"/>
      <c r="W26" s="2309"/>
      <c r="X26" s="2309"/>
      <c r="Y26" s="2309"/>
      <c r="Z26" s="2309"/>
      <c r="AA26" s="2309"/>
      <c r="AB26" s="2309"/>
      <c r="AC26" s="2309"/>
      <c r="AD26" s="2309"/>
      <c r="AE26" s="2309"/>
      <c r="AF26" s="2309"/>
      <c r="AG26" s="2309"/>
      <c r="AH26" s="2309"/>
      <c r="AI26" s="2306" t="str">
        <f t="shared" si="0"/>
        <v/>
      </c>
      <c r="AJ26" s="2307"/>
      <c r="AK26" s="2308"/>
      <c r="AL26" s="2309"/>
      <c r="AM26" s="2309"/>
      <c r="AN26" s="2309"/>
      <c r="AO26" s="2309"/>
      <c r="AP26" s="2309"/>
      <c r="AQ26" s="2309"/>
      <c r="AR26" s="2316" t="s">
        <v>99</v>
      </c>
      <c r="AS26" s="2317"/>
      <c r="AT26" s="2317"/>
      <c r="AU26" s="2317"/>
      <c r="AV26" s="2318"/>
      <c r="AW26" s="96"/>
      <c r="AX26" s="2288"/>
      <c r="AY26" s="2289"/>
      <c r="AZ26" s="2289"/>
      <c r="BA26" s="2290" t="str">
        <f t="shared" si="1"/>
        <v/>
      </c>
      <c r="BB26" s="2290"/>
      <c r="BC26" s="2290"/>
      <c r="BD26" s="2290" t="str">
        <f t="shared" si="2"/>
        <v/>
      </c>
      <c r="BE26" s="2290"/>
      <c r="BF26" s="2290"/>
      <c r="BG26" s="2290" t="str">
        <f t="shared" si="3"/>
        <v/>
      </c>
      <c r="BH26" s="2290"/>
      <c r="BI26" s="2290"/>
      <c r="BJ26" s="2290" t="str">
        <f t="shared" si="4"/>
        <v/>
      </c>
      <c r="BK26" s="2290"/>
      <c r="BL26" s="2290"/>
      <c r="BM26" s="2277" t="s">
        <v>99</v>
      </c>
      <c r="BN26" s="2278"/>
      <c r="BO26" s="2291"/>
      <c r="BP26" s="2277" t="s">
        <v>99</v>
      </c>
      <c r="BQ26" s="2278"/>
      <c r="BR26" s="2279"/>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953"/>
      <c r="O27" s="953"/>
      <c r="P27" s="953"/>
      <c r="Q27" s="958"/>
      <c r="R27" s="958"/>
      <c r="S27" s="958"/>
      <c r="T27" s="958"/>
      <c r="U27" s="958"/>
      <c r="V27" s="958"/>
      <c r="W27" s="958"/>
      <c r="X27" s="958"/>
      <c r="Y27" s="958"/>
      <c r="Z27" s="958"/>
      <c r="AA27" s="958"/>
      <c r="AB27" s="958"/>
      <c r="AC27" s="2011"/>
      <c r="AD27" s="958"/>
      <c r="AE27" s="958"/>
      <c r="AF27" s="2011"/>
      <c r="AG27" s="958"/>
      <c r="AH27" s="958"/>
      <c r="AI27" s="2323" t="str">
        <f t="shared" si="0"/>
        <v/>
      </c>
      <c r="AJ27" s="2324"/>
      <c r="AK27" s="2325"/>
      <c r="AL27" s="2011"/>
      <c r="AM27" s="958"/>
      <c r="AN27" s="958"/>
      <c r="AO27" s="2011"/>
      <c r="AP27" s="958"/>
      <c r="AQ27" s="958"/>
      <c r="AR27" s="2319"/>
      <c r="AS27" s="2320"/>
      <c r="AT27" s="2320"/>
      <c r="AU27" s="2301" t="s">
        <v>119</v>
      </c>
      <c r="AV27" s="2302"/>
      <c r="AW27" s="96"/>
      <c r="AX27" s="2292"/>
      <c r="AY27" s="958"/>
      <c r="AZ27" s="958"/>
      <c r="BA27" s="2293" t="str">
        <f t="shared" si="1"/>
        <v/>
      </c>
      <c r="BB27" s="2293"/>
      <c r="BC27" s="2293"/>
      <c r="BD27" s="2293" t="str">
        <f t="shared" si="2"/>
        <v/>
      </c>
      <c r="BE27" s="2293"/>
      <c r="BF27" s="2293"/>
      <c r="BG27" s="2293" t="str">
        <f t="shared" si="3"/>
        <v/>
      </c>
      <c r="BH27" s="2293"/>
      <c r="BI27" s="2293"/>
      <c r="BJ27" s="2293" t="str">
        <f t="shared" si="4"/>
        <v/>
      </c>
      <c r="BK27" s="2293"/>
      <c r="BL27" s="2293"/>
      <c r="BM27" s="1621" t="str">
        <f>IFERROR(SQRT(AL27/AL26)*AO26,"")</f>
        <v/>
      </c>
      <c r="BN27" s="1621"/>
      <c r="BO27" s="2294"/>
      <c r="BP27" s="1621" t="e">
        <f>BD27/BG27</f>
        <v>#VALUE!</v>
      </c>
      <c r="BQ27" s="1621"/>
      <c r="BR27" s="2276"/>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27" t="s">
        <v>102</v>
      </c>
      <c r="I28" s="2328"/>
      <c r="J28" s="2328"/>
      <c r="K28" s="2328"/>
      <c r="L28" s="2328"/>
      <c r="M28" s="2329"/>
      <c r="N28" s="2326"/>
      <c r="O28" s="2326"/>
      <c r="P28" s="2326"/>
      <c r="Q28" s="2309"/>
      <c r="R28" s="2309"/>
      <c r="S28" s="2309"/>
      <c r="T28" s="2309"/>
      <c r="U28" s="2309"/>
      <c r="V28" s="2309"/>
      <c r="W28" s="2309"/>
      <c r="X28" s="2309"/>
      <c r="Y28" s="2309"/>
      <c r="Z28" s="2309"/>
      <c r="AA28" s="2309"/>
      <c r="AB28" s="2309"/>
      <c r="AC28" s="2309"/>
      <c r="AD28" s="2309"/>
      <c r="AE28" s="2309"/>
      <c r="AF28" s="2309"/>
      <c r="AG28" s="2309"/>
      <c r="AH28" s="2309"/>
      <c r="AI28" s="2306" t="str">
        <f t="shared" si="0"/>
        <v/>
      </c>
      <c r="AJ28" s="2307"/>
      <c r="AK28" s="2308"/>
      <c r="AL28" s="2309"/>
      <c r="AM28" s="2309"/>
      <c r="AN28" s="2309"/>
      <c r="AO28" s="2309"/>
      <c r="AP28" s="2309"/>
      <c r="AQ28" s="2309"/>
      <c r="AR28" s="2316" t="s">
        <v>99</v>
      </c>
      <c r="AS28" s="2317"/>
      <c r="AT28" s="2317"/>
      <c r="AU28" s="2317"/>
      <c r="AV28" s="2318"/>
      <c r="AW28" s="96"/>
      <c r="AX28" s="2288"/>
      <c r="AY28" s="2289"/>
      <c r="AZ28" s="2289"/>
      <c r="BA28" s="2290" t="str">
        <f t="shared" si="1"/>
        <v/>
      </c>
      <c r="BB28" s="2290"/>
      <c r="BC28" s="2290"/>
      <c r="BD28" s="2290" t="str">
        <f t="shared" si="2"/>
        <v/>
      </c>
      <c r="BE28" s="2290"/>
      <c r="BF28" s="2290"/>
      <c r="BG28" s="2290" t="str">
        <f t="shared" si="3"/>
        <v/>
      </c>
      <c r="BH28" s="2290"/>
      <c r="BI28" s="2290"/>
      <c r="BJ28" s="2290" t="str">
        <f t="shared" si="4"/>
        <v/>
      </c>
      <c r="BK28" s="2290"/>
      <c r="BL28" s="2290"/>
      <c r="BM28" s="2277" t="s">
        <v>99</v>
      </c>
      <c r="BN28" s="2278"/>
      <c r="BO28" s="2291"/>
      <c r="BP28" s="2277" t="s">
        <v>99</v>
      </c>
      <c r="BQ28" s="2278"/>
      <c r="BR28" s="2279"/>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953"/>
      <c r="O29" s="953"/>
      <c r="P29" s="953"/>
      <c r="Q29" s="958"/>
      <c r="R29" s="958"/>
      <c r="S29" s="958"/>
      <c r="T29" s="958"/>
      <c r="U29" s="958"/>
      <c r="V29" s="958"/>
      <c r="W29" s="958"/>
      <c r="X29" s="958"/>
      <c r="Y29" s="958"/>
      <c r="Z29" s="958"/>
      <c r="AA29" s="958"/>
      <c r="AB29" s="958"/>
      <c r="AC29" s="958"/>
      <c r="AD29" s="958"/>
      <c r="AE29" s="958"/>
      <c r="AF29" s="958"/>
      <c r="AG29" s="958"/>
      <c r="AH29" s="958"/>
      <c r="AI29" s="2189" t="str">
        <f t="shared" si="0"/>
        <v/>
      </c>
      <c r="AJ29" s="2190"/>
      <c r="AK29" s="2191"/>
      <c r="AL29" s="958"/>
      <c r="AM29" s="958"/>
      <c r="AN29" s="958"/>
      <c r="AO29" s="958"/>
      <c r="AP29" s="958"/>
      <c r="AQ29" s="958"/>
      <c r="AR29" s="2319"/>
      <c r="AS29" s="2320"/>
      <c r="AT29" s="2320"/>
      <c r="AU29" s="2301" t="s">
        <v>119</v>
      </c>
      <c r="AV29" s="2302"/>
      <c r="AW29" s="96"/>
      <c r="AX29" s="2292"/>
      <c r="AY29" s="958"/>
      <c r="AZ29" s="958"/>
      <c r="BA29" s="2293" t="str">
        <f t="shared" si="1"/>
        <v/>
      </c>
      <c r="BB29" s="2293"/>
      <c r="BC29" s="2293"/>
      <c r="BD29" s="2293" t="str">
        <f t="shared" si="2"/>
        <v/>
      </c>
      <c r="BE29" s="2293"/>
      <c r="BF29" s="2293"/>
      <c r="BG29" s="2293" t="str">
        <f t="shared" si="3"/>
        <v/>
      </c>
      <c r="BH29" s="2293"/>
      <c r="BI29" s="2293"/>
      <c r="BJ29" s="2293" t="str">
        <f t="shared" si="4"/>
        <v/>
      </c>
      <c r="BK29" s="2293"/>
      <c r="BL29" s="2293"/>
      <c r="BM29" s="1621" t="str">
        <f>IFERROR(SQRT(AL29/AL28)*AO28,"")</f>
        <v/>
      </c>
      <c r="BN29" s="1621"/>
      <c r="BO29" s="2294"/>
      <c r="BP29" s="1621" t="e">
        <f>BD29/BG29</f>
        <v>#VALUE!</v>
      </c>
      <c r="BQ29" s="1621"/>
      <c r="BR29" s="2276"/>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27" t="s">
        <v>102</v>
      </c>
      <c r="I30" s="2328"/>
      <c r="J30" s="2328"/>
      <c r="K30" s="2328"/>
      <c r="L30" s="2328"/>
      <c r="M30" s="2329"/>
      <c r="N30" s="2326"/>
      <c r="O30" s="2326"/>
      <c r="P30" s="2326"/>
      <c r="Q30" s="2309"/>
      <c r="R30" s="2309"/>
      <c r="S30" s="2309"/>
      <c r="T30" s="2309"/>
      <c r="U30" s="2309"/>
      <c r="V30" s="2309"/>
      <c r="W30" s="2309"/>
      <c r="X30" s="2309"/>
      <c r="Y30" s="2309"/>
      <c r="Z30" s="2309"/>
      <c r="AA30" s="2309"/>
      <c r="AB30" s="2309"/>
      <c r="AC30" s="2309"/>
      <c r="AD30" s="2309"/>
      <c r="AE30" s="2309"/>
      <c r="AF30" s="2309"/>
      <c r="AG30" s="2309"/>
      <c r="AH30" s="2309"/>
      <c r="AI30" s="2306" t="str">
        <f t="shared" si="0"/>
        <v/>
      </c>
      <c r="AJ30" s="2307"/>
      <c r="AK30" s="2308"/>
      <c r="AL30" s="2309"/>
      <c r="AM30" s="2309"/>
      <c r="AN30" s="2309"/>
      <c r="AO30" s="2309"/>
      <c r="AP30" s="2309"/>
      <c r="AQ30" s="2309"/>
      <c r="AR30" s="2316" t="s">
        <v>99</v>
      </c>
      <c r="AS30" s="2317"/>
      <c r="AT30" s="2317"/>
      <c r="AU30" s="2317"/>
      <c r="AV30" s="2318"/>
      <c r="AW30" s="96"/>
      <c r="AX30" s="2288"/>
      <c r="AY30" s="2289"/>
      <c r="AZ30" s="2289"/>
      <c r="BA30" s="2290" t="str">
        <f t="shared" si="1"/>
        <v/>
      </c>
      <c r="BB30" s="2290"/>
      <c r="BC30" s="2290"/>
      <c r="BD30" s="2290" t="str">
        <f t="shared" si="2"/>
        <v/>
      </c>
      <c r="BE30" s="2290"/>
      <c r="BF30" s="2290"/>
      <c r="BG30" s="2290" t="str">
        <f t="shared" si="3"/>
        <v/>
      </c>
      <c r="BH30" s="2290"/>
      <c r="BI30" s="2290"/>
      <c r="BJ30" s="2290" t="str">
        <f t="shared" si="4"/>
        <v/>
      </c>
      <c r="BK30" s="2290"/>
      <c r="BL30" s="2290"/>
      <c r="BM30" s="2277" t="s">
        <v>99</v>
      </c>
      <c r="BN30" s="2278"/>
      <c r="BO30" s="2291"/>
      <c r="BP30" s="2277" t="s">
        <v>99</v>
      </c>
      <c r="BQ30" s="2278"/>
      <c r="BR30" s="2279"/>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953"/>
      <c r="O31" s="953"/>
      <c r="P31" s="953"/>
      <c r="Q31" s="958"/>
      <c r="R31" s="958"/>
      <c r="S31" s="958"/>
      <c r="T31" s="958"/>
      <c r="U31" s="958"/>
      <c r="V31" s="958"/>
      <c r="W31" s="958"/>
      <c r="X31" s="958"/>
      <c r="Y31" s="958"/>
      <c r="Z31" s="958"/>
      <c r="AA31" s="958"/>
      <c r="AB31" s="958"/>
      <c r="AC31" s="958"/>
      <c r="AD31" s="958"/>
      <c r="AE31" s="958"/>
      <c r="AF31" s="958"/>
      <c r="AG31" s="958"/>
      <c r="AH31" s="958"/>
      <c r="AI31" s="2189" t="str">
        <f t="shared" si="0"/>
        <v/>
      </c>
      <c r="AJ31" s="2190"/>
      <c r="AK31" s="2191"/>
      <c r="AL31" s="958"/>
      <c r="AM31" s="958"/>
      <c r="AN31" s="958"/>
      <c r="AO31" s="958"/>
      <c r="AP31" s="958"/>
      <c r="AQ31" s="958"/>
      <c r="AR31" s="2319"/>
      <c r="AS31" s="2320"/>
      <c r="AT31" s="2320"/>
      <c r="AU31" s="2301" t="s">
        <v>119</v>
      </c>
      <c r="AV31" s="2302"/>
      <c r="AW31" s="96"/>
      <c r="AX31" s="2292"/>
      <c r="AY31" s="958"/>
      <c r="AZ31" s="958"/>
      <c r="BA31" s="2293" t="str">
        <f t="shared" si="1"/>
        <v/>
      </c>
      <c r="BB31" s="2293"/>
      <c r="BC31" s="2293"/>
      <c r="BD31" s="2293" t="str">
        <f t="shared" si="2"/>
        <v/>
      </c>
      <c r="BE31" s="2293"/>
      <c r="BF31" s="2293"/>
      <c r="BG31" s="2293" t="str">
        <f t="shared" si="3"/>
        <v/>
      </c>
      <c r="BH31" s="2293"/>
      <c r="BI31" s="2293"/>
      <c r="BJ31" s="2293" t="str">
        <f t="shared" si="4"/>
        <v/>
      </c>
      <c r="BK31" s="2293"/>
      <c r="BL31" s="2293"/>
      <c r="BM31" s="1621" t="str">
        <f>IFERROR(SQRT(AL31/AL30)*AO30,"")</f>
        <v/>
      </c>
      <c r="BN31" s="1621"/>
      <c r="BO31" s="2294"/>
      <c r="BP31" s="1621" t="e">
        <f>BD31/BG31</f>
        <v>#VALUE!</v>
      </c>
      <c r="BQ31" s="1621"/>
      <c r="BR31" s="2276"/>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27" t="s">
        <v>102</v>
      </c>
      <c r="I32" s="2328"/>
      <c r="J32" s="2328"/>
      <c r="K32" s="2328"/>
      <c r="L32" s="2328"/>
      <c r="M32" s="2329"/>
      <c r="N32" s="2326"/>
      <c r="O32" s="2326"/>
      <c r="P32" s="2326"/>
      <c r="Q32" s="2309"/>
      <c r="R32" s="2309"/>
      <c r="S32" s="2309"/>
      <c r="T32" s="2309"/>
      <c r="U32" s="2309"/>
      <c r="V32" s="2309"/>
      <c r="W32" s="2309"/>
      <c r="X32" s="2309"/>
      <c r="Y32" s="2309"/>
      <c r="Z32" s="2309"/>
      <c r="AA32" s="2309"/>
      <c r="AB32" s="2309"/>
      <c r="AC32" s="2309"/>
      <c r="AD32" s="2309"/>
      <c r="AE32" s="2309"/>
      <c r="AF32" s="2309"/>
      <c r="AG32" s="2309"/>
      <c r="AH32" s="2309"/>
      <c r="AI32" s="2306" t="str">
        <f t="shared" si="0"/>
        <v/>
      </c>
      <c r="AJ32" s="2307"/>
      <c r="AK32" s="2308"/>
      <c r="AL32" s="2309"/>
      <c r="AM32" s="2309"/>
      <c r="AN32" s="2309"/>
      <c r="AO32" s="2309"/>
      <c r="AP32" s="2309"/>
      <c r="AQ32" s="2309"/>
      <c r="AR32" s="2316" t="s">
        <v>99</v>
      </c>
      <c r="AS32" s="2317"/>
      <c r="AT32" s="2317"/>
      <c r="AU32" s="2317"/>
      <c r="AV32" s="2318"/>
      <c r="AW32" s="96"/>
      <c r="AX32" s="2288"/>
      <c r="AY32" s="2289"/>
      <c r="AZ32" s="2289"/>
      <c r="BA32" s="2290" t="str">
        <f t="shared" si="1"/>
        <v/>
      </c>
      <c r="BB32" s="2290"/>
      <c r="BC32" s="2290"/>
      <c r="BD32" s="2290" t="str">
        <f t="shared" si="2"/>
        <v/>
      </c>
      <c r="BE32" s="2290"/>
      <c r="BF32" s="2290"/>
      <c r="BG32" s="2290" t="str">
        <f t="shared" si="3"/>
        <v/>
      </c>
      <c r="BH32" s="2290"/>
      <c r="BI32" s="2290"/>
      <c r="BJ32" s="2290" t="str">
        <f t="shared" si="4"/>
        <v/>
      </c>
      <c r="BK32" s="2290"/>
      <c r="BL32" s="2290"/>
      <c r="BM32" s="2277" t="s">
        <v>99</v>
      </c>
      <c r="BN32" s="2278"/>
      <c r="BO32" s="2291"/>
      <c r="BP32" s="2277" t="s">
        <v>99</v>
      </c>
      <c r="BQ32" s="2278"/>
      <c r="BR32" s="2279"/>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1475"/>
      <c r="O33" s="1475"/>
      <c r="P33" s="1475"/>
      <c r="Q33" s="2248"/>
      <c r="R33" s="2248"/>
      <c r="S33" s="2248"/>
      <c r="T33" s="2248"/>
      <c r="U33" s="2248"/>
      <c r="V33" s="2248"/>
      <c r="W33" s="2248"/>
      <c r="X33" s="2248"/>
      <c r="Y33" s="2248"/>
      <c r="Z33" s="2248"/>
      <c r="AA33" s="2248"/>
      <c r="AB33" s="2248"/>
      <c r="AC33" s="2248"/>
      <c r="AD33" s="2248"/>
      <c r="AE33" s="2248"/>
      <c r="AF33" s="2248"/>
      <c r="AG33" s="2248"/>
      <c r="AH33" s="2248"/>
      <c r="AI33" s="2153" t="str">
        <f t="shared" si="0"/>
        <v/>
      </c>
      <c r="AJ33" s="2154"/>
      <c r="AK33" s="2155"/>
      <c r="AL33" s="2248"/>
      <c r="AM33" s="2248"/>
      <c r="AN33" s="2248"/>
      <c r="AO33" s="2248"/>
      <c r="AP33" s="2248"/>
      <c r="AQ33" s="2248"/>
      <c r="AR33" s="2304"/>
      <c r="AS33" s="2305"/>
      <c r="AT33" s="2305"/>
      <c r="AU33" s="2321" t="s">
        <v>119</v>
      </c>
      <c r="AV33" s="2322"/>
      <c r="AW33" s="96"/>
      <c r="AX33" s="2303"/>
      <c r="AY33" s="2248"/>
      <c r="AZ33" s="2248"/>
      <c r="BA33" s="2287" t="str">
        <f t="shared" si="1"/>
        <v/>
      </c>
      <c r="BB33" s="2287"/>
      <c r="BC33" s="2287"/>
      <c r="BD33" s="2287" t="str">
        <f t="shared" si="2"/>
        <v/>
      </c>
      <c r="BE33" s="2287"/>
      <c r="BF33" s="2287"/>
      <c r="BG33" s="2287" t="str">
        <f t="shared" si="3"/>
        <v/>
      </c>
      <c r="BH33" s="2287"/>
      <c r="BI33" s="2287"/>
      <c r="BJ33" s="2287" t="str">
        <f t="shared" si="4"/>
        <v/>
      </c>
      <c r="BK33" s="2287"/>
      <c r="BL33" s="2287"/>
      <c r="BM33" s="1353" t="str">
        <f>IFERROR(SQRT(AL33/AL32)*AO32,"")</f>
        <v/>
      </c>
      <c r="BN33" s="1353"/>
      <c r="BO33" s="1354"/>
      <c r="BP33" s="1353" t="e">
        <f>BD33/BG33</f>
        <v>#VALUE!</v>
      </c>
      <c r="BQ33" s="1353"/>
      <c r="BR33" s="2280"/>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10" t="s">
        <v>417</v>
      </c>
      <c r="AD34" s="2311"/>
      <c r="AE34" s="2311"/>
      <c r="AF34" s="2311"/>
      <c r="AG34" s="2311"/>
      <c r="AH34" s="2311"/>
      <c r="AI34" s="2311"/>
      <c r="AJ34" s="2311"/>
      <c r="AK34" s="2311"/>
      <c r="AL34" s="2311"/>
      <c r="AM34" s="2311"/>
      <c r="AN34" s="2312"/>
      <c r="AO34" s="2290">
        <f>AR34</f>
        <v>0</v>
      </c>
      <c r="AP34" s="2290"/>
      <c r="AQ34" s="2290"/>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3" t="s">
        <v>416</v>
      </c>
      <c r="AD35" s="2314"/>
      <c r="AE35" s="2314"/>
      <c r="AF35" s="2314"/>
      <c r="AG35" s="2314"/>
      <c r="AH35" s="2314"/>
      <c r="AI35" s="2314"/>
      <c r="AJ35" s="2314"/>
      <c r="AK35" s="2314"/>
      <c r="AL35" s="2314"/>
      <c r="AM35" s="2314"/>
      <c r="AN35" s="2315"/>
      <c r="AO35" s="2255">
        <f>AR35</f>
        <v>0</v>
      </c>
      <c r="AP35" s="2255"/>
      <c r="AQ35" s="2255"/>
      <c r="AR35" s="279">
        <f>SUM(AO13,AO15,AO17,AO19,AO21,AO23,AO25,AO27,AO29,AO31,AO33)</f>
        <v>0</v>
      </c>
      <c r="AS35" s="276"/>
      <c r="AT35" s="276"/>
      <c r="AU35" s="276"/>
      <c r="AV35" s="277"/>
      <c r="AW35" s="96"/>
      <c r="AX35" s="1253" t="s">
        <v>696</v>
      </c>
      <c r="AY35" s="1254"/>
      <c r="AZ35" s="1254"/>
      <c r="BA35" s="1254"/>
      <c r="BB35" s="1254"/>
      <c r="BC35" s="1254"/>
      <c r="BD35" s="1254"/>
      <c r="BE35" s="1254"/>
      <c r="BF35" s="1254"/>
      <c r="BG35" s="1254"/>
      <c r="BH35" s="1254"/>
      <c r="BI35" s="1254"/>
      <c r="BJ35" s="1254"/>
      <c r="BK35" s="1254"/>
      <c r="BL35" s="125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641</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8"/>
      <c r="AN9" s="37"/>
      <c r="AO9" s="37"/>
      <c r="AP9" s="37"/>
      <c r="AQ9" s="37"/>
      <c r="AR9" s="37"/>
      <c r="AS9" s="37"/>
      <c r="AT9" s="37"/>
      <c r="AU9" s="37"/>
      <c r="AV9" s="37"/>
      <c r="AW9" s="96"/>
      <c r="AX9" s="2295" t="s">
        <v>434</v>
      </c>
      <c r="AY9" s="2281"/>
      <c r="AZ9" s="2281"/>
      <c r="BA9" s="2281" t="s">
        <v>433</v>
      </c>
      <c r="BB9" s="2281"/>
      <c r="BC9" s="2281"/>
      <c r="BD9" s="2281" t="s">
        <v>432</v>
      </c>
      <c r="BE9" s="2281"/>
      <c r="BF9" s="2282"/>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421</v>
      </c>
      <c r="AD10" s="2343"/>
      <c r="AE10" s="2344"/>
      <c r="AF10" s="2376" t="s">
        <v>433</v>
      </c>
      <c r="AG10" s="2377"/>
      <c r="AH10" s="2378"/>
      <c r="AI10" s="2342" t="s">
        <v>39</v>
      </c>
      <c r="AJ10" s="2343"/>
      <c r="AK10" s="2343"/>
      <c r="AL10" s="2343"/>
      <c r="AM10" s="2351"/>
      <c r="AN10" s="37"/>
      <c r="AO10" s="37"/>
      <c r="AP10" s="37"/>
      <c r="AQ10" s="37"/>
      <c r="AR10" s="37"/>
      <c r="AS10" s="37"/>
      <c r="AT10" s="37"/>
      <c r="AU10" s="37"/>
      <c r="AV10" s="37"/>
      <c r="AW10" s="96"/>
      <c r="AX10" s="2296"/>
      <c r="AY10" s="2283"/>
      <c r="AZ10" s="2283"/>
      <c r="BA10" s="2283"/>
      <c r="BB10" s="2283"/>
      <c r="BC10" s="2283"/>
      <c r="BD10" s="2283"/>
      <c r="BE10" s="2283"/>
      <c r="BF10" s="2284"/>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52"/>
      <c r="AJ11" s="2353"/>
      <c r="AK11" s="2353"/>
      <c r="AL11" s="2353"/>
      <c r="AM11" s="2354"/>
      <c r="AN11" s="37"/>
      <c r="AO11" s="37"/>
      <c r="AP11" s="37"/>
      <c r="AQ11" s="37"/>
      <c r="AR11" s="37"/>
      <c r="AS11" s="37"/>
      <c r="AT11" s="37"/>
      <c r="AU11" s="37"/>
      <c r="AV11" s="37"/>
      <c r="AW11" s="96"/>
      <c r="AX11" s="2297"/>
      <c r="AY11" s="2285"/>
      <c r="AZ11" s="2285"/>
      <c r="BA11" s="2285"/>
      <c r="BB11" s="2285"/>
      <c r="BC11" s="2285"/>
      <c r="BD11" s="2285"/>
      <c r="BE11" s="2285"/>
      <c r="BF11" s="2286"/>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27" t="s">
        <v>102</v>
      </c>
      <c r="I12" s="2328"/>
      <c r="J12" s="2328"/>
      <c r="K12" s="2328"/>
      <c r="L12" s="2328"/>
      <c r="M12" s="2329"/>
      <c r="N12" s="2326"/>
      <c r="O12" s="2326"/>
      <c r="P12" s="2326"/>
      <c r="Q12" s="2309"/>
      <c r="R12" s="2309"/>
      <c r="S12" s="2309"/>
      <c r="T12" s="2309"/>
      <c r="U12" s="2309"/>
      <c r="V12" s="2309"/>
      <c r="W12" s="2309"/>
      <c r="X12" s="2309"/>
      <c r="Y12" s="2309"/>
      <c r="Z12" s="2309"/>
      <c r="AA12" s="2309"/>
      <c r="AB12" s="2309"/>
      <c r="AC12" s="2375"/>
      <c r="AD12" s="2375"/>
      <c r="AE12" s="2375"/>
      <c r="AF12" s="2375"/>
      <c r="AG12" s="2375"/>
      <c r="AH12" s="2375"/>
      <c r="AI12" s="2316"/>
      <c r="AJ12" s="2317"/>
      <c r="AK12" s="2317"/>
      <c r="AL12" s="2317"/>
      <c r="AM12" s="2318"/>
      <c r="AN12" s="37"/>
      <c r="AO12" s="37"/>
      <c r="AP12" s="37"/>
      <c r="AQ12" s="37"/>
      <c r="AR12" s="37"/>
      <c r="AS12" s="37"/>
      <c r="AT12" s="37"/>
      <c r="AU12" s="37"/>
      <c r="AV12" s="37"/>
      <c r="AW12" s="96"/>
      <c r="AX12" s="2288"/>
      <c r="AY12" s="2289"/>
      <c r="AZ12" s="2289"/>
      <c r="BA12" s="2290" t="str">
        <f t="shared" ref="BA12:BA33" si="0">IF(1.08*N12*(Q12-W12)/1000&lt;&gt;0,1.08*N12*(Q12-W12)/1000,"")</f>
        <v/>
      </c>
      <c r="BB12" s="2290"/>
      <c r="BC12" s="2290"/>
      <c r="BD12" s="2290" t="str">
        <f t="shared" ref="BD12:BD33" si="1">IF(4.5*N12*AX12/1000&lt;&gt;0,4.5*N12*AX12/1000,"")</f>
        <v/>
      </c>
      <c r="BE12" s="2290"/>
      <c r="BF12" s="2362"/>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958"/>
      <c r="U13" s="958"/>
      <c r="V13" s="958"/>
      <c r="W13" s="958"/>
      <c r="X13" s="958"/>
      <c r="Y13" s="958"/>
      <c r="Z13" s="958"/>
      <c r="AA13" s="958"/>
      <c r="AB13" s="958"/>
      <c r="AC13" s="1621" t="str">
        <f>BD13</f>
        <v/>
      </c>
      <c r="AD13" s="1621"/>
      <c r="AE13" s="1621"/>
      <c r="AF13" s="1621" t="str">
        <f>BA13</f>
        <v/>
      </c>
      <c r="AG13" s="1621"/>
      <c r="AH13" s="1621"/>
      <c r="AI13" s="2363"/>
      <c r="AJ13" s="2364"/>
      <c r="AK13" s="2364"/>
      <c r="AL13" s="2364"/>
      <c r="AM13" s="2365"/>
      <c r="AN13" s="37"/>
      <c r="AO13" s="37"/>
      <c r="AP13" s="37"/>
      <c r="AQ13" s="37"/>
      <c r="AR13" s="37"/>
      <c r="AS13" s="37"/>
      <c r="AT13" s="37"/>
      <c r="AU13" s="37"/>
      <c r="AV13" s="37"/>
      <c r="AW13" s="96"/>
      <c r="AX13" s="2292"/>
      <c r="AY13" s="958"/>
      <c r="AZ13" s="958"/>
      <c r="BA13" s="2293" t="str">
        <f>IF(1.08*N13*(Q13-W13)/1000&lt;&gt;0,1.08*N13*(Q13-W13)/1000,"")</f>
        <v/>
      </c>
      <c r="BB13" s="2293"/>
      <c r="BC13" s="2293"/>
      <c r="BD13" s="2293" t="str">
        <f>IF(4.5*N13*AX13/1000&lt;&gt;0,4.5*N13*AX13/1000,"")</f>
        <v/>
      </c>
      <c r="BE13" s="2293"/>
      <c r="BF13" s="2361"/>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27" t="s">
        <v>102</v>
      </c>
      <c r="I14" s="2328"/>
      <c r="J14" s="2328"/>
      <c r="K14" s="2328"/>
      <c r="L14" s="2328"/>
      <c r="M14" s="2329"/>
      <c r="N14" s="2326"/>
      <c r="O14" s="2326"/>
      <c r="P14" s="2326"/>
      <c r="Q14" s="2309"/>
      <c r="R14" s="2309"/>
      <c r="S14" s="2309"/>
      <c r="T14" s="2309"/>
      <c r="U14" s="2309"/>
      <c r="V14" s="2309"/>
      <c r="W14" s="2309"/>
      <c r="X14" s="2309"/>
      <c r="Y14" s="2309"/>
      <c r="Z14" s="2309"/>
      <c r="AA14" s="2309"/>
      <c r="AB14" s="2309"/>
      <c r="AC14" s="2375"/>
      <c r="AD14" s="2375"/>
      <c r="AE14" s="2375"/>
      <c r="AF14" s="2375"/>
      <c r="AG14" s="2375"/>
      <c r="AH14" s="2375"/>
      <c r="AI14" s="2316"/>
      <c r="AJ14" s="2317"/>
      <c r="AK14" s="2317"/>
      <c r="AL14" s="2317"/>
      <c r="AM14" s="2318"/>
      <c r="AN14" s="37"/>
      <c r="AO14" s="37"/>
      <c r="AP14" s="37"/>
      <c r="AQ14" s="37"/>
      <c r="AR14" s="37"/>
      <c r="AS14" s="37"/>
      <c r="AT14" s="37"/>
      <c r="AU14" s="37"/>
      <c r="AV14" s="37"/>
      <c r="AW14" s="96"/>
      <c r="AX14" s="2288"/>
      <c r="AY14" s="2289"/>
      <c r="AZ14" s="2289"/>
      <c r="BA14" s="2290" t="str">
        <f t="shared" si="0"/>
        <v/>
      </c>
      <c r="BB14" s="2290"/>
      <c r="BC14" s="2290"/>
      <c r="BD14" s="2290" t="str">
        <f t="shared" si="1"/>
        <v/>
      </c>
      <c r="BE14" s="2290"/>
      <c r="BF14" s="2362"/>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958"/>
      <c r="U15" s="958"/>
      <c r="V15" s="958"/>
      <c r="W15" s="958"/>
      <c r="X15" s="958"/>
      <c r="Y15" s="958"/>
      <c r="Z15" s="958"/>
      <c r="AA15" s="958"/>
      <c r="AB15" s="958"/>
      <c r="AC15" s="1621" t="str">
        <f>BD15</f>
        <v/>
      </c>
      <c r="AD15" s="1621"/>
      <c r="AE15" s="1621"/>
      <c r="AF15" s="1621" t="str">
        <f>BA15</f>
        <v/>
      </c>
      <c r="AG15" s="1621"/>
      <c r="AH15" s="1621"/>
      <c r="AI15" s="2363"/>
      <c r="AJ15" s="2364"/>
      <c r="AK15" s="2364"/>
      <c r="AL15" s="2364"/>
      <c r="AM15" s="2365"/>
      <c r="AN15" s="37"/>
      <c r="AO15" s="37"/>
      <c r="AP15" s="37"/>
      <c r="AQ15" s="37"/>
      <c r="AR15" s="37"/>
      <c r="AS15" s="37"/>
      <c r="AT15" s="37"/>
      <c r="AU15" s="37"/>
      <c r="AV15" s="37"/>
      <c r="AW15" s="96"/>
      <c r="AX15" s="2292"/>
      <c r="AY15" s="958"/>
      <c r="AZ15" s="958"/>
      <c r="BA15" s="2293" t="str">
        <f t="shared" si="0"/>
        <v/>
      </c>
      <c r="BB15" s="2293"/>
      <c r="BC15" s="2293"/>
      <c r="BD15" s="2293" t="str">
        <f t="shared" si="1"/>
        <v/>
      </c>
      <c r="BE15" s="2293"/>
      <c r="BF15" s="2361"/>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27" t="s">
        <v>102</v>
      </c>
      <c r="I16" s="2328"/>
      <c r="J16" s="2328"/>
      <c r="K16" s="2328"/>
      <c r="L16" s="2328"/>
      <c r="M16" s="2329"/>
      <c r="N16" s="2326"/>
      <c r="O16" s="2326"/>
      <c r="P16" s="2326"/>
      <c r="Q16" s="2309"/>
      <c r="R16" s="2309"/>
      <c r="S16" s="2309"/>
      <c r="T16" s="2309"/>
      <c r="U16" s="2309"/>
      <c r="V16" s="2309"/>
      <c r="W16" s="2309"/>
      <c r="X16" s="2309"/>
      <c r="Y16" s="2309"/>
      <c r="Z16" s="2309"/>
      <c r="AA16" s="2309"/>
      <c r="AB16" s="2309"/>
      <c r="AC16" s="2375"/>
      <c r="AD16" s="2375"/>
      <c r="AE16" s="2375"/>
      <c r="AF16" s="2375"/>
      <c r="AG16" s="2375"/>
      <c r="AH16" s="2375"/>
      <c r="AI16" s="2316"/>
      <c r="AJ16" s="2317"/>
      <c r="AK16" s="2317"/>
      <c r="AL16" s="2317"/>
      <c r="AM16" s="2318"/>
      <c r="AN16" s="37"/>
      <c r="AO16" s="37"/>
      <c r="AP16" s="37"/>
      <c r="AQ16" s="37"/>
      <c r="AR16" s="37"/>
      <c r="AS16" s="37"/>
      <c r="AT16" s="37"/>
      <c r="AU16" s="37"/>
      <c r="AV16" s="37"/>
      <c r="AW16" s="96"/>
      <c r="AX16" s="2288"/>
      <c r="AY16" s="2289"/>
      <c r="AZ16" s="2289"/>
      <c r="BA16" s="2290" t="str">
        <f t="shared" si="0"/>
        <v/>
      </c>
      <c r="BB16" s="2290"/>
      <c r="BC16" s="2290"/>
      <c r="BD16" s="2290" t="str">
        <f t="shared" si="1"/>
        <v/>
      </c>
      <c r="BE16" s="2290"/>
      <c r="BF16" s="2362"/>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958"/>
      <c r="U17" s="958"/>
      <c r="V17" s="958"/>
      <c r="W17" s="958"/>
      <c r="X17" s="958"/>
      <c r="Y17" s="958"/>
      <c r="Z17" s="958"/>
      <c r="AA17" s="958"/>
      <c r="AB17" s="958"/>
      <c r="AC17" s="1621" t="str">
        <f>BD17</f>
        <v/>
      </c>
      <c r="AD17" s="1621"/>
      <c r="AE17" s="1621"/>
      <c r="AF17" s="1621" t="str">
        <f>BA17</f>
        <v/>
      </c>
      <c r="AG17" s="1621"/>
      <c r="AH17" s="1621"/>
      <c r="AI17" s="2363"/>
      <c r="AJ17" s="2364"/>
      <c r="AK17" s="2364"/>
      <c r="AL17" s="2364"/>
      <c r="AM17" s="2365"/>
      <c r="AN17" s="37"/>
      <c r="AO17" s="37"/>
      <c r="AP17" s="37"/>
      <c r="AQ17" s="37"/>
      <c r="AR17" s="37"/>
      <c r="AS17" s="37"/>
      <c r="AT17" s="37"/>
      <c r="AU17" s="37"/>
      <c r="AV17" s="37"/>
      <c r="AW17" s="96"/>
      <c r="AX17" s="2292"/>
      <c r="AY17" s="958"/>
      <c r="AZ17" s="958"/>
      <c r="BA17" s="2293" t="str">
        <f t="shared" si="0"/>
        <v/>
      </c>
      <c r="BB17" s="2293"/>
      <c r="BC17" s="2293"/>
      <c r="BD17" s="2293" t="str">
        <f t="shared" si="1"/>
        <v/>
      </c>
      <c r="BE17" s="2293"/>
      <c r="BF17" s="2361"/>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27" t="s">
        <v>102</v>
      </c>
      <c r="I18" s="2328"/>
      <c r="J18" s="2328"/>
      <c r="K18" s="2328"/>
      <c r="L18" s="2328"/>
      <c r="M18" s="2329"/>
      <c r="N18" s="2326"/>
      <c r="O18" s="2326"/>
      <c r="P18" s="2326"/>
      <c r="Q18" s="2309"/>
      <c r="R18" s="2309"/>
      <c r="S18" s="2309"/>
      <c r="T18" s="2309"/>
      <c r="U18" s="2309"/>
      <c r="V18" s="2309"/>
      <c r="W18" s="2309"/>
      <c r="X18" s="2309"/>
      <c r="Y18" s="2309"/>
      <c r="Z18" s="2309"/>
      <c r="AA18" s="2309"/>
      <c r="AB18" s="2309"/>
      <c r="AC18" s="2375"/>
      <c r="AD18" s="2375"/>
      <c r="AE18" s="2375"/>
      <c r="AF18" s="2375"/>
      <c r="AG18" s="2375"/>
      <c r="AH18" s="2375"/>
      <c r="AI18" s="2316"/>
      <c r="AJ18" s="2317"/>
      <c r="AK18" s="2317"/>
      <c r="AL18" s="2317"/>
      <c r="AM18" s="2318"/>
      <c r="AN18" s="37"/>
      <c r="AO18" s="37"/>
      <c r="AP18" s="37"/>
      <c r="AQ18" s="37"/>
      <c r="AR18" s="37"/>
      <c r="AS18" s="37"/>
      <c r="AT18" s="37"/>
      <c r="AU18" s="37"/>
      <c r="AV18" s="37"/>
      <c r="AW18" s="96"/>
      <c r="AX18" s="2288"/>
      <c r="AY18" s="2289"/>
      <c r="AZ18" s="2289"/>
      <c r="BA18" s="2290" t="str">
        <f t="shared" si="0"/>
        <v/>
      </c>
      <c r="BB18" s="2290"/>
      <c r="BC18" s="2290"/>
      <c r="BD18" s="2290" t="str">
        <f t="shared" si="1"/>
        <v/>
      </c>
      <c r="BE18" s="2290"/>
      <c r="BF18" s="2362"/>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958"/>
      <c r="U19" s="958"/>
      <c r="V19" s="958"/>
      <c r="W19" s="958"/>
      <c r="X19" s="958"/>
      <c r="Y19" s="958"/>
      <c r="Z19" s="958"/>
      <c r="AA19" s="958"/>
      <c r="AB19" s="958"/>
      <c r="AC19" s="1621" t="str">
        <f>BD19</f>
        <v/>
      </c>
      <c r="AD19" s="1621"/>
      <c r="AE19" s="1621"/>
      <c r="AF19" s="1621" t="str">
        <f>BA19</f>
        <v/>
      </c>
      <c r="AG19" s="1621"/>
      <c r="AH19" s="1621"/>
      <c r="AI19" s="2363"/>
      <c r="AJ19" s="2364"/>
      <c r="AK19" s="2364"/>
      <c r="AL19" s="2364"/>
      <c r="AM19" s="2365"/>
      <c r="AN19" s="37"/>
      <c r="AO19" s="37"/>
      <c r="AP19" s="37"/>
      <c r="AQ19" s="37"/>
      <c r="AR19" s="37"/>
      <c r="AS19" s="37"/>
      <c r="AT19" s="37"/>
      <c r="AU19" s="37"/>
      <c r="AV19" s="37"/>
      <c r="AW19" s="96"/>
      <c r="AX19" s="2292"/>
      <c r="AY19" s="958"/>
      <c r="AZ19" s="958"/>
      <c r="BA19" s="2293" t="str">
        <f t="shared" si="0"/>
        <v/>
      </c>
      <c r="BB19" s="2293"/>
      <c r="BC19" s="2293"/>
      <c r="BD19" s="2293" t="str">
        <f t="shared" si="1"/>
        <v/>
      </c>
      <c r="BE19" s="2293"/>
      <c r="BF19" s="2361"/>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27" t="s">
        <v>102</v>
      </c>
      <c r="I20" s="2328"/>
      <c r="J20" s="2328"/>
      <c r="K20" s="2328"/>
      <c r="L20" s="2328"/>
      <c r="M20" s="2329"/>
      <c r="N20" s="2326"/>
      <c r="O20" s="2326"/>
      <c r="P20" s="2326"/>
      <c r="Q20" s="2309"/>
      <c r="R20" s="2309"/>
      <c r="S20" s="2309"/>
      <c r="T20" s="2309"/>
      <c r="U20" s="2309"/>
      <c r="V20" s="2309"/>
      <c r="W20" s="2309"/>
      <c r="X20" s="2309"/>
      <c r="Y20" s="2309"/>
      <c r="Z20" s="2309"/>
      <c r="AA20" s="2309"/>
      <c r="AB20" s="2309"/>
      <c r="AC20" s="2375"/>
      <c r="AD20" s="2375"/>
      <c r="AE20" s="2375"/>
      <c r="AF20" s="2375"/>
      <c r="AG20" s="2375"/>
      <c r="AH20" s="2375"/>
      <c r="AI20" s="2316"/>
      <c r="AJ20" s="2317"/>
      <c r="AK20" s="2317"/>
      <c r="AL20" s="2317"/>
      <c r="AM20" s="2318"/>
      <c r="AN20" s="37"/>
      <c r="AO20" s="37"/>
      <c r="AP20" s="37"/>
      <c r="AQ20" s="37"/>
      <c r="AR20" s="37"/>
      <c r="AS20" s="37"/>
      <c r="AT20" s="37"/>
      <c r="AU20" s="37"/>
      <c r="AV20" s="37"/>
      <c r="AW20" s="96"/>
      <c r="AX20" s="2288"/>
      <c r="AY20" s="2289"/>
      <c r="AZ20" s="2289"/>
      <c r="BA20" s="2290" t="str">
        <f t="shared" si="0"/>
        <v/>
      </c>
      <c r="BB20" s="2290"/>
      <c r="BC20" s="2290"/>
      <c r="BD20" s="2290" t="str">
        <f t="shared" si="1"/>
        <v/>
      </c>
      <c r="BE20" s="2290"/>
      <c r="BF20" s="2362"/>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958"/>
      <c r="U21" s="958"/>
      <c r="V21" s="958"/>
      <c r="W21" s="958"/>
      <c r="X21" s="958"/>
      <c r="Y21" s="958"/>
      <c r="Z21" s="958"/>
      <c r="AA21" s="958"/>
      <c r="AB21" s="958"/>
      <c r="AC21" s="1621" t="str">
        <f>BD21</f>
        <v/>
      </c>
      <c r="AD21" s="1621"/>
      <c r="AE21" s="1621"/>
      <c r="AF21" s="1621" t="str">
        <f>BA21</f>
        <v/>
      </c>
      <c r="AG21" s="1621"/>
      <c r="AH21" s="1621"/>
      <c r="AI21" s="2363"/>
      <c r="AJ21" s="2364"/>
      <c r="AK21" s="2364"/>
      <c r="AL21" s="2364"/>
      <c r="AM21" s="2365"/>
      <c r="AN21" s="37"/>
      <c r="AO21" s="37"/>
      <c r="AP21" s="37"/>
      <c r="AQ21" s="37"/>
      <c r="AR21" s="37"/>
      <c r="AS21" s="37"/>
      <c r="AT21" s="37"/>
      <c r="AU21" s="37"/>
      <c r="AV21" s="37"/>
      <c r="AW21" s="96"/>
      <c r="AX21" s="2292"/>
      <c r="AY21" s="958"/>
      <c r="AZ21" s="958"/>
      <c r="BA21" s="2293" t="str">
        <f t="shared" si="0"/>
        <v/>
      </c>
      <c r="BB21" s="2293"/>
      <c r="BC21" s="2293"/>
      <c r="BD21" s="2293" t="str">
        <f t="shared" si="1"/>
        <v/>
      </c>
      <c r="BE21" s="2293"/>
      <c r="BF21" s="2361"/>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27" t="s">
        <v>102</v>
      </c>
      <c r="I22" s="2328"/>
      <c r="J22" s="2328"/>
      <c r="K22" s="2328"/>
      <c r="L22" s="2328"/>
      <c r="M22" s="2329"/>
      <c r="N22" s="2326"/>
      <c r="O22" s="2326"/>
      <c r="P22" s="2326"/>
      <c r="Q22" s="2309"/>
      <c r="R22" s="2309"/>
      <c r="S22" s="2309"/>
      <c r="T22" s="2309"/>
      <c r="U22" s="2309"/>
      <c r="V22" s="2309"/>
      <c r="W22" s="2309"/>
      <c r="X22" s="2309"/>
      <c r="Y22" s="2309"/>
      <c r="Z22" s="2309"/>
      <c r="AA22" s="2309"/>
      <c r="AB22" s="2309"/>
      <c r="AC22" s="2375"/>
      <c r="AD22" s="2375"/>
      <c r="AE22" s="2375"/>
      <c r="AF22" s="2375"/>
      <c r="AG22" s="2375"/>
      <c r="AH22" s="2375"/>
      <c r="AI22" s="2316"/>
      <c r="AJ22" s="2317"/>
      <c r="AK22" s="2317"/>
      <c r="AL22" s="2317"/>
      <c r="AM22" s="2318"/>
      <c r="AN22" s="37"/>
      <c r="AO22" s="37"/>
      <c r="AP22" s="37"/>
      <c r="AQ22" s="37"/>
      <c r="AR22" s="37"/>
      <c r="AS22" s="37"/>
      <c r="AT22" s="37"/>
      <c r="AU22" s="37"/>
      <c r="AV22" s="37"/>
      <c r="AW22" s="96"/>
      <c r="AX22" s="2288"/>
      <c r="AY22" s="2289"/>
      <c r="AZ22" s="2289"/>
      <c r="BA22" s="2290" t="str">
        <f t="shared" si="0"/>
        <v/>
      </c>
      <c r="BB22" s="2290"/>
      <c r="BC22" s="2290"/>
      <c r="BD22" s="2290" t="str">
        <f t="shared" si="1"/>
        <v/>
      </c>
      <c r="BE22" s="2290"/>
      <c r="BF22" s="2362"/>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958"/>
      <c r="U23" s="958"/>
      <c r="V23" s="958"/>
      <c r="W23" s="958"/>
      <c r="X23" s="958"/>
      <c r="Y23" s="958"/>
      <c r="Z23" s="958"/>
      <c r="AA23" s="958"/>
      <c r="AB23" s="958"/>
      <c r="AC23" s="1621" t="str">
        <f>BD23</f>
        <v/>
      </c>
      <c r="AD23" s="1621"/>
      <c r="AE23" s="1621"/>
      <c r="AF23" s="1621" t="str">
        <f>BA23</f>
        <v/>
      </c>
      <c r="AG23" s="1621"/>
      <c r="AH23" s="1621"/>
      <c r="AI23" s="2363"/>
      <c r="AJ23" s="2364"/>
      <c r="AK23" s="2364"/>
      <c r="AL23" s="2364"/>
      <c r="AM23" s="2365"/>
      <c r="AN23" s="37"/>
      <c r="AO23" s="37"/>
      <c r="AP23" s="37"/>
      <c r="AQ23" s="37"/>
      <c r="AR23" s="37"/>
      <c r="AS23" s="37"/>
      <c r="AT23" s="37"/>
      <c r="AU23" s="37"/>
      <c r="AV23" s="37"/>
      <c r="AW23" s="96"/>
      <c r="AX23" s="2292"/>
      <c r="AY23" s="958"/>
      <c r="AZ23" s="958"/>
      <c r="BA23" s="2293" t="str">
        <f t="shared" si="0"/>
        <v/>
      </c>
      <c r="BB23" s="2293"/>
      <c r="BC23" s="2293"/>
      <c r="BD23" s="2293" t="str">
        <f t="shared" si="1"/>
        <v/>
      </c>
      <c r="BE23" s="2293"/>
      <c r="BF23" s="2361"/>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27" t="s">
        <v>102</v>
      </c>
      <c r="I24" s="2328"/>
      <c r="J24" s="2328"/>
      <c r="K24" s="2328"/>
      <c r="L24" s="2328"/>
      <c r="M24" s="2329"/>
      <c r="N24" s="2326"/>
      <c r="O24" s="2326"/>
      <c r="P24" s="2326"/>
      <c r="Q24" s="2309"/>
      <c r="R24" s="2309"/>
      <c r="S24" s="2309"/>
      <c r="T24" s="2309"/>
      <c r="U24" s="2309"/>
      <c r="V24" s="2309"/>
      <c r="W24" s="2309"/>
      <c r="X24" s="2309"/>
      <c r="Y24" s="2309"/>
      <c r="Z24" s="2309"/>
      <c r="AA24" s="2309"/>
      <c r="AB24" s="2309"/>
      <c r="AC24" s="2375"/>
      <c r="AD24" s="2375"/>
      <c r="AE24" s="2375"/>
      <c r="AF24" s="2375"/>
      <c r="AG24" s="2375"/>
      <c r="AH24" s="2375"/>
      <c r="AI24" s="2316"/>
      <c r="AJ24" s="2317"/>
      <c r="AK24" s="2317"/>
      <c r="AL24" s="2317"/>
      <c r="AM24" s="2318"/>
      <c r="AN24" s="37"/>
      <c r="AO24" s="37"/>
      <c r="AP24" s="37"/>
      <c r="AQ24" s="37"/>
      <c r="AR24" s="37"/>
      <c r="AS24" s="37"/>
      <c r="AT24" s="37"/>
      <c r="AU24" s="37"/>
      <c r="AV24" s="37"/>
      <c r="AW24" s="96"/>
      <c r="AX24" s="2288"/>
      <c r="AY24" s="2289"/>
      <c r="AZ24" s="2289"/>
      <c r="BA24" s="2290" t="str">
        <f t="shared" si="0"/>
        <v/>
      </c>
      <c r="BB24" s="2290"/>
      <c r="BC24" s="2290"/>
      <c r="BD24" s="2290" t="str">
        <f t="shared" si="1"/>
        <v/>
      </c>
      <c r="BE24" s="2290"/>
      <c r="BF24" s="2362"/>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958"/>
      <c r="U25" s="958"/>
      <c r="V25" s="958"/>
      <c r="W25" s="958"/>
      <c r="X25" s="958"/>
      <c r="Y25" s="958"/>
      <c r="Z25" s="958"/>
      <c r="AA25" s="958"/>
      <c r="AB25" s="958"/>
      <c r="AC25" s="1621" t="str">
        <f>BD25</f>
        <v/>
      </c>
      <c r="AD25" s="1621"/>
      <c r="AE25" s="1621"/>
      <c r="AF25" s="1621" t="str">
        <f>BA25</f>
        <v/>
      </c>
      <c r="AG25" s="1621"/>
      <c r="AH25" s="1621"/>
      <c r="AI25" s="2363"/>
      <c r="AJ25" s="2364"/>
      <c r="AK25" s="2364"/>
      <c r="AL25" s="2364"/>
      <c r="AM25" s="2365"/>
      <c r="AN25" s="37"/>
      <c r="AO25" s="37"/>
      <c r="AP25" s="37"/>
      <c r="AQ25" s="37"/>
      <c r="AR25" s="37"/>
      <c r="AS25" s="37"/>
      <c r="AT25" s="37"/>
      <c r="AU25" s="37"/>
      <c r="AV25" s="37"/>
      <c r="AW25" s="96"/>
      <c r="AX25" s="2292"/>
      <c r="AY25" s="958"/>
      <c r="AZ25" s="958"/>
      <c r="BA25" s="2293" t="str">
        <f t="shared" si="0"/>
        <v/>
      </c>
      <c r="BB25" s="2293"/>
      <c r="BC25" s="2293"/>
      <c r="BD25" s="2293" t="str">
        <f t="shared" si="1"/>
        <v/>
      </c>
      <c r="BE25" s="2293"/>
      <c r="BF25" s="2361"/>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27" t="s">
        <v>102</v>
      </c>
      <c r="I26" s="2328"/>
      <c r="J26" s="2328"/>
      <c r="K26" s="2328"/>
      <c r="L26" s="2328"/>
      <c r="M26" s="2329"/>
      <c r="N26" s="2326"/>
      <c r="O26" s="2326"/>
      <c r="P26" s="2326"/>
      <c r="Q26" s="2309"/>
      <c r="R26" s="2309"/>
      <c r="S26" s="2309"/>
      <c r="T26" s="2309"/>
      <c r="U26" s="2309"/>
      <c r="V26" s="2309"/>
      <c r="W26" s="2309"/>
      <c r="X26" s="2309"/>
      <c r="Y26" s="2309"/>
      <c r="Z26" s="2309"/>
      <c r="AA26" s="2309"/>
      <c r="AB26" s="2309"/>
      <c r="AC26" s="2375"/>
      <c r="AD26" s="2375"/>
      <c r="AE26" s="2375"/>
      <c r="AF26" s="2375"/>
      <c r="AG26" s="2375"/>
      <c r="AH26" s="2375"/>
      <c r="AI26" s="2316"/>
      <c r="AJ26" s="2317"/>
      <c r="AK26" s="2317"/>
      <c r="AL26" s="2317"/>
      <c r="AM26" s="2318"/>
      <c r="AN26" s="37"/>
      <c r="AO26" s="37"/>
      <c r="AP26" s="37"/>
      <c r="AQ26" s="37"/>
      <c r="AR26" s="37"/>
      <c r="AS26" s="37"/>
      <c r="AT26" s="37"/>
      <c r="AU26" s="37"/>
      <c r="AV26" s="37"/>
      <c r="AW26" s="96"/>
      <c r="AX26" s="2288"/>
      <c r="AY26" s="2289"/>
      <c r="AZ26" s="2289"/>
      <c r="BA26" s="2290" t="str">
        <f t="shared" si="0"/>
        <v/>
      </c>
      <c r="BB26" s="2290"/>
      <c r="BC26" s="2290"/>
      <c r="BD26" s="2290" t="str">
        <f t="shared" si="1"/>
        <v/>
      </c>
      <c r="BE26" s="2290"/>
      <c r="BF26" s="2362"/>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958"/>
      <c r="U27" s="958"/>
      <c r="V27" s="958"/>
      <c r="W27" s="958"/>
      <c r="X27" s="958"/>
      <c r="Y27" s="958"/>
      <c r="Z27" s="958"/>
      <c r="AA27" s="958"/>
      <c r="AB27" s="958"/>
      <c r="AC27" s="1621" t="str">
        <f>BD27</f>
        <v/>
      </c>
      <c r="AD27" s="1621"/>
      <c r="AE27" s="1621"/>
      <c r="AF27" s="1621" t="str">
        <f>BA27</f>
        <v/>
      </c>
      <c r="AG27" s="1621"/>
      <c r="AH27" s="1621"/>
      <c r="AI27" s="2363"/>
      <c r="AJ27" s="2364"/>
      <c r="AK27" s="2364"/>
      <c r="AL27" s="2364"/>
      <c r="AM27" s="2365"/>
      <c r="AN27" s="37"/>
      <c r="AO27" s="37"/>
      <c r="AP27" s="37"/>
      <c r="AQ27" s="37"/>
      <c r="AR27" s="37"/>
      <c r="AS27" s="37"/>
      <c r="AT27" s="37"/>
      <c r="AU27" s="37"/>
      <c r="AV27" s="37"/>
      <c r="AW27" s="96"/>
      <c r="AX27" s="2292"/>
      <c r="AY27" s="958"/>
      <c r="AZ27" s="958"/>
      <c r="BA27" s="2293" t="str">
        <f t="shared" si="0"/>
        <v/>
      </c>
      <c r="BB27" s="2293"/>
      <c r="BC27" s="2293"/>
      <c r="BD27" s="2293" t="str">
        <f t="shared" si="1"/>
        <v/>
      </c>
      <c r="BE27" s="2293"/>
      <c r="BF27" s="2361"/>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27" t="s">
        <v>102</v>
      </c>
      <c r="I28" s="2328"/>
      <c r="J28" s="2328"/>
      <c r="K28" s="2328"/>
      <c r="L28" s="2328"/>
      <c r="M28" s="2329"/>
      <c r="N28" s="2369"/>
      <c r="O28" s="2370"/>
      <c r="P28" s="2371"/>
      <c r="Q28" s="2306"/>
      <c r="R28" s="2307"/>
      <c r="S28" s="2308"/>
      <c r="T28" s="2306"/>
      <c r="U28" s="2307"/>
      <c r="V28" s="2308"/>
      <c r="W28" s="2306"/>
      <c r="X28" s="2307"/>
      <c r="Y28" s="2308"/>
      <c r="Z28" s="2306"/>
      <c r="AA28" s="2307"/>
      <c r="AB28" s="2308"/>
      <c r="AC28" s="2372"/>
      <c r="AD28" s="2373"/>
      <c r="AE28" s="2374"/>
      <c r="AF28" s="2372"/>
      <c r="AG28" s="2373"/>
      <c r="AH28" s="2374"/>
      <c r="AI28" s="2316"/>
      <c r="AJ28" s="2317"/>
      <c r="AK28" s="2317"/>
      <c r="AL28" s="2317"/>
      <c r="AM28" s="2318"/>
      <c r="AN28" s="37"/>
      <c r="AO28" s="37"/>
      <c r="AP28" s="37"/>
      <c r="AQ28" s="37"/>
      <c r="AR28" s="37"/>
      <c r="AS28" s="37"/>
      <c r="AT28" s="37"/>
      <c r="AU28" s="37"/>
      <c r="AV28" s="37"/>
      <c r="AW28" s="96"/>
      <c r="AX28" s="2288"/>
      <c r="AY28" s="2289"/>
      <c r="AZ28" s="2289"/>
      <c r="BA28" s="2290" t="str">
        <f t="shared" si="0"/>
        <v/>
      </c>
      <c r="BB28" s="2290"/>
      <c r="BC28" s="2290"/>
      <c r="BD28" s="2290" t="str">
        <f t="shared" si="1"/>
        <v/>
      </c>
      <c r="BE28" s="2290"/>
      <c r="BF28" s="2362"/>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2189"/>
      <c r="U29" s="2190"/>
      <c r="V29" s="2191"/>
      <c r="W29" s="2189"/>
      <c r="X29" s="2190"/>
      <c r="Y29" s="2191"/>
      <c r="Z29" s="2189"/>
      <c r="AA29" s="2190"/>
      <c r="AB29" s="2191"/>
      <c r="AC29" s="1621" t="str">
        <f>BD29</f>
        <v/>
      </c>
      <c r="AD29" s="1621"/>
      <c r="AE29" s="1621"/>
      <c r="AF29" s="1621" t="str">
        <f>BA29</f>
        <v/>
      </c>
      <c r="AG29" s="1621"/>
      <c r="AH29" s="1621"/>
      <c r="AI29" s="2363"/>
      <c r="AJ29" s="2364"/>
      <c r="AK29" s="2364"/>
      <c r="AL29" s="2364"/>
      <c r="AM29" s="2365"/>
      <c r="AN29" s="37"/>
      <c r="AO29" s="37"/>
      <c r="AP29" s="37"/>
      <c r="AQ29" s="37"/>
      <c r="AR29" s="37"/>
      <c r="AS29" s="37"/>
      <c r="AT29" s="37"/>
      <c r="AU29" s="37"/>
      <c r="AV29" s="37"/>
      <c r="AW29" s="96"/>
      <c r="AX29" s="2292"/>
      <c r="AY29" s="958"/>
      <c r="AZ29" s="958"/>
      <c r="BA29" s="2293" t="str">
        <f t="shared" si="0"/>
        <v/>
      </c>
      <c r="BB29" s="2293"/>
      <c r="BC29" s="2293"/>
      <c r="BD29" s="2293" t="str">
        <f t="shared" si="1"/>
        <v/>
      </c>
      <c r="BE29" s="2293"/>
      <c r="BF29" s="2361"/>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27" t="s">
        <v>102</v>
      </c>
      <c r="I30" s="2328"/>
      <c r="J30" s="2328"/>
      <c r="K30" s="2328"/>
      <c r="L30" s="2328"/>
      <c r="M30" s="2329"/>
      <c r="N30" s="2369"/>
      <c r="O30" s="2370"/>
      <c r="P30" s="2371"/>
      <c r="Q30" s="2306"/>
      <c r="R30" s="2307"/>
      <c r="S30" s="2308"/>
      <c r="T30" s="2306"/>
      <c r="U30" s="2307"/>
      <c r="V30" s="2308"/>
      <c r="W30" s="2306"/>
      <c r="X30" s="2307"/>
      <c r="Y30" s="2308"/>
      <c r="Z30" s="2306"/>
      <c r="AA30" s="2307"/>
      <c r="AB30" s="2308"/>
      <c r="AC30" s="2372"/>
      <c r="AD30" s="2373"/>
      <c r="AE30" s="2374"/>
      <c r="AF30" s="2372"/>
      <c r="AG30" s="2373"/>
      <c r="AH30" s="2374"/>
      <c r="AI30" s="2316"/>
      <c r="AJ30" s="2317"/>
      <c r="AK30" s="2317"/>
      <c r="AL30" s="2317"/>
      <c r="AM30" s="2318"/>
      <c r="AN30" s="37"/>
      <c r="AO30" s="37"/>
      <c r="AP30" s="37"/>
      <c r="AQ30" s="37"/>
      <c r="AR30" s="37"/>
      <c r="AS30" s="37"/>
      <c r="AT30" s="37"/>
      <c r="AU30" s="37"/>
      <c r="AV30" s="37"/>
      <c r="AW30" s="96"/>
      <c r="AX30" s="2288"/>
      <c r="AY30" s="2289"/>
      <c r="AZ30" s="2289"/>
      <c r="BA30" s="2290" t="str">
        <f t="shared" si="0"/>
        <v/>
      </c>
      <c r="BB30" s="2290"/>
      <c r="BC30" s="2290"/>
      <c r="BD30" s="2290" t="str">
        <f t="shared" si="1"/>
        <v/>
      </c>
      <c r="BE30" s="2290"/>
      <c r="BF30" s="2362"/>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2189"/>
      <c r="U31" s="2190"/>
      <c r="V31" s="2191"/>
      <c r="W31" s="2189"/>
      <c r="X31" s="2190"/>
      <c r="Y31" s="2191"/>
      <c r="Z31" s="2189"/>
      <c r="AA31" s="2190"/>
      <c r="AB31" s="2191"/>
      <c r="AC31" s="1621" t="str">
        <f>BD31</f>
        <v/>
      </c>
      <c r="AD31" s="1621"/>
      <c r="AE31" s="1621"/>
      <c r="AF31" s="1621" t="str">
        <f>BA31</f>
        <v/>
      </c>
      <c r="AG31" s="1621"/>
      <c r="AH31" s="1621"/>
      <c r="AI31" s="2363"/>
      <c r="AJ31" s="2364"/>
      <c r="AK31" s="2364"/>
      <c r="AL31" s="2364"/>
      <c r="AM31" s="2365"/>
      <c r="AN31" s="37"/>
      <c r="AO31" s="37"/>
      <c r="AP31" s="37"/>
      <c r="AQ31" s="37"/>
      <c r="AR31" s="37"/>
      <c r="AS31" s="37"/>
      <c r="AT31" s="37"/>
      <c r="AU31" s="37"/>
      <c r="AV31" s="37"/>
      <c r="AW31" s="96"/>
      <c r="AX31" s="2292"/>
      <c r="AY31" s="958"/>
      <c r="AZ31" s="958"/>
      <c r="BA31" s="2293" t="str">
        <f t="shared" si="0"/>
        <v/>
      </c>
      <c r="BB31" s="2293"/>
      <c r="BC31" s="2293"/>
      <c r="BD31" s="2293" t="str">
        <f t="shared" si="1"/>
        <v/>
      </c>
      <c r="BE31" s="2293"/>
      <c r="BF31" s="2361"/>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27" t="s">
        <v>102</v>
      </c>
      <c r="I32" s="2328"/>
      <c r="J32" s="2328"/>
      <c r="K32" s="2328"/>
      <c r="L32" s="2328"/>
      <c r="M32" s="2329"/>
      <c r="N32" s="2369"/>
      <c r="O32" s="2370"/>
      <c r="P32" s="2371"/>
      <c r="Q32" s="2306"/>
      <c r="R32" s="2307"/>
      <c r="S32" s="2308"/>
      <c r="T32" s="2306"/>
      <c r="U32" s="2307"/>
      <c r="V32" s="2308"/>
      <c r="W32" s="2306"/>
      <c r="X32" s="2307"/>
      <c r="Y32" s="2308"/>
      <c r="Z32" s="2306"/>
      <c r="AA32" s="2307"/>
      <c r="AB32" s="2308"/>
      <c r="AC32" s="2372"/>
      <c r="AD32" s="2373"/>
      <c r="AE32" s="2374"/>
      <c r="AF32" s="2372"/>
      <c r="AG32" s="2373"/>
      <c r="AH32" s="2374"/>
      <c r="AI32" s="2316"/>
      <c r="AJ32" s="2317"/>
      <c r="AK32" s="2317"/>
      <c r="AL32" s="2317"/>
      <c r="AM32" s="2318"/>
      <c r="AN32" s="37"/>
      <c r="AO32" s="37"/>
      <c r="AP32" s="37"/>
      <c r="AQ32" s="37"/>
      <c r="AR32" s="37"/>
      <c r="AS32" s="37"/>
      <c r="AT32" s="37"/>
      <c r="AU32" s="37"/>
      <c r="AV32" s="37"/>
      <c r="AW32" s="96"/>
      <c r="AX32" s="2288"/>
      <c r="AY32" s="2289"/>
      <c r="AZ32" s="2289"/>
      <c r="BA32" s="2290" t="str">
        <f t="shared" si="0"/>
        <v/>
      </c>
      <c r="BB32" s="2290"/>
      <c r="BC32" s="2290"/>
      <c r="BD32" s="2290" t="str">
        <f t="shared" si="1"/>
        <v/>
      </c>
      <c r="BE32" s="2290"/>
      <c r="BF32" s="2362"/>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153"/>
      <c r="U33" s="2154"/>
      <c r="V33" s="2155"/>
      <c r="W33" s="2153"/>
      <c r="X33" s="2154"/>
      <c r="Y33" s="2155"/>
      <c r="Z33" s="2153"/>
      <c r="AA33" s="2154"/>
      <c r="AB33" s="2155"/>
      <c r="AC33" s="1353" t="str">
        <f>BD33</f>
        <v/>
      </c>
      <c r="AD33" s="1353"/>
      <c r="AE33" s="1353"/>
      <c r="AF33" s="1353" t="str">
        <f>BA33</f>
        <v/>
      </c>
      <c r="AG33" s="1353"/>
      <c r="AH33" s="1353"/>
      <c r="AI33" s="2366"/>
      <c r="AJ33" s="2367"/>
      <c r="AK33" s="2367"/>
      <c r="AL33" s="2367"/>
      <c r="AM33" s="2368"/>
      <c r="AN33" s="37"/>
      <c r="AO33" s="37"/>
      <c r="AP33" s="37"/>
      <c r="AQ33" s="37"/>
      <c r="AR33" s="37"/>
      <c r="AS33" s="37"/>
      <c r="AT33" s="37"/>
      <c r="AU33" s="37"/>
      <c r="AV33" s="37"/>
      <c r="AW33" s="96"/>
      <c r="AX33" s="2303"/>
      <c r="AY33" s="2248"/>
      <c r="AZ33" s="2248"/>
      <c r="BA33" s="2287" t="str">
        <f t="shared" si="0"/>
        <v/>
      </c>
      <c r="BB33" s="2287"/>
      <c r="BC33" s="2287"/>
      <c r="BD33" s="2287" t="str">
        <f t="shared" si="1"/>
        <v/>
      </c>
      <c r="BE33" s="2287"/>
      <c r="BF33" s="2360"/>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53" t="s">
        <v>696</v>
      </c>
      <c r="AZ35" s="1254"/>
      <c r="BA35" s="1254"/>
      <c r="BB35" s="1254"/>
      <c r="BC35" s="1254"/>
      <c r="BD35" s="1254"/>
      <c r="BE35" s="1254"/>
      <c r="BF35" s="1254"/>
      <c r="BG35" s="1254"/>
      <c r="BH35" s="1254"/>
      <c r="BI35" s="1254"/>
      <c r="BJ35" s="1254"/>
      <c r="BK35" s="1254"/>
      <c r="BL35" s="1254"/>
      <c r="BM35" s="125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48"/>
      <c r="AZ36" s="949"/>
      <c r="BA36" s="949"/>
      <c r="BB36" s="949"/>
      <c r="BC36" s="950"/>
      <c r="BD36" s="966"/>
      <c r="BE36" s="949"/>
      <c r="BF36" s="949"/>
      <c r="BG36" s="949"/>
      <c r="BH36" s="950"/>
      <c r="BI36" s="966"/>
      <c r="BJ36" s="949"/>
      <c r="BK36" s="949"/>
      <c r="BL36" s="949"/>
      <c r="BM36" s="96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25"/>
      <c r="AZ37" s="926"/>
      <c r="BA37" s="926"/>
      <c r="BB37" s="926"/>
      <c r="BC37" s="927"/>
      <c r="BD37" s="928"/>
      <c r="BE37" s="926"/>
      <c r="BF37" s="926"/>
      <c r="BG37" s="926"/>
      <c r="BH37" s="927"/>
      <c r="BI37" s="928"/>
      <c r="BJ37" s="926"/>
      <c r="BK37" s="926"/>
      <c r="BL37" s="926"/>
      <c r="BM37" s="92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925"/>
      <c r="AZ38" s="926"/>
      <c r="BA38" s="926"/>
      <c r="BB38" s="926"/>
      <c r="BC38" s="927"/>
      <c r="BD38" s="928"/>
      <c r="BE38" s="926"/>
      <c r="BF38" s="926"/>
      <c r="BG38" s="926"/>
      <c r="BH38" s="927"/>
      <c r="BI38" s="928"/>
      <c r="BJ38" s="926"/>
      <c r="BK38" s="926"/>
      <c r="BL38" s="926"/>
      <c r="BM38" s="92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925"/>
      <c r="AZ39" s="926"/>
      <c r="BA39" s="926"/>
      <c r="BB39" s="926"/>
      <c r="BC39" s="927"/>
      <c r="BD39" s="928"/>
      <c r="BE39" s="926"/>
      <c r="BF39" s="926"/>
      <c r="BG39" s="926"/>
      <c r="BH39" s="927"/>
      <c r="BI39" s="928"/>
      <c r="BJ39" s="926"/>
      <c r="BK39" s="926"/>
      <c r="BL39" s="926"/>
      <c r="BM39" s="92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925"/>
      <c r="AZ40" s="926"/>
      <c r="BA40" s="926"/>
      <c r="BB40" s="926"/>
      <c r="BC40" s="927"/>
      <c r="BD40" s="928"/>
      <c r="BE40" s="926"/>
      <c r="BF40" s="926"/>
      <c r="BG40" s="926"/>
      <c r="BH40" s="927"/>
      <c r="BI40" s="928"/>
      <c r="BJ40" s="926"/>
      <c r="BK40" s="926"/>
      <c r="BL40" s="926"/>
      <c r="BM40" s="92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36"/>
      <c r="AZ41" s="937"/>
      <c r="BA41" s="937"/>
      <c r="BB41" s="937"/>
      <c r="BC41" s="938"/>
      <c r="BD41" s="939"/>
      <c r="BE41" s="937"/>
      <c r="BF41" s="937"/>
      <c r="BG41" s="937"/>
      <c r="BH41" s="938"/>
      <c r="BI41" s="939"/>
      <c r="BJ41" s="937"/>
      <c r="BK41" s="937"/>
      <c r="BL41" s="937"/>
      <c r="BM41" s="940"/>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437</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383"/>
      <c r="AM7" s="2383"/>
      <c r="AN7" s="2383"/>
      <c r="AO7" s="2383"/>
      <c r="AP7" s="2383"/>
      <c r="AQ7" s="2383"/>
      <c r="AR7" s="2383"/>
      <c r="AS7" s="2383"/>
      <c r="AT7" s="2383"/>
      <c r="AU7" s="2383"/>
      <c r="AV7" s="238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384"/>
      <c r="AY9" s="2385"/>
      <c r="AZ9" s="2385"/>
      <c r="BA9" s="2281" t="s">
        <v>433</v>
      </c>
      <c r="BB9" s="2281"/>
      <c r="BC9" s="2281"/>
      <c r="BD9" s="2385"/>
      <c r="BE9" s="2385"/>
      <c r="BF9" s="2385"/>
      <c r="BG9" s="2281" t="s">
        <v>791</v>
      </c>
      <c r="BH9" s="2281"/>
      <c r="BI9" s="2281"/>
      <c r="BJ9" s="2281" t="s">
        <v>430</v>
      </c>
      <c r="BK9" s="2281"/>
      <c r="BL9" s="2281"/>
      <c r="BM9" s="2281" t="s">
        <v>429</v>
      </c>
      <c r="BN9" s="2281"/>
      <c r="BO9" s="2298"/>
      <c r="BP9" s="2281" t="s">
        <v>892</v>
      </c>
      <c r="BQ9" s="2281"/>
      <c r="BR9" s="228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423</v>
      </c>
      <c r="AD10" s="2343"/>
      <c r="AE10" s="2344"/>
      <c r="AF10" s="2342" t="s">
        <v>422</v>
      </c>
      <c r="AG10" s="2343"/>
      <c r="AH10" s="2344"/>
      <c r="AI10" s="2342" t="s">
        <v>433</v>
      </c>
      <c r="AJ10" s="2343"/>
      <c r="AK10" s="2344"/>
      <c r="AL10" s="2345" t="s">
        <v>438</v>
      </c>
      <c r="AM10" s="2346"/>
      <c r="AN10" s="2347"/>
      <c r="AO10" s="2342" t="s">
        <v>439</v>
      </c>
      <c r="AP10" s="2343"/>
      <c r="AQ10" s="2344"/>
      <c r="AR10" s="2342" t="s">
        <v>418</v>
      </c>
      <c r="AS10" s="2343"/>
      <c r="AT10" s="2343"/>
      <c r="AU10" s="2343"/>
      <c r="AV10" s="2351"/>
      <c r="AW10" s="96"/>
      <c r="AX10" s="2386"/>
      <c r="AY10" s="792"/>
      <c r="AZ10" s="792"/>
      <c r="BA10" s="2283"/>
      <c r="BB10" s="2283"/>
      <c r="BC10" s="2283"/>
      <c r="BD10" s="792"/>
      <c r="BE10" s="792"/>
      <c r="BF10" s="792"/>
      <c r="BG10" s="2283"/>
      <c r="BH10" s="2283"/>
      <c r="BI10" s="2283"/>
      <c r="BJ10" s="2283"/>
      <c r="BK10" s="2283"/>
      <c r="BL10" s="2283"/>
      <c r="BM10" s="2283"/>
      <c r="BN10" s="2283"/>
      <c r="BO10" s="2299"/>
      <c r="BP10" s="2283"/>
      <c r="BQ10" s="2283"/>
      <c r="BR10" s="2284"/>
      <c r="BS10" s="272"/>
      <c r="BT10" s="272"/>
      <c r="BU10" s="272"/>
      <c r="BV10" s="5"/>
      <c r="BW10" s="5"/>
      <c r="BX10" s="5"/>
      <c r="BY10" s="5"/>
      <c r="BZ10" s="5"/>
      <c r="CA10" s="5"/>
      <c r="CB10" s="5"/>
      <c r="CC10" s="5"/>
      <c r="CD10" s="5"/>
      <c r="CE10" s="5"/>
      <c r="CF10" s="5"/>
    </row>
    <row r="11" spans="1:84" ht="12" customHeight="1" thickBot="1" x14ac:dyDescent="0.3">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42"/>
      <c r="AG11" s="2343"/>
      <c r="AH11" s="2344"/>
      <c r="AI11" s="2342"/>
      <c r="AJ11" s="2343"/>
      <c r="AK11" s="2344"/>
      <c r="AL11" s="2345"/>
      <c r="AM11" s="2346"/>
      <c r="AN11" s="2347"/>
      <c r="AO11" s="2342"/>
      <c r="AP11" s="2343"/>
      <c r="AQ11" s="2344"/>
      <c r="AR11" s="2352"/>
      <c r="AS11" s="2353"/>
      <c r="AT11" s="2353"/>
      <c r="AU11" s="2353"/>
      <c r="AV11" s="2354"/>
      <c r="AW11" s="96"/>
      <c r="AX11" s="2387"/>
      <c r="AY11" s="2388"/>
      <c r="AZ11" s="2388"/>
      <c r="BA11" s="2285"/>
      <c r="BB11" s="2285"/>
      <c r="BC11" s="2285"/>
      <c r="BD11" s="2388"/>
      <c r="BE11" s="2388"/>
      <c r="BF11" s="2388"/>
      <c r="BG11" s="2285"/>
      <c r="BH11" s="2285"/>
      <c r="BI11" s="2285"/>
      <c r="BJ11" s="2285"/>
      <c r="BK11" s="2285"/>
      <c r="BL11" s="2285"/>
      <c r="BM11" s="2285"/>
      <c r="BN11" s="2285"/>
      <c r="BO11" s="2300"/>
      <c r="BP11" s="2285"/>
      <c r="BQ11" s="2285"/>
      <c r="BR11" s="2286"/>
      <c r="BS11" s="272"/>
      <c r="BT11" s="272"/>
      <c r="BU11" s="272"/>
      <c r="BV11" s="5"/>
      <c r="BW11" s="5"/>
      <c r="BX11" s="5"/>
      <c r="BY11" s="5"/>
      <c r="BZ11" s="5"/>
      <c r="CA11" s="5"/>
      <c r="CB11" s="5"/>
      <c r="CC11" s="5"/>
      <c r="CD11" s="5"/>
      <c r="CE11" s="5"/>
      <c r="CF11" s="5"/>
    </row>
    <row r="12" spans="1:84" ht="12.75" customHeight="1" thickTop="1" x14ac:dyDescent="0.25">
      <c r="A12" s="2330"/>
      <c r="B12" s="2331"/>
      <c r="C12" s="2331"/>
      <c r="D12" s="2331"/>
      <c r="E12" s="2331"/>
      <c r="F12" s="2331"/>
      <c r="G12" s="2332"/>
      <c r="H12" s="2389" t="s">
        <v>102</v>
      </c>
      <c r="I12" s="2390"/>
      <c r="J12" s="2390"/>
      <c r="K12" s="2390"/>
      <c r="L12" s="2390"/>
      <c r="M12" s="2391"/>
      <c r="N12" s="2392"/>
      <c r="O12" s="2392"/>
      <c r="P12" s="2392"/>
      <c r="Q12" s="2393"/>
      <c r="R12" s="2393"/>
      <c r="S12" s="2393"/>
      <c r="T12" s="2394" t="str">
        <f>IF($A12&lt;&gt;"","---","")</f>
        <v/>
      </c>
      <c r="U12" s="2395"/>
      <c r="V12" s="2395"/>
      <c r="W12" s="2393"/>
      <c r="X12" s="2393"/>
      <c r="Y12" s="2393"/>
      <c r="Z12" s="2394" t="str">
        <f>IF($A12&lt;&gt;"","---","")</f>
        <v/>
      </c>
      <c r="AA12" s="2395"/>
      <c r="AB12" s="2395"/>
      <c r="AC12" s="2393"/>
      <c r="AD12" s="2393"/>
      <c r="AE12" s="2393"/>
      <c r="AF12" s="2393"/>
      <c r="AG12" s="2393"/>
      <c r="AH12" s="2393"/>
      <c r="AI12" s="2393"/>
      <c r="AJ12" s="2393"/>
      <c r="AK12" s="2393"/>
      <c r="AL12" s="2393"/>
      <c r="AM12" s="2393"/>
      <c r="AN12" s="2393"/>
      <c r="AO12" s="2393"/>
      <c r="AP12" s="2393"/>
      <c r="AQ12" s="2393"/>
      <c r="AR12" s="2398" t="s">
        <v>99</v>
      </c>
      <c r="AS12" s="2399"/>
      <c r="AT12" s="2399"/>
      <c r="AU12" s="2399"/>
      <c r="AV12" s="2400"/>
      <c r="AW12" s="96"/>
      <c r="AX12" s="2401"/>
      <c r="AY12" s="2402"/>
      <c r="AZ12" s="2402"/>
      <c r="BA12" s="2396" t="str">
        <f t="shared" ref="BA12:BA32" si="0">IF(1.08*N12*(Q12-W12)/1000&lt;&gt;0,1.08*N12*(Q12-W12)/1000,"")</f>
        <v/>
      </c>
      <c r="BB12" s="2396"/>
      <c r="BC12" s="2396"/>
      <c r="BD12" s="2403"/>
      <c r="BE12" s="2403"/>
      <c r="BF12" s="2403"/>
      <c r="BG12" s="2396" t="str">
        <f t="shared" ref="BG12:BG32" si="1">IF(AO12*500*(AF12-AC12)/1000&lt;&gt;0,AO12*500*(AF12-AC12)/1000,"")</f>
        <v/>
      </c>
      <c r="BH12" s="2396"/>
      <c r="BI12" s="2396"/>
      <c r="BJ12" s="2396" t="str">
        <f t="shared" ref="BJ12:BJ32" si="2">IFERROR((BD12*1000)/(500*(AF12-AC12)),"")</f>
        <v/>
      </c>
      <c r="BK12" s="2396"/>
      <c r="BL12" s="2396"/>
      <c r="BM12" s="2379" t="s">
        <v>99</v>
      </c>
      <c r="BN12" s="2380"/>
      <c r="BO12" s="2397"/>
      <c r="BP12" s="2379" t="s">
        <v>99</v>
      </c>
      <c r="BQ12" s="2380"/>
      <c r="BR12" s="2381"/>
      <c r="BS12" s="5"/>
      <c r="BT12" s="5"/>
      <c r="BU12" s="5"/>
      <c r="BV12" s="5"/>
      <c r="BW12" s="5"/>
      <c r="BX12" s="5"/>
      <c r="BY12" s="5"/>
      <c r="BZ12" s="5"/>
      <c r="CA12" s="5"/>
      <c r="CB12" s="5"/>
      <c r="CC12" s="5"/>
      <c r="CD12" s="5"/>
      <c r="CE12" s="5"/>
      <c r="CF12" s="5"/>
    </row>
    <row r="13" spans="1:84" ht="12" customHeight="1" x14ac:dyDescent="0.25">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958"/>
      <c r="AD13" s="958"/>
      <c r="AE13" s="958"/>
      <c r="AF13" s="958"/>
      <c r="AG13" s="958"/>
      <c r="AH13" s="958"/>
      <c r="AI13" s="2293"/>
      <c r="AJ13" s="2293"/>
      <c r="AK13" s="2293"/>
      <c r="AL13" s="958"/>
      <c r="AM13" s="958"/>
      <c r="AN13" s="958"/>
      <c r="AO13" s="1240" t="str">
        <f>IFERROR(SQRT(AL13/AL12)*AO12,"")</f>
        <v/>
      </c>
      <c r="AP13" s="1240"/>
      <c r="AQ13" s="1240"/>
      <c r="AR13" s="2319"/>
      <c r="AS13" s="2320"/>
      <c r="AT13" s="2320"/>
      <c r="AU13" s="2301" t="s">
        <v>119</v>
      </c>
      <c r="AV13" s="2302"/>
      <c r="AW13" s="96"/>
      <c r="AX13" s="2404"/>
      <c r="AY13" s="2405"/>
      <c r="AZ13" s="2405"/>
      <c r="BA13" s="2293" t="str">
        <f>IF(1.08*N13*(W13-Q13)/1000&lt;&gt;0,1.08*N13*(W13-Q13)/1000,"")</f>
        <v/>
      </c>
      <c r="BB13" s="2293"/>
      <c r="BC13" s="2293"/>
      <c r="BD13" s="2403"/>
      <c r="BE13" s="2403"/>
      <c r="BF13" s="2403"/>
      <c r="BG13" s="2293" t="str">
        <f>IFERROR(IF(AO13*500*(AC13-AF13)/1000&lt;&gt;0,AO13*500*(AC13-AF13)/1000,""),"")</f>
        <v/>
      </c>
      <c r="BH13" s="2293"/>
      <c r="BI13" s="2293"/>
      <c r="BJ13" s="2293" t="str">
        <f>IFERROR((BA13*1000)/(500*(AC13-AF13)),"")</f>
        <v/>
      </c>
      <c r="BK13" s="2293"/>
      <c r="BL13" s="2293"/>
      <c r="BM13" s="1621" t="str">
        <f>IFERROR(SQRT(AL13/AL12)*AO12,"")</f>
        <v/>
      </c>
      <c r="BN13" s="1621"/>
      <c r="BO13" s="2294"/>
      <c r="BP13" s="1621" t="e">
        <f>BA13/BG13</f>
        <v>#VALUE!</v>
      </c>
      <c r="BQ13" s="1621"/>
      <c r="BR13" s="2276"/>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389" t="s">
        <v>102</v>
      </c>
      <c r="I14" s="2390"/>
      <c r="J14" s="2390"/>
      <c r="K14" s="2390"/>
      <c r="L14" s="2390"/>
      <c r="M14" s="2391"/>
      <c r="N14" s="2392"/>
      <c r="O14" s="2392"/>
      <c r="P14" s="2392"/>
      <c r="Q14" s="2393"/>
      <c r="R14" s="2393"/>
      <c r="S14" s="2393"/>
      <c r="T14" s="2394" t="str">
        <f>IF($A14&lt;&gt;"","---","")</f>
        <v/>
      </c>
      <c r="U14" s="2395"/>
      <c r="V14" s="2395"/>
      <c r="W14" s="2393"/>
      <c r="X14" s="2393"/>
      <c r="Y14" s="2393"/>
      <c r="Z14" s="2394" t="str">
        <f>IF($A14&lt;&gt;"","---","")</f>
        <v/>
      </c>
      <c r="AA14" s="2395"/>
      <c r="AB14" s="2395"/>
      <c r="AC14" s="2393"/>
      <c r="AD14" s="2393"/>
      <c r="AE14" s="2393"/>
      <c r="AF14" s="2393"/>
      <c r="AG14" s="2393"/>
      <c r="AH14" s="2393"/>
      <c r="AI14" s="2393"/>
      <c r="AJ14" s="2393"/>
      <c r="AK14" s="2393"/>
      <c r="AL14" s="2393"/>
      <c r="AM14" s="2393"/>
      <c r="AN14" s="2393"/>
      <c r="AO14" s="2393"/>
      <c r="AP14" s="2393"/>
      <c r="AQ14" s="2393"/>
      <c r="AR14" s="2398" t="s">
        <v>99</v>
      </c>
      <c r="AS14" s="2399"/>
      <c r="AT14" s="2399"/>
      <c r="AU14" s="2399"/>
      <c r="AV14" s="2400"/>
      <c r="AW14" s="96"/>
      <c r="AX14" s="2401"/>
      <c r="AY14" s="2402"/>
      <c r="AZ14" s="2402"/>
      <c r="BA14" s="2396" t="str">
        <f t="shared" si="0"/>
        <v/>
      </c>
      <c r="BB14" s="2396"/>
      <c r="BC14" s="2396"/>
      <c r="BD14" s="2403"/>
      <c r="BE14" s="2403"/>
      <c r="BF14" s="2403"/>
      <c r="BG14" s="2406" t="str">
        <f t="shared" si="1"/>
        <v/>
      </c>
      <c r="BH14" s="2407"/>
      <c r="BI14" s="2408"/>
      <c r="BJ14" s="2396" t="str">
        <f t="shared" si="2"/>
        <v/>
      </c>
      <c r="BK14" s="2396"/>
      <c r="BL14" s="2396"/>
      <c r="BM14" s="2379" t="s">
        <v>99</v>
      </c>
      <c r="BN14" s="2380"/>
      <c r="BO14" s="2397"/>
      <c r="BP14" s="2379" t="s">
        <v>99</v>
      </c>
      <c r="BQ14" s="2380"/>
      <c r="BR14" s="2381"/>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958"/>
      <c r="AD15" s="958"/>
      <c r="AE15" s="958"/>
      <c r="AF15" s="958"/>
      <c r="AG15" s="958"/>
      <c r="AH15" s="958"/>
      <c r="AI15" s="2293" t="str">
        <f>BA15</f>
        <v/>
      </c>
      <c r="AJ15" s="2293"/>
      <c r="AK15" s="2293"/>
      <c r="AL15" s="958"/>
      <c r="AM15" s="958"/>
      <c r="AN15" s="958"/>
      <c r="AO15" s="1240" t="str">
        <f>IFERROR(SQRT(AL15/AL14)*AO14,"")</f>
        <v/>
      </c>
      <c r="AP15" s="1240"/>
      <c r="AQ15" s="1240"/>
      <c r="AR15" s="2319"/>
      <c r="AS15" s="2320"/>
      <c r="AT15" s="2320"/>
      <c r="AU15" s="2301" t="s">
        <v>119</v>
      </c>
      <c r="AV15" s="2302"/>
      <c r="AW15" s="96"/>
      <c r="AX15" s="2409"/>
      <c r="AY15" s="2405"/>
      <c r="AZ15" s="2405"/>
      <c r="BA15" s="2293" t="str">
        <f>IF(1.08*N15*(W15-Q15)/1000&lt;&gt;0,1.08*N15*(W15-Q15)/1000,"")</f>
        <v/>
      </c>
      <c r="BB15" s="2293"/>
      <c r="BC15" s="2293"/>
      <c r="BD15" s="2403"/>
      <c r="BE15" s="2403"/>
      <c r="BF15" s="2403"/>
      <c r="BG15" s="2293" t="str">
        <f>IFERROR(IF(AO15*500*(AC15-AF15)/1000&lt;&gt;0,AO15*500*(AC15-AF15)/1000,""),"")</f>
        <v/>
      </c>
      <c r="BH15" s="2293"/>
      <c r="BI15" s="2293"/>
      <c r="BJ15" s="2293" t="str">
        <f>IFERROR((BA15*1000)/(500*(AC15-AF15)),"")</f>
        <v/>
      </c>
      <c r="BK15" s="2293"/>
      <c r="BL15" s="2293"/>
      <c r="BM15" s="1621" t="str">
        <f>IFERROR(SQRT(AL15/AL14)*AO14,"")</f>
        <v/>
      </c>
      <c r="BN15" s="1621"/>
      <c r="BO15" s="2294"/>
      <c r="BP15" s="1621" t="e">
        <f>BA15/BG15</f>
        <v>#VALUE!</v>
      </c>
      <c r="BQ15" s="1621"/>
      <c r="BR15" s="2276"/>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389" t="s">
        <v>102</v>
      </c>
      <c r="I16" s="2390"/>
      <c r="J16" s="2390"/>
      <c r="K16" s="2390"/>
      <c r="L16" s="2390"/>
      <c r="M16" s="2391"/>
      <c r="N16" s="2392"/>
      <c r="O16" s="2392"/>
      <c r="P16" s="2392"/>
      <c r="Q16" s="2393"/>
      <c r="R16" s="2393"/>
      <c r="S16" s="2393"/>
      <c r="T16" s="2394" t="str">
        <f>IF($A16&lt;&gt;"","---","")</f>
        <v/>
      </c>
      <c r="U16" s="2395"/>
      <c r="V16" s="2395"/>
      <c r="W16" s="2393"/>
      <c r="X16" s="2393"/>
      <c r="Y16" s="2393"/>
      <c r="Z16" s="2394" t="str">
        <f>IF($A16&lt;&gt;"","---","")</f>
        <v/>
      </c>
      <c r="AA16" s="2395"/>
      <c r="AB16" s="2395"/>
      <c r="AC16" s="2393"/>
      <c r="AD16" s="2393"/>
      <c r="AE16" s="2393"/>
      <c r="AF16" s="2393"/>
      <c r="AG16" s="2393"/>
      <c r="AH16" s="2393"/>
      <c r="AI16" s="2393"/>
      <c r="AJ16" s="2393"/>
      <c r="AK16" s="2393"/>
      <c r="AL16" s="2393"/>
      <c r="AM16" s="2393"/>
      <c r="AN16" s="2393"/>
      <c r="AO16" s="2393"/>
      <c r="AP16" s="2393"/>
      <c r="AQ16" s="2393"/>
      <c r="AR16" s="2398" t="s">
        <v>99</v>
      </c>
      <c r="AS16" s="2399"/>
      <c r="AT16" s="2399"/>
      <c r="AU16" s="2399"/>
      <c r="AV16" s="2400"/>
      <c r="AW16" s="96"/>
      <c r="AX16" s="2401"/>
      <c r="AY16" s="2402"/>
      <c r="AZ16" s="2402"/>
      <c r="BA16" s="2396" t="str">
        <f t="shared" si="0"/>
        <v/>
      </c>
      <c r="BB16" s="2396"/>
      <c r="BC16" s="2396"/>
      <c r="BD16" s="2403"/>
      <c r="BE16" s="2403"/>
      <c r="BF16" s="2403"/>
      <c r="BG16" s="2406" t="str">
        <f t="shared" si="1"/>
        <v/>
      </c>
      <c r="BH16" s="2407"/>
      <c r="BI16" s="2408"/>
      <c r="BJ16" s="2396" t="str">
        <f t="shared" si="2"/>
        <v/>
      </c>
      <c r="BK16" s="2396"/>
      <c r="BL16" s="2396"/>
      <c r="BM16" s="2379" t="s">
        <v>99</v>
      </c>
      <c r="BN16" s="2380"/>
      <c r="BO16" s="2397"/>
      <c r="BP16" s="2379" t="s">
        <v>99</v>
      </c>
      <c r="BQ16" s="2380"/>
      <c r="BR16" s="2381"/>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953"/>
      <c r="O17" s="953"/>
      <c r="P17" s="953"/>
      <c r="Q17" s="958"/>
      <c r="R17" s="958"/>
      <c r="S17" s="958"/>
      <c r="T17" s="1239" t="str">
        <f>IF($A16&lt;&gt;"","---","")</f>
        <v/>
      </c>
      <c r="U17" s="1240"/>
      <c r="V17" s="1240"/>
      <c r="W17" s="958"/>
      <c r="X17" s="958"/>
      <c r="Y17" s="958"/>
      <c r="Z17" s="1239" t="str">
        <f>IF($A16&lt;&gt;"","---","")</f>
        <v/>
      </c>
      <c r="AA17" s="1240"/>
      <c r="AB17" s="1240"/>
      <c r="AC17" s="958"/>
      <c r="AD17" s="958"/>
      <c r="AE17" s="958"/>
      <c r="AF17" s="958"/>
      <c r="AG17" s="958"/>
      <c r="AH17" s="958"/>
      <c r="AI17" s="2293" t="str">
        <f>BA17</f>
        <v/>
      </c>
      <c r="AJ17" s="2293"/>
      <c r="AK17" s="2293"/>
      <c r="AL17" s="958"/>
      <c r="AM17" s="958"/>
      <c r="AN17" s="958"/>
      <c r="AO17" s="1240" t="str">
        <f>IFERROR(SQRT(AL17/AL16)*AO16,"")</f>
        <v/>
      </c>
      <c r="AP17" s="1240"/>
      <c r="AQ17" s="1240"/>
      <c r="AR17" s="2319"/>
      <c r="AS17" s="2320"/>
      <c r="AT17" s="2320"/>
      <c r="AU17" s="2301" t="s">
        <v>119</v>
      </c>
      <c r="AV17" s="2302"/>
      <c r="AW17" s="96"/>
      <c r="AX17" s="2409"/>
      <c r="AY17" s="2405"/>
      <c r="AZ17" s="2405"/>
      <c r="BA17" s="2293" t="str">
        <f>IF(1.08*N17*(W17-Q17)/1000&lt;&gt;0,1.08*N17*(W17-Q17)/1000,"")</f>
        <v/>
      </c>
      <c r="BB17" s="2293"/>
      <c r="BC17" s="2293"/>
      <c r="BD17" s="2403"/>
      <c r="BE17" s="2403"/>
      <c r="BF17" s="2403"/>
      <c r="BG17" s="2293" t="str">
        <f>IFERROR(IF(AO17*500*(AC17-AF17)/1000&lt;&gt;0,AO17*500*(AC17-AF17)/1000,""),"")</f>
        <v/>
      </c>
      <c r="BH17" s="2293"/>
      <c r="BI17" s="2293"/>
      <c r="BJ17" s="2293" t="str">
        <f>IFERROR((BA17*1000)/(500*(AC17-AF17)),"")</f>
        <v/>
      </c>
      <c r="BK17" s="2293"/>
      <c r="BL17" s="2293"/>
      <c r="BM17" s="1621" t="str">
        <f>IFERROR(SQRT(AL17/AL16)*AO16,"")</f>
        <v/>
      </c>
      <c r="BN17" s="1621"/>
      <c r="BO17" s="2294"/>
      <c r="BP17" s="1621" t="e">
        <f>BA17/BG17</f>
        <v>#VALUE!</v>
      </c>
      <c r="BQ17" s="1621"/>
      <c r="BR17" s="2276"/>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389" t="s">
        <v>102</v>
      </c>
      <c r="I18" s="2390"/>
      <c r="J18" s="2390"/>
      <c r="K18" s="2390"/>
      <c r="L18" s="2390"/>
      <c r="M18" s="2391"/>
      <c r="N18" s="2392"/>
      <c r="O18" s="2392"/>
      <c r="P18" s="2392"/>
      <c r="Q18" s="2393"/>
      <c r="R18" s="2393"/>
      <c r="S18" s="2393"/>
      <c r="T18" s="2394" t="str">
        <f>IF($A18&lt;&gt;"","---","")</f>
        <v/>
      </c>
      <c r="U18" s="2395"/>
      <c r="V18" s="2395"/>
      <c r="W18" s="2393"/>
      <c r="X18" s="2393"/>
      <c r="Y18" s="2393"/>
      <c r="Z18" s="2394" t="str">
        <f>IF($A18&lt;&gt;"","---","")</f>
        <v/>
      </c>
      <c r="AA18" s="2395"/>
      <c r="AB18" s="2395"/>
      <c r="AC18" s="2393"/>
      <c r="AD18" s="2393"/>
      <c r="AE18" s="2393"/>
      <c r="AF18" s="2393"/>
      <c r="AG18" s="2393"/>
      <c r="AH18" s="2393"/>
      <c r="AI18" s="2393"/>
      <c r="AJ18" s="2393"/>
      <c r="AK18" s="2393"/>
      <c r="AL18" s="2393"/>
      <c r="AM18" s="2393"/>
      <c r="AN18" s="2393"/>
      <c r="AO18" s="2393"/>
      <c r="AP18" s="2393"/>
      <c r="AQ18" s="2393"/>
      <c r="AR18" s="2398" t="s">
        <v>99</v>
      </c>
      <c r="AS18" s="2399"/>
      <c r="AT18" s="2399"/>
      <c r="AU18" s="2399"/>
      <c r="AV18" s="2400"/>
      <c r="AW18" s="96"/>
      <c r="AX18" s="2401"/>
      <c r="AY18" s="2402"/>
      <c r="AZ18" s="2402"/>
      <c r="BA18" s="2396" t="str">
        <f t="shared" si="0"/>
        <v/>
      </c>
      <c r="BB18" s="2396"/>
      <c r="BC18" s="2396"/>
      <c r="BD18" s="2403"/>
      <c r="BE18" s="2403"/>
      <c r="BF18" s="2403"/>
      <c r="BG18" s="2396" t="str">
        <f t="shared" si="1"/>
        <v/>
      </c>
      <c r="BH18" s="2396"/>
      <c r="BI18" s="2396"/>
      <c r="BJ18" s="2396" t="str">
        <f t="shared" si="2"/>
        <v/>
      </c>
      <c r="BK18" s="2396"/>
      <c r="BL18" s="2396"/>
      <c r="BM18" s="2379" t="s">
        <v>99</v>
      </c>
      <c r="BN18" s="2380"/>
      <c r="BO18" s="2397"/>
      <c r="BP18" s="2379" t="s">
        <v>99</v>
      </c>
      <c r="BQ18" s="2380"/>
      <c r="BR18" s="2381"/>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953"/>
      <c r="O19" s="953"/>
      <c r="P19" s="953"/>
      <c r="Q19" s="958"/>
      <c r="R19" s="958"/>
      <c r="S19" s="958"/>
      <c r="T19" s="1239" t="str">
        <f>IF($A18&lt;&gt;"","---","")</f>
        <v/>
      </c>
      <c r="U19" s="1240"/>
      <c r="V19" s="1240"/>
      <c r="W19" s="958"/>
      <c r="X19" s="958"/>
      <c r="Y19" s="958"/>
      <c r="Z19" s="1239" t="str">
        <f>IF($A18&lt;&gt;"","---","")</f>
        <v/>
      </c>
      <c r="AA19" s="1240"/>
      <c r="AB19" s="1240"/>
      <c r="AC19" s="958"/>
      <c r="AD19" s="958"/>
      <c r="AE19" s="958"/>
      <c r="AF19" s="958"/>
      <c r="AG19" s="958"/>
      <c r="AH19" s="958"/>
      <c r="AI19" s="2293" t="str">
        <f>BA19</f>
        <v/>
      </c>
      <c r="AJ19" s="2293"/>
      <c r="AK19" s="2293"/>
      <c r="AL19" s="958"/>
      <c r="AM19" s="958"/>
      <c r="AN19" s="958"/>
      <c r="AO19" s="1240" t="str">
        <f>IFERROR(SQRT(AL19/AL18)*AO18,"")</f>
        <v/>
      </c>
      <c r="AP19" s="1240"/>
      <c r="AQ19" s="1240"/>
      <c r="AR19" s="2319"/>
      <c r="AS19" s="2320"/>
      <c r="AT19" s="2320"/>
      <c r="AU19" s="2301" t="s">
        <v>119</v>
      </c>
      <c r="AV19" s="2302"/>
      <c r="AW19" s="96"/>
      <c r="AX19" s="2409"/>
      <c r="AY19" s="2405"/>
      <c r="AZ19" s="2405"/>
      <c r="BA19" s="2293" t="str">
        <f>IF(1.08*N19*(W19-Q19)/1000&lt;&gt;0,1.08*N19*(W19-Q19)/1000,"")</f>
        <v/>
      </c>
      <c r="BB19" s="2293"/>
      <c r="BC19" s="2293"/>
      <c r="BD19" s="2403"/>
      <c r="BE19" s="2403"/>
      <c r="BF19" s="2403"/>
      <c r="BG19" s="2293" t="str">
        <f>IFERROR(IF(AO19*500*(AC19-AF19)/1000&lt;&gt;0,AO19*500*(AC19-AF19)/1000,""),"")</f>
        <v/>
      </c>
      <c r="BH19" s="2293"/>
      <c r="BI19" s="2293"/>
      <c r="BJ19" s="2293" t="str">
        <f>IFERROR((BA19*1000)/(500*(AC19-AF19)),"")</f>
        <v/>
      </c>
      <c r="BK19" s="2293"/>
      <c r="BL19" s="2293"/>
      <c r="BM19" s="1621" t="str">
        <f>IFERROR(SQRT(AL19/AL18)*AO18,"")</f>
        <v/>
      </c>
      <c r="BN19" s="1621"/>
      <c r="BO19" s="2294"/>
      <c r="BP19" s="1621" t="e">
        <f>BA19/BG19</f>
        <v>#VALUE!</v>
      </c>
      <c r="BQ19" s="1621"/>
      <c r="BR19" s="2276"/>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389" t="s">
        <v>102</v>
      </c>
      <c r="I20" s="2390"/>
      <c r="J20" s="2390"/>
      <c r="K20" s="2390"/>
      <c r="L20" s="2390"/>
      <c r="M20" s="2391"/>
      <c r="N20" s="2392"/>
      <c r="O20" s="2392"/>
      <c r="P20" s="2392"/>
      <c r="Q20" s="2393"/>
      <c r="R20" s="2393"/>
      <c r="S20" s="2393"/>
      <c r="T20" s="2394" t="str">
        <f>IF($A20&lt;&gt;"","---","")</f>
        <v/>
      </c>
      <c r="U20" s="2395"/>
      <c r="V20" s="2395"/>
      <c r="W20" s="2393"/>
      <c r="X20" s="2393"/>
      <c r="Y20" s="2393"/>
      <c r="Z20" s="2394" t="str">
        <f>IF($A20&lt;&gt;"","---","")</f>
        <v/>
      </c>
      <c r="AA20" s="2395"/>
      <c r="AB20" s="2395"/>
      <c r="AC20" s="2393"/>
      <c r="AD20" s="2393"/>
      <c r="AE20" s="2393"/>
      <c r="AF20" s="2393"/>
      <c r="AG20" s="2393"/>
      <c r="AH20" s="2393"/>
      <c r="AI20" s="2393"/>
      <c r="AJ20" s="2393"/>
      <c r="AK20" s="2393"/>
      <c r="AL20" s="2393"/>
      <c r="AM20" s="2393"/>
      <c r="AN20" s="2393"/>
      <c r="AO20" s="2393"/>
      <c r="AP20" s="2393"/>
      <c r="AQ20" s="2393"/>
      <c r="AR20" s="2398" t="s">
        <v>99</v>
      </c>
      <c r="AS20" s="2399"/>
      <c r="AT20" s="2399"/>
      <c r="AU20" s="2399"/>
      <c r="AV20" s="2400"/>
      <c r="AW20" s="96"/>
      <c r="AX20" s="2401"/>
      <c r="AY20" s="2402"/>
      <c r="AZ20" s="2402"/>
      <c r="BA20" s="2396" t="str">
        <f t="shared" si="0"/>
        <v/>
      </c>
      <c r="BB20" s="2396"/>
      <c r="BC20" s="2396"/>
      <c r="BD20" s="2403"/>
      <c r="BE20" s="2403"/>
      <c r="BF20" s="2403"/>
      <c r="BG20" s="2396" t="str">
        <f t="shared" si="1"/>
        <v/>
      </c>
      <c r="BH20" s="2396"/>
      <c r="BI20" s="2396"/>
      <c r="BJ20" s="2396" t="str">
        <f t="shared" si="2"/>
        <v/>
      </c>
      <c r="BK20" s="2396"/>
      <c r="BL20" s="2396"/>
      <c r="BM20" s="2379" t="s">
        <v>99</v>
      </c>
      <c r="BN20" s="2380"/>
      <c r="BO20" s="2397"/>
      <c r="BP20" s="2379" t="s">
        <v>99</v>
      </c>
      <c r="BQ20" s="2380"/>
      <c r="BR20" s="2381"/>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953"/>
      <c r="O21" s="953"/>
      <c r="P21" s="953"/>
      <c r="Q21" s="958"/>
      <c r="R21" s="958"/>
      <c r="S21" s="958"/>
      <c r="T21" s="1239" t="str">
        <f>IF($A20&lt;&gt;"","---","")</f>
        <v/>
      </c>
      <c r="U21" s="1240"/>
      <c r="V21" s="1240"/>
      <c r="W21" s="958"/>
      <c r="X21" s="958"/>
      <c r="Y21" s="958"/>
      <c r="Z21" s="1239" t="str">
        <f>IF($A20&lt;&gt;"","---","")</f>
        <v/>
      </c>
      <c r="AA21" s="1240"/>
      <c r="AB21" s="1240"/>
      <c r="AC21" s="958"/>
      <c r="AD21" s="958"/>
      <c r="AE21" s="958"/>
      <c r="AF21" s="958"/>
      <c r="AG21" s="958"/>
      <c r="AH21" s="958"/>
      <c r="AI21" s="2293" t="str">
        <f>BA21</f>
        <v/>
      </c>
      <c r="AJ21" s="2293"/>
      <c r="AK21" s="2293"/>
      <c r="AL21" s="958"/>
      <c r="AM21" s="958"/>
      <c r="AN21" s="958"/>
      <c r="AO21" s="1240" t="str">
        <f>IFERROR(SQRT(AL21/AL20)*AO20,"")</f>
        <v/>
      </c>
      <c r="AP21" s="1240"/>
      <c r="AQ21" s="1240"/>
      <c r="AR21" s="2319"/>
      <c r="AS21" s="2320"/>
      <c r="AT21" s="2320"/>
      <c r="AU21" s="2301" t="s">
        <v>119</v>
      </c>
      <c r="AV21" s="2302"/>
      <c r="AW21" s="96"/>
      <c r="AX21" s="2409"/>
      <c r="AY21" s="2405"/>
      <c r="AZ21" s="2405"/>
      <c r="BA21" s="2293" t="str">
        <f>IF(1.08*N21*(W21-Q21)/1000&lt;&gt;0,1.08*N21*(W21-Q21)/1000,"")</f>
        <v/>
      </c>
      <c r="BB21" s="2293"/>
      <c r="BC21" s="2293"/>
      <c r="BD21" s="2403"/>
      <c r="BE21" s="2403"/>
      <c r="BF21" s="2403"/>
      <c r="BG21" s="2293" t="str">
        <f>IFERROR(IF(AO21*500*(AC21-AF21)/1000&lt;&gt;0,AO21*500*(AC21-AF21)/1000,""),"")</f>
        <v/>
      </c>
      <c r="BH21" s="2293"/>
      <c r="BI21" s="2293"/>
      <c r="BJ21" s="2293" t="str">
        <f>IFERROR((BA21*1000)/(500*(AC21-AF21)),"")</f>
        <v/>
      </c>
      <c r="BK21" s="2293"/>
      <c r="BL21" s="2293"/>
      <c r="BM21" s="1621" t="str">
        <f>IFERROR(SQRT(AL21/AL20)*AO20,"")</f>
        <v/>
      </c>
      <c r="BN21" s="1621"/>
      <c r="BO21" s="2294"/>
      <c r="BP21" s="1621" t="e">
        <f>BA21/BG21</f>
        <v>#VALUE!</v>
      </c>
      <c r="BQ21" s="1621"/>
      <c r="BR21" s="2276"/>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389" t="s">
        <v>102</v>
      </c>
      <c r="I22" s="2390"/>
      <c r="J22" s="2390"/>
      <c r="K22" s="2390"/>
      <c r="L22" s="2390"/>
      <c r="M22" s="2391"/>
      <c r="N22" s="2392"/>
      <c r="O22" s="2392"/>
      <c r="P22" s="2392"/>
      <c r="Q22" s="2393"/>
      <c r="R22" s="2393"/>
      <c r="S22" s="2393"/>
      <c r="T22" s="2394" t="str">
        <f>IF($A22&lt;&gt;"","---","")</f>
        <v/>
      </c>
      <c r="U22" s="2395"/>
      <c r="V22" s="2395"/>
      <c r="W22" s="2393"/>
      <c r="X22" s="2393"/>
      <c r="Y22" s="2393"/>
      <c r="Z22" s="2394" t="str">
        <f>IF($A22&lt;&gt;"","---","")</f>
        <v/>
      </c>
      <c r="AA22" s="2395"/>
      <c r="AB22" s="2395"/>
      <c r="AC22" s="2393"/>
      <c r="AD22" s="2393"/>
      <c r="AE22" s="2393"/>
      <c r="AF22" s="2393"/>
      <c r="AG22" s="2393"/>
      <c r="AH22" s="2393"/>
      <c r="AI22" s="2393"/>
      <c r="AJ22" s="2393"/>
      <c r="AK22" s="2393"/>
      <c r="AL22" s="2393"/>
      <c r="AM22" s="2393"/>
      <c r="AN22" s="2393"/>
      <c r="AO22" s="2393"/>
      <c r="AP22" s="2393"/>
      <c r="AQ22" s="2393"/>
      <c r="AR22" s="2398" t="s">
        <v>99</v>
      </c>
      <c r="AS22" s="2399"/>
      <c r="AT22" s="2399"/>
      <c r="AU22" s="2399"/>
      <c r="AV22" s="2400"/>
      <c r="AW22" s="96"/>
      <c r="AX22" s="2401"/>
      <c r="AY22" s="2402"/>
      <c r="AZ22" s="2402"/>
      <c r="BA22" s="2396" t="str">
        <f t="shared" si="0"/>
        <v/>
      </c>
      <c r="BB22" s="2396"/>
      <c r="BC22" s="2396"/>
      <c r="BD22" s="2403"/>
      <c r="BE22" s="2403"/>
      <c r="BF22" s="2403"/>
      <c r="BG22" s="2396" t="str">
        <f t="shared" si="1"/>
        <v/>
      </c>
      <c r="BH22" s="2396"/>
      <c r="BI22" s="2396"/>
      <c r="BJ22" s="2396" t="str">
        <f t="shared" si="2"/>
        <v/>
      </c>
      <c r="BK22" s="2396"/>
      <c r="BL22" s="2396"/>
      <c r="BM22" s="2379" t="s">
        <v>99</v>
      </c>
      <c r="BN22" s="2380"/>
      <c r="BO22" s="2397"/>
      <c r="BP22" s="2379" t="s">
        <v>99</v>
      </c>
      <c r="BQ22" s="2380"/>
      <c r="BR22" s="2381"/>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953"/>
      <c r="O23" s="953"/>
      <c r="P23" s="953"/>
      <c r="Q23" s="958"/>
      <c r="R23" s="958"/>
      <c r="S23" s="958"/>
      <c r="T23" s="1239" t="str">
        <f>IF($A22&lt;&gt;"","---","")</f>
        <v/>
      </c>
      <c r="U23" s="1240"/>
      <c r="V23" s="1240"/>
      <c r="W23" s="958"/>
      <c r="X23" s="958"/>
      <c r="Y23" s="958"/>
      <c r="Z23" s="1239" t="str">
        <f>IF($A22&lt;&gt;"","---","")</f>
        <v/>
      </c>
      <c r="AA23" s="1240"/>
      <c r="AB23" s="1240"/>
      <c r="AC23" s="958"/>
      <c r="AD23" s="958"/>
      <c r="AE23" s="958"/>
      <c r="AF23" s="958"/>
      <c r="AG23" s="958"/>
      <c r="AH23" s="958"/>
      <c r="AI23" s="2293" t="str">
        <f>BA23</f>
        <v/>
      </c>
      <c r="AJ23" s="2293"/>
      <c r="AK23" s="2293"/>
      <c r="AL23" s="958"/>
      <c r="AM23" s="958"/>
      <c r="AN23" s="958"/>
      <c r="AO23" s="1240" t="str">
        <f>IFERROR(SQRT(AL23/AL22)*AO22,"")</f>
        <v/>
      </c>
      <c r="AP23" s="1240"/>
      <c r="AQ23" s="1240"/>
      <c r="AR23" s="2319"/>
      <c r="AS23" s="2320"/>
      <c r="AT23" s="2320"/>
      <c r="AU23" s="2301" t="s">
        <v>119</v>
      </c>
      <c r="AV23" s="2302"/>
      <c r="AW23" s="96"/>
      <c r="AX23" s="2409"/>
      <c r="AY23" s="2405"/>
      <c r="AZ23" s="2405"/>
      <c r="BA23" s="2293" t="str">
        <f>IF(1.08*N23*(W23-Q23)/1000&lt;&gt;0,1.08*N23*(W23-Q23)/1000,"")</f>
        <v/>
      </c>
      <c r="BB23" s="2293"/>
      <c r="BC23" s="2293"/>
      <c r="BD23" s="2403"/>
      <c r="BE23" s="2403"/>
      <c r="BF23" s="2403"/>
      <c r="BG23" s="2293" t="str">
        <f>IFERROR(IF(AO23*500*(AC23-AF23)/1000&lt;&gt;0,AO23*500*(AC23-AF23)/1000,""),"")</f>
        <v/>
      </c>
      <c r="BH23" s="2293"/>
      <c r="BI23" s="2293"/>
      <c r="BJ23" s="2293" t="str">
        <f>IFERROR((BA23*1000)/(500*(AC23-AF23)),"")</f>
        <v/>
      </c>
      <c r="BK23" s="2293"/>
      <c r="BL23" s="2293"/>
      <c r="BM23" s="1621" t="str">
        <f>IFERROR(SQRT(AL23/AL22)*AO22,"")</f>
        <v/>
      </c>
      <c r="BN23" s="1621"/>
      <c r="BO23" s="2294"/>
      <c r="BP23" s="1621" t="e">
        <f>BA23/BG23</f>
        <v>#VALUE!</v>
      </c>
      <c r="BQ23" s="1621"/>
      <c r="BR23" s="2276"/>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389" t="s">
        <v>102</v>
      </c>
      <c r="I24" s="2390"/>
      <c r="J24" s="2390"/>
      <c r="K24" s="2390"/>
      <c r="L24" s="2390"/>
      <c r="M24" s="2391"/>
      <c r="N24" s="2392"/>
      <c r="O24" s="2392"/>
      <c r="P24" s="2392"/>
      <c r="Q24" s="2393"/>
      <c r="R24" s="2393"/>
      <c r="S24" s="2393"/>
      <c r="T24" s="2394" t="str">
        <f>IF($A24&lt;&gt;"","---","")</f>
        <v/>
      </c>
      <c r="U24" s="2395"/>
      <c r="V24" s="2395"/>
      <c r="W24" s="2393"/>
      <c r="X24" s="2393"/>
      <c r="Y24" s="2393"/>
      <c r="Z24" s="2394" t="str">
        <f>IF($A24&lt;&gt;"","---","")</f>
        <v/>
      </c>
      <c r="AA24" s="2395"/>
      <c r="AB24" s="2395"/>
      <c r="AC24" s="2393"/>
      <c r="AD24" s="2393"/>
      <c r="AE24" s="2393"/>
      <c r="AF24" s="2393"/>
      <c r="AG24" s="2393"/>
      <c r="AH24" s="2393"/>
      <c r="AI24" s="2393"/>
      <c r="AJ24" s="2393"/>
      <c r="AK24" s="2393"/>
      <c r="AL24" s="2393"/>
      <c r="AM24" s="2393"/>
      <c r="AN24" s="2393"/>
      <c r="AO24" s="2393"/>
      <c r="AP24" s="2393"/>
      <c r="AQ24" s="2393"/>
      <c r="AR24" s="2398" t="s">
        <v>99</v>
      </c>
      <c r="AS24" s="2399"/>
      <c r="AT24" s="2399"/>
      <c r="AU24" s="2399"/>
      <c r="AV24" s="2400"/>
      <c r="AW24" s="96"/>
      <c r="AX24" s="2401"/>
      <c r="AY24" s="2402"/>
      <c r="AZ24" s="2402"/>
      <c r="BA24" s="2396" t="str">
        <f t="shared" si="0"/>
        <v/>
      </c>
      <c r="BB24" s="2396"/>
      <c r="BC24" s="2396"/>
      <c r="BD24" s="2403"/>
      <c r="BE24" s="2403"/>
      <c r="BF24" s="2403"/>
      <c r="BG24" s="2396" t="str">
        <f t="shared" si="1"/>
        <v/>
      </c>
      <c r="BH24" s="2396"/>
      <c r="BI24" s="2396"/>
      <c r="BJ24" s="2396" t="str">
        <f t="shared" si="2"/>
        <v/>
      </c>
      <c r="BK24" s="2396"/>
      <c r="BL24" s="2396"/>
      <c r="BM24" s="2379" t="s">
        <v>99</v>
      </c>
      <c r="BN24" s="2380"/>
      <c r="BO24" s="2397"/>
      <c r="BP24" s="2379" t="s">
        <v>99</v>
      </c>
      <c r="BQ24" s="2380"/>
      <c r="BR24" s="2381"/>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953"/>
      <c r="O25" s="953"/>
      <c r="P25" s="953"/>
      <c r="Q25" s="958"/>
      <c r="R25" s="958"/>
      <c r="S25" s="958"/>
      <c r="T25" s="1239" t="str">
        <f>IF($A24&lt;&gt;"","---","")</f>
        <v/>
      </c>
      <c r="U25" s="1240"/>
      <c r="V25" s="1240"/>
      <c r="W25" s="958"/>
      <c r="X25" s="958"/>
      <c r="Y25" s="958"/>
      <c r="Z25" s="1239" t="str">
        <f>IF($A24&lt;&gt;"","---","")</f>
        <v/>
      </c>
      <c r="AA25" s="1240"/>
      <c r="AB25" s="1240"/>
      <c r="AC25" s="958"/>
      <c r="AD25" s="958"/>
      <c r="AE25" s="958"/>
      <c r="AF25" s="958"/>
      <c r="AG25" s="958"/>
      <c r="AH25" s="958"/>
      <c r="AI25" s="2293" t="str">
        <f>BA25</f>
        <v/>
      </c>
      <c r="AJ25" s="2293"/>
      <c r="AK25" s="2293"/>
      <c r="AL25" s="958"/>
      <c r="AM25" s="958"/>
      <c r="AN25" s="958"/>
      <c r="AO25" s="1240" t="str">
        <f>IFERROR(SQRT(AL25/AL24)*AO24,"")</f>
        <v/>
      </c>
      <c r="AP25" s="1240"/>
      <c r="AQ25" s="1240"/>
      <c r="AR25" s="2319"/>
      <c r="AS25" s="2320"/>
      <c r="AT25" s="2320"/>
      <c r="AU25" s="2301" t="s">
        <v>119</v>
      </c>
      <c r="AV25" s="2302"/>
      <c r="AW25" s="96"/>
      <c r="AX25" s="2409"/>
      <c r="AY25" s="2405"/>
      <c r="AZ25" s="2405"/>
      <c r="BA25" s="2293" t="str">
        <f>IF(1.08*N25*(W25-Q25)/1000&lt;&gt;0,1.08*N25*(W25-Q25)/1000,"")</f>
        <v/>
      </c>
      <c r="BB25" s="2293"/>
      <c r="BC25" s="2293"/>
      <c r="BD25" s="2403"/>
      <c r="BE25" s="2403"/>
      <c r="BF25" s="2403"/>
      <c r="BG25" s="2293" t="str">
        <f>IFERROR(IF(AO25*500*(AC25-AF25)/1000&lt;&gt;0,AO25*500*(AC25-AF25)/1000,""),"")</f>
        <v/>
      </c>
      <c r="BH25" s="2293"/>
      <c r="BI25" s="2293"/>
      <c r="BJ25" s="2293" t="str">
        <f>IFERROR((BA25*1000)/(500*(AC25-AF25)),"")</f>
        <v/>
      </c>
      <c r="BK25" s="2293"/>
      <c r="BL25" s="2293"/>
      <c r="BM25" s="1621" t="str">
        <f>IFERROR(SQRT(AL25/AL24)*AO24,"")</f>
        <v/>
      </c>
      <c r="BN25" s="1621"/>
      <c r="BO25" s="2294"/>
      <c r="BP25" s="1621" t="e">
        <f>BA25/BG25</f>
        <v>#VALUE!</v>
      </c>
      <c r="BQ25" s="1621"/>
      <c r="BR25" s="2276"/>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389" t="s">
        <v>102</v>
      </c>
      <c r="I26" s="2390"/>
      <c r="J26" s="2390"/>
      <c r="K26" s="2390"/>
      <c r="L26" s="2390"/>
      <c r="M26" s="2391"/>
      <c r="N26" s="2392"/>
      <c r="O26" s="2392"/>
      <c r="P26" s="2392"/>
      <c r="Q26" s="2393"/>
      <c r="R26" s="2393"/>
      <c r="S26" s="2393"/>
      <c r="T26" s="2394" t="str">
        <f>IF($A26&lt;&gt;"","---","")</f>
        <v/>
      </c>
      <c r="U26" s="2395"/>
      <c r="V26" s="2395"/>
      <c r="W26" s="2393"/>
      <c r="X26" s="2393"/>
      <c r="Y26" s="2393"/>
      <c r="Z26" s="2394" t="str">
        <f>IF($A26&lt;&gt;"","---","")</f>
        <v/>
      </c>
      <c r="AA26" s="2395"/>
      <c r="AB26" s="2395"/>
      <c r="AC26" s="2393"/>
      <c r="AD26" s="2393"/>
      <c r="AE26" s="2393"/>
      <c r="AF26" s="2393"/>
      <c r="AG26" s="2393"/>
      <c r="AH26" s="2393"/>
      <c r="AI26" s="2393"/>
      <c r="AJ26" s="2393"/>
      <c r="AK26" s="2393"/>
      <c r="AL26" s="2393"/>
      <c r="AM26" s="2393"/>
      <c r="AN26" s="2393"/>
      <c r="AO26" s="2393"/>
      <c r="AP26" s="2393"/>
      <c r="AQ26" s="2393"/>
      <c r="AR26" s="2398" t="s">
        <v>99</v>
      </c>
      <c r="AS26" s="2399"/>
      <c r="AT26" s="2399"/>
      <c r="AU26" s="2399"/>
      <c r="AV26" s="2400"/>
      <c r="AW26" s="96"/>
      <c r="AX26" s="2401"/>
      <c r="AY26" s="2402"/>
      <c r="AZ26" s="2402"/>
      <c r="BA26" s="2396" t="str">
        <f t="shared" si="0"/>
        <v/>
      </c>
      <c r="BB26" s="2396"/>
      <c r="BC26" s="2396"/>
      <c r="BD26" s="2403"/>
      <c r="BE26" s="2403"/>
      <c r="BF26" s="2403"/>
      <c r="BG26" s="2396" t="str">
        <f t="shared" si="1"/>
        <v/>
      </c>
      <c r="BH26" s="2396"/>
      <c r="BI26" s="2396"/>
      <c r="BJ26" s="2396" t="str">
        <f t="shared" si="2"/>
        <v/>
      </c>
      <c r="BK26" s="2396"/>
      <c r="BL26" s="2396"/>
      <c r="BM26" s="2379" t="s">
        <v>99</v>
      </c>
      <c r="BN26" s="2380"/>
      <c r="BO26" s="2397"/>
      <c r="BP26" s="2379" t="s">
        <v>99</v>
      </c>
      <c r="BQ26" s="2380"/>
      <c r="BR26" s="2381"/>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953"/>
      <c r="O27" s="953"/>
      <c r="P27" s="953"/>
      <c r="Q27" s="958"/>
      <c r="R27" s="958"/>
      <c r="S27" s="958"/>
      <c r="T27" s="1239" t="str">
        <f>IF($A26&lt;&gt;"","---","")</f>
        <v/>
      </c>
      <c r="U27" s="1240"/>
      <c r="V27" s="1240"/>
      <c r="W27" s="958"/>
      <c r="X27" s="958"/>
      <c r="Y27" s="958"/>
      <c r="Z27" s="1239" t="str">
        <f>IF($A26&lt;&gt;"","---","")</f>
        <v/>
      </c>
      <c r="AA27" s="1240"/>
      <c r="AB27" s="1240"/>
      <c r="AC27" s="2011"/>
      <c r="AD27" s="958"/>
      <c r="AE27" s="958"/>
      <c r="AF27" s="2011"/>
      <c r="AG27" s="958"/>
      <c r="AH27" s="958"/>
      <c r="AI27" s="2293" t="str">
        <f>BA27</f>
        <v/>
      </c>
      <c r="AJ27" s="2293"/>
      <c r="AK27" s="2293"/>
      <c r="AL27" s="2011"/>
      <c r="AM27" s="958"/>
      <c r="AN27" s="958"/>
      <c r="AO27" s="1240" t="str">
        <f>IFERROR(SQRT(AL27/AL26)*AO26,"")</f>
        <v/>
      </c>
      <c r="AP27" s="1240"/>
      <c r="AQ27" s="1240"/>
      <c r="AR27" s="2319"/>
      <c r="AS27" s="2320"/>
      <c r="AT27" s="2320"/>
      <c r="AU27" s="2301" t="s">
        <v>119</v>
      </c>
      <c r="AV27" s="2302"/>
      <c r="AW27" s="96"/>
      <c r="AX27" s="2409"/>
      <c r="AY27" s="2405"/>
      <c r="AZ27" s="2405"/>
      <c r="BA27" s="2293" t="str">
        <f>IF(1.08*N27*(W27-Q27)/1000&lt;&gt;0,1.08*N27*(W27-Q27)/1000,"")</f>
        <v/>
      </c>
      <c r="BB27" s="2293"/>
      <c r="BC27" s="2293"/>
      <c r="BD27" s="2403"/>
      <c r="BE27" s="2403"/>
      <c r="BF27" s="2403"/>
      <c r="BG27" s="2293" t="str">
        <f>IFERROR(IF(AO27*500*(AC27-AF27)/1000&lt;&gt;0,AO27*500*(AC27-AF27)/1000,""),"")</f>
        <v/>
      </c>
      <c r="BH27" s="2293"/>
      <c r="BI27" s="2293"/>
      <c r="BJ27" s="2293" t="str">
        <f>IFERROR((BA27*1000)/(500*(AC27-AF27)),"")</f>
        <v/>
      </c>
      <c r="BK27" s="2293"/>
      <c r="BL27" s="2293"/>
      <c r="BM27" s="1621" t="str">
        <f>IFERROR(SQRT(AL27/AL26)*AO26,"")</f>
        <v/>
      </c>
      <c r="BN27" s="1621"/>
      <c r="BO27" s="2294"/>
      <c r="BP27" s="1621" t="e">
        <f>BA27/BG27</f>
        <v>#VALUE!</v>
      </c>
      <c r="BQ27" s="1621"/>
      <c r="BR27" s="2276"/>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389" t="s">
        <v>102</v>
      </c>
      <c r="I28" s="2390"/>
      <c r="J28" s="2390"/>
      <c r="K28" s="2390"/>
      <c r="L28" s="2390"/>
      <c r="M28" s="2391"/>
      <c r="N28" s="2392"/>
      <c r="O28" s="2392"/>
      <c r="P28" s="2392"/>
      <c r="Q28" s="2393"/>
      <c r="R28" s="2393"/>
      <c r="S28" s="2393"/>
      <c r="T28" s="2394" t="str">
        <f>IF($A28&lt;&gt;"","---","")</f>
        <v/>
      </c>
      <c r="U28" s="2395"/>
      <c r="V28" s="2395"/>
      <c r="W28" s="2393"/>
      <c r="X28" s="2393"/>
      <c r="Y28" s="2393"/>
      <c r="Z28" s="2394" t="str">
        <f>IF($A28&lt;&gt;"","---","")</f>
        <v/>
      </c>
      <c r="AA28" s="2395"/>
      <c r="AB28" s="2395"/>
      <c r="AC28" s="2393"/>
      <c r="AD28" s="2393"/>
      <c r="AE28" s="2393"/>
      <c r="AF28" s="2393"/>
      <c r="AG28" s="2393"/>
      <c r="AH28" s="2393"/>
      <c r="AI28" s="2393"/>
      <c r="AJ28" s="2393"/>
      <c r="AK28" s="2393"/>
      <c r="AL28" s="2393"/>
      <c r="AM28" s="2393"/>
      <c r="AN28" s="2393"/>
      <c r="AO28" s="2393"/>
      <c r="AP28" s="2393"/>
      <c r="AQ28" s="2393"/>
      <c r="AR28" s="2398" t="s">
        <v>99</v>
      </c>
      <c r="AS28" s="2399"/>
      <c r="AT28" s="2399"/>
      <c r="AU28" s="2399"/>
      <c r="AV28" s="2400"/>
      <c r="AW28" s="96"/>
      <c r="AX28" s="2401"/>
      <c r="AY28" s="2402"/>
      <c r="AZ28" s="2402"/>
      <c r="BA28" s="2396" t="str">
        <f t="shared" si="0"/>
        <v/>
      </c>
      <c r="BB28" s="2396"/>
      <c r="BC28" s="2396"/>
      <c r="BD28" s="2403"/>
      <c r="BE28" s="2403"/>
      <c r="BF28" s="2403"/>
      <c r="BG28" s="2396" t="str">
        <f t="shared" si="1"/>
        <v/>
      </c>
      <c r="BH28" s="2396"/>
      <c r="BI28" s="2396"/>
      <c r="BJ28" s="2396" t="str">
        <f t="shared" si="2"/>
        <v/>
      </c>
      <c r="BK28" s="2396"/>
      <c r="BL28" s="2396"/>
      <c r="BM28" s="2379" t="s">
        <v>99</v>
      </c>
      <c r="BN28" s="2380"/>
      <c r="BO28" s="2397"/>
      <c r="BP28" s="2379" t="s">
        <v>99</v>
      </c>
      <c r="BQ28" s="2380"/>
      <c r="BR28" s="2381"/>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953"/>
      <c r="O29" s="953"/>
      <c r="P29" s="953"/>
      <c r="Q29" s="958"/>
      <c r="R29" s="958"/>
      <c r="S29" s="958"/>
      <c r="T29" s="1239" t="str">
        <f>IF($A28&lt;&gt;"","---","")</f>
        <v/>
      </c>
      <c r="U29" s="1240"/>
      <c r="V29" s="1240"/>
      <c r="W29" s="958"/>
      <c r="X29" s="958"/>
      <c r="Y29" s="958"/>
      <c r="Z29" s="1239" t="str">
        <f>IF($A28&lt;&gt;"","---","")</f>
        <v/>
      </c>
      <c r="AA29" s="1240"/>
      <c r="AB29" s="1240"/>
      <c r="AC29" s="958"/>
      <c r="AD29" s="958"/>
      <c r="AE29" s="958"/>
      <c r="AF29" s="958"/>
      <c r="AG29" s="958"/>
      <c r="AH29" s="958"/>
      <c r="AI29" s="2293" t="str">
        <f>BA29</f>
        <v/>
      </c>
      <c r="AJ29" s="2293"/>
      <c r="AK29" s="2293"/>
      <c r="AL29" s="958"/>
      <c r="AM29" s="958"/>
      <c r="AN29" s="958"/>
      <c r="AO29" s="1240" t="str">
        <f>IFERROR(SQRT(AL29/AL28)*AO28,"")</f>
        <v/>
      </c>
      <c r="AP29" s="1240"/>
      <c r="AQ29" s="1240"/>
      <c r="AR29" s="2319"/>
      <c r="AS29" s="2320"/>
      <c r="AT29" s="2320"/>
      <c r="AU29" s="2301" t="s">
        <v>119</v>
      </c>
      <c r="AV29" s="2302"/>
      <c r="AW29" s="96"/>
      <c r="AX29" s="2409"/>
      <c r="AY29" s="2405"/>
      <c r="AZ29" s="2405"/>
      <c r="BA29" s="2293" t="str">
        <f>IF(1.08*N29*(W29-Q29)/1000&lt;&gt;0,1.08*N29*(W29-Q29)/1000,"")</f>
        <v/>
      </c>
      <c r="BB29" s="2293"/>
      <c r="BC29" s="2293"/>
      <c r="BD29" s="2403"/>
      <c r="BE29" s="2403"/>
      <c r="BF29" s="2403"/>
      <c r="BG29" s="2293" t="str">
        <f>IFERROR(IF(AO29*500*(AC29-AF29)/1000&lt;&gt;0,AO29*500*(AC29-AF29)/1000,""),"")</f>
        <v/>
      </c>
      <c r="BH29" s="2293"/>
      <c r="BI29" s="2293"/>
      <c r="BJ29" s="2293" t="str">
        <f>IFERROR((BA29*1000)/(500*(AC29-AF29)),"")</f>
        <v/>
      </c>
      <c r="BK29" s="2293"/>
      <c r="BL29" s="2293"/>
      <c r="BM29" s="1621" t="str">
        <f>IFERROR(SQRT(AL29/AL28)*AO28,"")</f>
        <v/>
      </c>
      <c r="BN29" s="1621"/>
      <c r="BO29" s="2294"/>
      <c r="BP29" s="1621" t="e">
        <f>BA29/BG29</f>
        <v>#VALUE!</v>
      </c>
      <c r="BQ29" s="1621"/>
      <c r="BR29" s="2276"/>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389" t="s">
        <v>102</v>
      </c>
      <c r="I30" s="2390"/>
      <c r="J30" s="2390"/>
      <c r="K30" s="2390"/>
      <c r="L30" s="2390"/>
      <c r="M30" s="2391"/>
      <c r="N30" s="2392"/>
      <c r="O30" s="2392"/>
      <c r="P30" s="2392"/>
      <c r="Q30" s="2393"/>
      <c r="R30" s="2393"/>
      <c r="S30" s="2393"/>
      <c r="T30" s="2394" t="str">
        <f>IF($A30&lt;&gt;"","---","")</f>
        <v/>
      </c>
      <c r="U30" s="2395"/>
      <c r="V30" s="2395"/>
      <c r="W30" s="2393"/>
      <c r="X30" s="2393"/>
      <c r="Y30" s="2393"/>
      <c r="Z30" s="2394" t="str">
        <f>IF($A30&lt;&gt;"","---","")</f>
        <v/>
      </c>
      <c r="AA30" s="2395"/>
      <c r="AB30" s="2395"/>
      <c r="AC30" s="2393"/>
      <c r="AD30" s="2393"/>
      <c r="AE30" s="2393"/>
      <c r="AF30" s="2393"/>
      <c r="AG30" s="2393"/>
      <c r="AH30" s="2393"/>
      <c r="AI30" s="2393"/>
      <c r="AJ30" s="2393"/>
      <c r="AK30" s="2393"/>
      <c r="AL30" s="2393"/>
      <c r="AM30" s="2393"/>
      <c r="AN30" s="2393"/>
      <c r="AO30" s="2393"/>
      <c r="AP30" s="2393"/>
      <c r="AQ30" s="2393"/>
      <c r="AR30" s="2398" t="s">
        <v>99</v>
      </c>
      <c r="AS30" s="2399"/>
      <c r="AT30" s="2399"/>
      <c r="AU30" s="2399"/>
      <c r="AV30" s="2400"/>
      <c r="AW30" s="96"/>
      <c r="AX30" s="2401"/>
      <c r="AY30" s="2402"/>
      <c r="AZ30" s="2402"/>
      <c r="BA30" s="2396" t="str">
        <f t="shared" si="0"/>
        <v/>
      </c>
      <c r="BB30" s="2396"/>
      <c r="BC30" s="2396"/>
      <c r="BD30" s="2403"/>
      <c r="BE30" s="2403"/>
      <c r="BF30" s="2403"/>
      <c r="BG30" s="2396" t="str">
        <f t="shared" si="1"/>
        <v/>
      </c>
      <c r="BH30" s="2396"/>
      <c r="BI30" s="2396"/>
      <c r="BJ30" s="2396" t="str">
        <f t="shared" si="2"/>
        <v/>
      </c>
      <c r="BK30" s="2396"/>
      <c r="BL30" s="2396"/>
      <c r="BM30" s="2379" t="s">
        <v>99</v>
      </c>
      <c r="BN30" s="2380"/>
      <c r="BO30" s="2397"/>
      <c r="BP30" s="2379" t="s">
        <v>99</v>
      </c>
      <c r="BQ30" s="2380"/>
      <c r="BR30" s="2381"/>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953"/>
      <c r="O31" s="953"/>
      <c r="P31" s="953"/>
      <c r="Q31" s="958"/>
      <c r="R31" s="958"/>
      <c r="S31" s="958"/>
      <c r="T31" s="1239" t="str">
        <f>IF($A30&lt;&gt;"","---","")</f>
        <v/>
      </c>
      <c r="U31" s="1240"/>
      <c r="V31" s="1240"/>
      <c r="W31" s="958"/>
      <c r="X31" s="958"/>
      <c r="Y31" s="958"/>
      <c r="Z31" s="1239" t="str">
        <f>IF($A30&lt;&gt;"","---","")</f>
        <v/>
      </c>
      <c r="AA31" s="1240"/>
      <c r="AB31" s="1240"/>
      <c r="AC31" s="958"/>
      <c r="AD31" s="958"/>
      <c r="AE31" s="958"/>
      <c r="AF31" s="958"/>
      <c r="AG31" s="958"/>
      <c r="AH31" s="958"/>
      <c r="AI31" s="2293" t="str">
        <f>BA31</f>
        <v/>
      </c>
      <c r="AJ31" s="2293"/>
      <c r="AK31" s="2293"/>
      <c r="AL31" s="958"/>
      <c r="AM31" s="958"/>
      <c r="AN31" s="958"/>
      <c r="AO31" s="1240" t="str">
        <f>IFERROR(SQRT(AL31/AL30)*AO30,"")</f>
        <v/>
      </c>
      <c r="AP31" s="1240"/>
      <c r="AQ31" s="1240"/>
      <c r="AR31" s="2319"/>
      <c r="AS31" s="2320"/>
      <c r="AT31" s="2320"/>
      <c r="AU31" s="2301" t="s">
        <v>119</v>
      </c>
      <c r="AV31" s="2302"/>
      <c r="AW31" s="96"/>
      <c r="AX31" s="2409"/>
      <c r="AY31" s="2405"/>
      <c r="AZ31" s="2405"/>
      <c r="BA31" s="2293" t="str">
        <f>IF(1.08*N31*(W31-Q31)/1000&lt;&gt;0,1.08*N31*(W31-Q31)/1000,"")</f>
        <v/>
      </c>
      <c r="BB31" s="2293"/>
      <c r="BC31" s="2293"/>
      <c r="BD31" s="2403"/>
      <c r="BE31" s="2403"/>
      <c r="BF31" s="2403"/>
      <c r="BG31" s="2293" t="str">
        <f>IFERROR(IF(AO31*500*(AC31-AF31)/1000&lt;&gt;0,AO31*500*(AC31-AF31)/1000,""),"")</f>
        <v/>
      </c>
      <c r="BH31" s="2293"/>
      <c r="BI31" s="2293"/>
      <c r="BJ31" s="2293" t="str">
        <f>IFERROR((BA31*1000)/(500*(AC31-AF31)),"")</f>
        <v/>
      </c>
      <c r="BK31" s="2293"/>
      <c r="BL31" s="2293"/>
      <c r="BM31" s="1621" t="str">
        <f>IFERROR(SQRT(AL31/AL30)*AO30,"")</f>
        <v/>
      </c>
      <c r="BN31" s="1621"/>
      <c r="BO31" s="2294"/>
      <c r="BP31" s="1621" t="e">
        <f>BA31/BG31</f>
        <v>#VALUE!</v>
      </c>
      <c r="BQ31" s="1621"/>
      <c r="BR31" s="2276"/>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389" t="s">
        <v>102</v>
      </c>
      <c r="I32" s="2390"/>
      <c r="J32" s="2390"/>
      <c r="K32" s="2390"/>
      <c r="L32" s="2390"/>
      <c r="M32" s="2391"/>
      <c r="N32" s="2392"/>
      <c r="O32" s="2392"/>
      <c r="P32" s="2392"/>
      <c r="Q32" s="2393"/>
      <c r="R32" s="2393"/>
      <c r="S32" s="2393"/>
      <c r="T32" s="2394" t="str">
        <f>IF($A32&lt;&gt;"","---","")</f>
        <v/>
      </c>
      <c r="U32" s="2395"/>
      <c r="V32" s="2395"/>
      <c r="W32" s="2393"/>
      <c r="X32" s="2393"/>
      <c r="Y32" s="2393"/>
      <c r="Z32" s="2394" t="str">
        <f>IF($A32&lt;&gt;"","---","")</f>
        <v/>
      </c>
      <c r="AA32" s="2395"/>
      <c r="AB32" s="2395"/>
      <c r="AC32" s="2393"/>
      <c r="AD32" s="2393"/>
      <c r="AE32" s="2393"/>
      <c r="AF32" s="2393"/>
      <c r="AG32" s="2393"/>
      <c r="AH32" s="2393"/>
      <c r="AI32" s="2393"/>
      <c r="AJ32" s="2393"/>
      <c r="AK32" s="2393"/>
      <c r="AL32" s="2393"/>
      <c r="AM32" s="2393"/>
      <c r="AN32" s="2393"/>
      <c r="AO32" s="2393"/>
      <c r="AP32" s="2393"/>
      <c r="AQ32" s="2393"/>
      <c r="AR32" s="2398" t="s">
        <v>99</v>
      </c>
      <c r="AS32" s="2399"/>
      <c r="AT32" s="2399"/>
      <c r="AU32" s="2399"/>
      <c r="AV32" s="2400"/>
      <c r="AW32" s="96"/>
      <c r="AX32" s="2401"/>
      <c r="AY32" s="2402"/>
      <c r="AZ32" s="2402"/>
      <c r="BA32" s="2396" t="str">
        <f t="shared" si="0"/>
        <v/>
      </c>
      <c r="BB32" s="2396"/>
      <c r="BC32" s="2396"/>
      <c r="BD32" s="2403"/>
      <c r="BE32" s="2403"/>
      <c r="BF32" s="2403"/>
      <c r="BG32" s="2396" t="str">
        <f t="shared" si="1"/>
        <v/>
      </c>
      <c r="BH32" s="2396"/>
      <c r="BI32" s="2396"/>
      <c r="BJ32" s="2396" t="str">
        <f t="shared" si="2"/>
        <v/>
      </c>
      <c r="BK32" s="2396"/>
      <c r="BL32" s="2396"/>
      <c r="BM32" s="2379" t="s">
        <v>99</v>
      </c>
      <c r="BN32" s="2380"/>
      <c r="BO32" s="2397"/>
      <c r="BP32" s="2379" t="s">
        <v>99</v>
      </c>
      <c r="BQ32" s="2380"/>
      <c r="BR32" s="2381"/>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1475"/>
      <c r="O33" s="1475"/>
      <c r="P33" s="1475"/>
      <c r="Q33" s="2248"/>
      <c r="R33" s="2248"/>
      <c r="S33" s="2248"/>
      <c r="T33" s="2410" t="str">
        <f>IF($A32&lt;&gt;"","---","")</f>
        <v/>
      </c>
      <c r="U33" s="2255"/>
      <c r="V33" s="2255"/>
      <c r="W33" s="2248"/>
      <c r="X33" s="2248"/>
      <c r="Y33" s="2248"/>
      <c r="Z33" s="2410" t="str">
        <f>IF($A32&lt;&gt;"","---","")</f>
        <v/>
      </c>
      <c r="AA33" s="2255"/>
      <c r="AB33" s="2255"/>
      <c r="AC33" s="2248"/>
      <c r="AD33" s="2248"/>
      <c r="AE33" s="2248"/>
      <c r="AF33" s="2248"/>
      <c r="AG33" s="2248"/>
      <c r="AH33" s="2248"/>
      <c r="AI33" s="2255" t="str">
        <f>BA33</f>
        <v/>
      </c>
      <c r="AJ33" s="2255"/>
      <c r="AK33" s="2255"/>
      <c r="AL33" s="2248"/>
      <c r="AM33" s="2248"/>
      <c r="AN33" s="2248"/>
      <c r="AO33" s="2255" t="str">
        <f>IFERROR(SQRT(AL33/AL32)*AO32,"")</f>
        <v/>
      </c>
      <c r="AP33" s="2255"/>
      <c r="AQ33" s="2255"/>
      <c r="AR33" s="2304"/>
      <c r="AS33" s="2305"/>
      <c r="AT33" s="2305"/>
      <c r="AU33" s="2321" t="s">
        <v>119</v>
      </c>
      <c r="AV33" s="2322"/>
      <c r="AW33" s="96"/>
      <c r="AX33" s="2412"/>
      <c r="AY33" s="2413"/>
      <c r="AZ33" s="2414"/>
      <c r="BA33" s="2293" t="str">
        <f>IF(1.08*N33*(W33-Q33)/1000&lt;&gt;0,1.08*N33*(W33-Q33)/1000,"")</f>
        <v/>
      </c>
      <c r="BB33" s="2293"/>
      <c r="BC33" s="2293"/>
      <c r="BD33" s="2411"/>
      <c r="BE33" s="2411"/>
      <c r="BF33" s="2411"/>
      <c r="BG33" s="2293" t="str">
        <f>IFERROR(IF(AO33*500*(AC33-AF33)/1000&lt;&gt;0,AO33*500*(AC33-AF33)/1000,""),"")</f>
        <v/>
      </c>
      <c r="BH33" s="2293"/>
      <c r="BI33" s="2293"/>
      <c r="BJ33" s="2293" t="str">
        <f>IFERROR((BA33*1000)/(500*(AC33-AF33)),"")</f>
        <v/>
      </c>
      <c r="BK33" s="2293"/>
      <c r="BL33" s="2293"/>
      <c r="BM33" s="1621" t="str">
        <f>IFERROR(SQRT(AL33/AL32)*AO32,"")</f>
        <v/>
      </c>
      <c r="BN33" s="1621"/>
      <c r="BO33" s="2294"/>
      <c r="BP33" s="1353" t="e">
        <f>BA33/BG33</f>
        <v>#VALUE!</v>
      </c>
      <c r="BQ33" s="1353"/>
      <c r="BR33" s="2280"/>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15" t="s">
        <v>440</v>
      </c>
      <c r="AD34" s="2416"/>
      <c r="AE34" s="2416"/>
      <c r="AF34" s="2416"/>
      <c r="AG34" s="2416"/>
      <c r="AH34" s="2416"/>
      <c r="AI34" s="2416"/>
      <c r="AJ34" s="2416"/>
      <c r="AK34" s="2416"/>
      <c r="AL34" s="2416"/>
      <c r="AM34" s="2416"/>
      <c r="AN34" s="2417"/>
      <c r="AO34" s="2396">
        <f>SUM(AO12,AO14,AO16,AO18,AO20,AO22,AO24,AO26,AO28,AO30,AO32)</f>
        <v>0</v>
      </c>
      <c r="AP34" s="2396"/>
      <c r="AQ34" s="2396"/>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13" t="s">
        <v>441</v>
      </c>
      <c r="AD35" s="2314"/>
      <c r="AE35" s="2314"/>
      <c r="AF35" s="2314"/>
      <c r="AG35" s="2314"/>
      <c r="AH35" s="2314"/>
      <c r="AI35" s="2314"/>
      <c r="AJ35" s="2314"/>
      <c r="AK35" s="2314"/>
      <c r="AL35" s="2314"/>
      <c r="AM35" s="2314"/>
      <c r="AN35" s="2315"/>
      <c r="AO35" s="2255">
        <f>SUM(AO13,AO15,AO17,AO19,AO21,AO23,AO25,AO27,AO29,AO31,AO33)</f>
        <v>0</v>
      </c>
      <c r="AP35" s="2255"/>
      <c r="AQ35" s="2255"/>
      <c r="AR35" s="279">
        <f>SUM(AO13,AO15,AO17,AO19,AO21,AO23,AO25,AO27,AO29,AO31,AO33)</f>
        <v>0</v>
      </c>
      <c r="AS35" s="276"/>
      <c r="AT35" s="276"/>
      <c r="AU35" s="276"/>
      <c r="AV35" s="277"/>
      <c r="AW35" s="96"/>
      <c r="AX35" s="1253" t="s">
        <v>696</v>
      </c>
      <c r="AY35" s="1254"/>
      <c r="AZ35" s="1254"/>
      <c r="BA35" s="1254"/>
      <c r="BB35" s="1254"/>
      <c r="BC35" s="1254"/>
      <c r="BD35" s="1254"/>
      <c r="BE35" s="1254"/>
      <c r="BF35" s="1254"/>
      <c r="BG35" s="1254"/>
      <c r="BH35" s="1254"/>
      <c r="BI35" s="1254"/>
      <c r="BJ35" s="1254"/>
      <c r="BK35" s="1254"/>
      <c r="BL35" s="125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opLeftCell="A4" zoomScaleNormal="100" workbookViewId="0">
      <selection activeCell="N12" sqref="N12:P12"/>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834</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438"/>
      <c r="AM7" s="2438"/>
      <c r="AN7" s="2438"/>
      <c r="AO7" s="2438"/>
      <c r="AP7" s="2438"/>
      <c r="AQ7" s="2438"/>
      <c r="AR7" s="2438"/>
      <c r="AS7" s="2438"/>
      <c r="AT7" s="2438"/>
      <c r="AU7" s="2438"/>
      <c r="AV7" s="2438"/>
      <c r="AW7" s="96"/>
      <c r="AX7" s="1253" t="s">
        <v>696</v>
      </c>
      <c r="AY7" s="1254"/>
      <c r="AZ7" s="1254"/>
      <c r="BA7" s="1254"/>
      <c r="BB7" s="1254"/>
      <c r="BC7" s="1254"/>
      <c r="BD7" s="1254"/>
      <c r="BE7" s="1254"/>
      <c r="BF7" s="1254"/>
      <c r="BG7" s="1254"/>
      <c r="BH7" s="1254"/>
      <c r="BI7" s="1254"/>
      <c r="BJ7" s="1254"/>
      <c r="BK7" s="1254"/>
      <c r="BL7" s="125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435</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8"/>
      <c r="AK9" s="256"/>
      <c r="AL9" s="133"/>
      <c r="AM9" s="133"/>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5"/>
      <c r="BR9" s="5"/>
      <c r="BS9" s="5"/>
      <c r="BT9" s="5"/>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76" t="s">
        <v>433</v>
      </c>
      <c r="AD10" s="2377"/>
      <c r="AE10" s="2378"/>
      <c r="AF10" s="2342" t="s">
        <v>39</v>
      </c>
      <c r="AG10" s="2343"/>
      <c r="AH10" s="2343"/>
      <c r="AI10" s="2343"/>
      <c r="AJ10" s="2351"/>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5"/>
      <c r="BR10" s="5"/>
      <c r="BS10" s="5"/>
      <c r="BT10" s="5"/>
      <c r="BU10" s="272"/>
      <c r="BV10" s="5"/>
      <c r="BW10" s="5"/>
      <c r="BX10" s="5"/>
      <c r="BY10" s="5"/>
      <c r="BZ10" s="5"/>
      <c r="CA10" s="5"/>
      <c r="CB10" s="5"/>
      <c r="CC10" s="5"/>
      <c r="CD10" s="5"/>
      <c r="CE10" s="5"/>
      <c r="CF10" s="5"/>
    </row>
    <row r="11" spans="1:84" ht="12" customHeight="1" x14ac:dyDescent="0.25">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52"/>
      <c r="AG11" s="2353"/>
      <c r="AH11" s="2353"/>
      <c r="AI11" s="2353"/>
      <c r="AJ11" s="2354"/>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5"/>
      <c r="BR11" s="5"/>
      <c r="BS11" s="5"/>
      <c r="BT11" s="5"/>
      <c r="BU11" s="272"/>
      <c r="BV11" s="5"/>
      <c r="BW11" s="5"/>
      <c r="BX11" s="5"/>
      <c r="BY11" s="5"/>
      <c r="BZ11" s="5"/>
      <c r="CA11" s="5"/>
      <c r="CB11" s="5"/>
      <c r="CC11" s="5"/>
      <c r="CD11" s="5"/>
      <c r="CE11" s="5"/>
      <c r="CF11" s="5"/>
    </row>
    <row r="12" spans="1:84" ht="12.75" customHeight="1" x14ac:dyDescent="0.25">
      <c r="A12" s="2330"/>
      <c r="B12" s="2331"/>
      <c r="C12" s="2331"/>
      <c r="D12" s="2331"/>
      <c r="E12" s="2331"/>
      <c r="F12" s="2331"/>
      <c r="G12" s="2332"/>
      <c r="H12" s="2426" t="s">
        <v>102</v>
      </c>
      <c r="I12" s="2427"/>
      <c r="J12" s="2427"/>
      <c r="K12" s="2427"/>
      <c r="L12" s="2427"/>
      <c r="M12" s="2428"/>
      <c r="N12" s="2436"/>
      <c r="O12" s="2436"/>
      <c r="P12" s="2436"/>
      <c r="Q12" s="2435"/>
      <c r="R12" s="2435"/>
      <c r="S12" s="2435"/>
      <c r="T12" s="2418" t="str">
        <f>IF($A12&lt;&gt;"","---","")</f>
        <v/>
      </c>
      <c r="U12" s="2419"/>
      <c r="V12" s="2419"/>
      <c r="W12" s="2435"/>
      <c r="X12" s="2435"/>
      <c r="Y12" s="2435"/>
      <c r="Z12" s="2418" t="str">
        <f>IF($A12&lt;&gt;"","---","")</f>
        <v/>
      </c>
      <c r="AA12" s="2419"/>
      <c r="AB12" s="2419"/>
      <c r="AC12" s="2437"/>
      <c r="AD12" s="2437"/>
      <c r="AE12" s="2437"/>
      <c r="AF12" s="2423"/>
      <c r="AG12" s="2424"/>
      <c r="AH12" s="2424"/>
      <c r="AI12" s="2424"/>
      <c r="AJ12" s="2425"/>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968" t="str">
        <f>IF(N13*1.085*(W13-Q13)/1000=0,"",N13*1.085*(W13-Q13)/1000)</f>
        <v/>
      </c>
      <c r="AD13" s="968"/>
      <c r="AE13" s="968"/>
      <c r="AF13" s="2363"/>
      <c r="AG13" s="2364"/>
      <c r="AH13" s="2364"/>
      <c r="AI13" s="2364"/>
      <c r="AJ13" s="2365"/>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426" t="s">
        <v>102</v>
      </c>
      <c r="I14" s="2427"/>
      <c r="J14" s="2427"/>
      <c r="K14" s="2427"/>
      <c r="L14" s="2427"/>
      <c r="M14" s="2428"/>
      <c r="N14" s="2436"/>
      <c r="O14" s="2436"/>
      <c r="P14" s="2436"/>
      <c r="Q14" s="2435"/>
      <c r="R14" s="2435"/>
      <c r="S14" s="2435"/>
      <c r="T14" s="2418" t="str">
        <f>IF($A14&lt;&gt;"","---","")</f>
        <v/>
      </c>
      <c r="U14" s="2419"/>
      <c r="V14" s="2419"/>
      <c r="W14" s="2435"/>
      <c r="X14" s="2435"/>
      <c r="Y14" s="2435"/>
      <c r="Z14" s="2418" t="str">
        <f>IF($A14&lt;&gt;"","---","")</f>
        <v/>
      </c>
      <c r="AA14" s="2419"/>
      <c r="AB14" s="2419"/>
      <c r="AC14" s="2437"/>
      <c r="AD14" s="2437"/>
      <c r="AE14" s="2437"/>
      <c r="AF14" s="2423"/>
      <c r="AG14" s="2424"/>
      <c r="AH14" s="2424"/>
      <c r="AI14" s="2424"/>
      <c r="AJ14" s="242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968" t="str">
        <f>IF(N15*1.085*(W15-Q15)/1000=0,"",N15*1.085*(W15-Q15)/1000)</f>
        <v/>
      </c>
      <c r="AD15" s="968"/>
      <c r="AE15" s="968"/>
      <c r="AF15" s="2363"/>
      <c r="AG15" s="2364"/>
      <c r="AH15" s="2364"/>
      <c r="AI15" s="2364"/>
      <c r="AJ15" s="2365"/>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426" t="s">
        <v>102</v>
      </c>
      <c r="I16" s="2427"/>
      <c r="J16" s="2427"/>
      <c r="K16" s="2427"/>
      <c r="L16" s="2427"/>
      <c r="M16" s="2428"/>
      <c r="N16" s="2436"/>
      <c r="O16" s="2436"/>
      <c r="P16" s="2436"/>
      <c r="Q16" s="2435"/>
      <c r="R16" s="2435"/>
      <c r="S16" s="2435"/>
      <c r="T16" s="2418" t="str">
        <f>IF($A16&lt;&gt;"","---","")</f>
        <v/>
      </c>
      <c r="U16" s="2419"/>
      <c r="V16" s="2419"/>
      <c r="W16" s="2435"/>
      <c r="X16" s="2435"/>
      <c r="Y16" s="2435"/>
      <c r="Z16" s="2418" t="str">
        <f>IF($A16&lt;&gt;"","---","")</f>
        <v/>
      </c>
      <c r="AA16" s="2419"/>
      <c r="AB16" s="2419"/>
      <c r="AC16" s="2437"/>
      <c r="AD16" s="2437"/>
      <c r="AE16" s="2437"/>
      <c r="AF16" s="2423"/>
      <c r="AG16" s="2424"/>
      <c r="AH16" s="2424"/>
      <c r="AI16" s="2424"/>
      <c r="AJ16" s="242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1239" t="str">
        <f>IF($A16&lt;&gt;"","---","")</f>
        <v/>
      </c>
      <c r="U17" s="1240"/>
      <c r="V17" s="1240"/>
      <c r="W17" s="958"/>
      <c r="X17" s="958"/>
      <c r="Y17" s="958"/>
      <c r="Z17" s="1239" t="str">
        <f>IF($A16&lt;&gt;"","---","")</f>
        <v/>
      </c>
      <c r="AA17" s="1240"/>
      <c r="AB17" s="1240"/>
      <c r="AC17" s="968" t="str">
        <f>IF(N17*1.085*(W17-Q17)/1000=0,"",N17*1.085*(W17-Q17)/1000)</f>
        <v/>
      </c>
      <c r="AD17" s="968"/>
      <c r="AE17" s="968"/>
      <c r="AF17" s="2363"/>
      <c r="AG17" s="2364"/>
      <c r="AH17" s="2364"/>
      <c r="AI17" s="2364"/>
      <c r="AJ17" s="2365"/>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426" t="s">
        <v>102</v>
      </c>
      <c r="I18" s="2427"/>
      <c r="J18" s="2427"/>
      <c r="K18" s="2427"/>
      <c r="L18" s="2427"/>
      <c r="M18" s="2428"/>
      <c r="N18" s="2436"/>
      <c r="O18" s="2436"/>
      <c r="P18" s="2436"/>
      <c r="Q18" s="2435"/>
      <c r="R18" s="2435"/>
      <c r="S18" s="2435"/>
      <c r="T18" s="2418" t="str">
        <f>IF($A18&lt;&gt;"","---","")</f>
        <v/>
      </c>
      <c r="U18" s="2419"/>
      <c r="V18" s="2419"/>
      <c r="W18" s="2435"/>
      <c r="X18" s="2435"/>
      <c r="Y18" s="2435"/>
      <c r="Z18" s="2418" t="str">
        <f>IF($A18&lt;&gt;"","---","")</f>
        <v/>
      </c>
      <c r="AA18" s="2419"/>
      <c r="AB18" s="2419"/>
      <c r="AC18" s="2437"/>
      <c r="AD18" s="2437"/>
      <c r="AE18" s="2437"/>
      <c r="AF18" s="2423"/>
      <c r="AG18" s="2424"/>
      <c r="AH18" s="2424"/>
      <c r="AI18" s="2424"/>
      <c r="AJ18" s="242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1239" t="str">
        <f>IF($A18&lt;&gt;"","---","")</f>
        <v/>
      </c>
      <c r="U19" s="1240"/>
      <c r="V19" s="1240"/>
      <c r="W19" s="958"/>
      <c r="X19" s="958"/>
      <c r="Y19" s="958"/>
      <c r="Z19" s="1239" t="str">
        <f>IF($A18&lt;&gt;"","---","")</f>
        <v/>
      </c>
      <c r="AA19" s="1240"/>
      <c r="AB19" s="1240"/>
      <c r="AC19" s="968" t="str">
        <f>IF(N19*1.085*(W19-Q19)/1000=0,"",N19*1.085*(W19-Q19)/1000)</f>
        <v/>
      </c>
      <c r="AD19" s="968"/>
      <c r="AE19" s="968"/>
      <c r="AF19" s="2363"/>
      <c r="AG19" s="2364"/>
      <c r="AH19" s="2364"/>
      <c r="AI19" s="2364"/>
      <c r="AJ19" s="2365"/>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426" t="s">
        <v>102</v>
      </c>
      <c r="I20" s="2427"/>
      <c r="J20" s="2427"/>
      <c r="K20" s="2427"/>
      <c r="L20" s="2427"/>
      <c r="M20" s="2428"/>
      <c r="N20" s="2436"/>
      <c r="O20" s="2436"/>
      <c r="P20" s="2436"/>
      <c r="Q20" s="2435"/>
      <c r="R20" s="2435"/>
      <c r="S20" s="2435"/>
      <c r="T20" s="2418" t="str">
        <f>IF($A20&lt;&gt;"","---","")</f>
        <v/>
      </c>
      <c r="U20" s="2419"/>
      <c r="V20" s="2419"/>
      <c r="W20" s="2435"/>
      <c r="X20" s="2435"/>
      <c r="Y20" s="2435"/>
      <c r="Z20" s="2418" t="str">
        <f>IF($A20&lt;&gt;"","---","")</f>
        <v/>
      </c>
      <c r="AA20" s="2419"/>
      <c r="AB20" s="2419"/>
      <c r="AC20" s="2437"/>
      <c r="AD20" s="2437"/>
      <c r="AE20" s="2437"/>
      <c r="AF20" s="2423"/>
      <c r="AG20" s="2424"/>
      <c r="AH20" s="2424"/>
      <c r="AI20" s="2424"/>
      <c r="AJ20" s="242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1239" t="str">
        <f>IF($A20&lt;&gt;"","---","")</f>
        <v/>
      </c>
      <c r="U21" s="1240"/>
      <c r="V21" s="1240"/>
      <c r="W21" s="958"/>
      <c r="X21" s="958"/>
      <c r="Y21" s="958"/>
      <c r="Z21" s="1239" t="str">
        <f>IF($A20&lt;&gt;"","---","")</f>
        <v/>
      </c>
      <c r="AA21" s="1240"/>
      <c r="AB21" s="1240"/>
      <c r="AC21" s="968" t="str">
        <f>IF(N21*1.085*(W21-Q21)/1000=0,"",N21*1.085*(W21-Q21)/1000)</f>
        <v/>
      </c>
      <c r="AD21" s="968"/>
      <c r="AE21" s="968"/>
      <c r="AF21" s="2363"/>
      <c r="AG21" s="2364"/>
      <c r="AH21" s="2364"/>
      <c r="AI21" s="2364"/>
      <c r="AJ21" s="2365"/>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426" t="s">
        <v>102</v>
      </c>
      <c r="I22" s="2427"/>
      <c r="J22" s="2427"/>
      <c r="K22" s="2427"/>
      <c r="L22" s="2427"/>
      <c r="M22" s="2428"/>
      <c r="N22" s="2436"/>
      <c r="O22" s="2436"/>
      <c r="P22" s="2436"/>
      <c r="Q22" s="2435"/>
      <c r="R22" s="2435"/>
      <c r="S22" s="2435"/>
      <c r="T22" s="2418" t="str">
        <f>IF($A22&lt;&gt;"","---","")</f>
        <v/>
      </c>
      <c r="U22" s="2419"/>
      <c r="V22" s="2419"/>
      <c r="W22" s="2435"/>
      <c r="X22" s="2435"/>
      <c r="Y22" s="2435"/>
      <c r="Z22" s="2418" t="str">
        <f>IF($A22&lt;&gt;"","---","")</f>
        <v/>
      </c>
      <c r="AA22" s="2419"/>
      <c r="AB22" s="2419"/>
      <c r="AC22" s="2437"/>
      <c r="AD22" s="2437"/>
      <c r="AE22" s="2437"/>
      <c r="AF22" s="2423"/>
      <c r="AG22" s="2424"/>
      <c r="AH22" s="2424"/>
      <c r="AI22" s="2424"/>
      <c r="AJ22" s="242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1239" t="str">
        <f>IF($A22&lt;&gt;"","---","")</f>
        <v/>
      </c>
      <c r="U23" s="1240"/>
      <c r="V23" s="1240"/>
      <c r="W23" s="958"/>
      <c r="X23" s="958"/>
      <c r="Y23" s="958"/>
      <c r="Z23" s="1239" t="str">
        <f>IF($A22&lt;&gt;"","---","")</f>
        <v/>
      </c>
      <c r="AA23" s="1240"/>
      <c r="AB23" s="1240"/>
      <c r="AC23" s="968" t="str">
        <f>IF(N23*1.085*(W23-Q23)/1000=0,"",N23*1.085*(W23-Q23)/1000)</f>
        <v/>
      </c>
      <c r="AD23" s="968"/>
      <c r="AE23" s="968"/>
      <c r="AF23" s="2363"/>
      <c r="AG23" s="2364"/>
      <c r="AH23" s="2364"/>
      <c r="AI23" s="2364"/>
      <c r="AJ23" s="2365"/>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426" t="s">
        <v>102</v>
      </c>
      <c r="I24" s="2427"/>
      <c r="J24" s="2427"/>
      <c r="K24" s="2427"/>
      <c r="L24" s="2427"/>
      <c r="M24" s="2428"/>
      <c r="N24" s="2436"/>
      <c r="O24" s="2436"/>
      <c r="P24" s="2436"/>
      <c r="Q24" s="2435"/>
      <c r="R24" s="2435"/>
      <c r="S24" s="2435"/>
      <c r="T24" s="2418" t="str">
        <f>IF($A24&lt;&gt;"","---","")</f>
        <v/>
      </c>
      <c r="U24" s="2419"/>
      <c r="V24" s="2419"/>
      <c r="W24" s="2435"/>
      <c r="X24" s="2435"/>
      <c r="Y24" s="2435"/>
      <c r="Z24" s="2418" t="str">
        <f>IF($A24&lt;&gt;"","---","")</f>
        <v/>
      </c>
      <c r="AA24" s="2419"/>
      <c r="AB24" s="2419"/>
      <c r="AC24" s="2437"/>
      <c r="AD24" s="2437"/>
      <c r="AE24" s="2437"/>
      <c r="AF24" s="2423"/>
      <c r="AG24" s="2424"/>
      <c r="AH24" s="2424"/>
      <c r="AI24" s="2424"/>
      <c r="AJ24" s="242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1239" t="str">
        <f>IF($A24&lt;&gt;"","---","")</f>
        <v/>
      </c>
      <c r="U25" s="1240"/>
      <c r="V25" s="1240"/>
      <c r="W25" s="958"/>
      <c r="X25" s="958"/>
      <c r="Y25" s="958"/>
      <c r="Z25" s="1239" t="str">
        <f>IF($A24&lt;&gt;"","---","")</f>
        <v/>
      </c>
      <c r="AA25" s="1240"/>
      <c r="AB25" s="1240"/>
      <c r="AC25" s="968" t="str">
        <f>IF(N25*1.085*(W25-Q25)/1000=0,"",N25*1.085*(W25-Q25)/1000)</f>
        <v/>
      </c>
      <c r="AD25" s="968"/>
      <c r="AE25" s="968"/>
      <c r="AF25" s="2363"/>
      <c r="AG25" s="2364"/>
      <c r="AH25" s="2364"/>
      <c r="AI25" s="2364"/>
      <c r="AJ25" s="2365"/>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426" t="s">
        <v>102</v>
      </c>
      <c r="I26" s="2427"/>
      <c r="J26" s="2427"/>
      <c r="K26" s="2427"/>
      <c r="L26" s="2427"/>
      <c r="M26" s="2428"/>
      <c r="N26" s="2436"/>
      <c r="O26" s="2436"/>
      <c r="P26" s="2436"/>
      <c r="Q26" s="2435"/>
      <c r="R26" s="2435"/>
      <c r="S26" s="2435"/>
      <c r="T26" s="2418" t="str">
        <f>IF($A26&lt;&gt;"","---","")</f>
        <v/>
      </c>
      <c r="U26" s="2419"/>
      <c r="V26" s="2419"/>
      <c r="W26" s="2435"/>
      <c r="X26" s="2435"/>
      <c r="Y26" s="2435"/>
      <c r="Z26" s="2418" t="str">
        <f>IF($A26&lt;&gt;"","---","")</f>
        <v/>
      </c>
      <c r="AA26" s="2419"/>
      <c r="AB26" s="2419"/>
      <c r="AC26" s="2437"/>
      <c r="AD26" s="2437"/>
      <c r="AE26" s="2437"/>
      <c r="AF26" s="2423"/>
      <c r="AG26" s="2424"/>
      <c r="AH26" s="2424"/>
      <c r="AI26" s="2424"/>
      <c r="AJ26" s="242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1239" t="str">
        <f>IF($A26&lt;&gt;"","---","")</f>
        <v/>
      </c>
      <c r="U27" s="1240"/>
      <c r="V27" s="1240"/>
      <c r="W27" s="958"/>
      <c r="X27" s="958"/>
      <c r="Y27" s="958"/>
      <c r="Z27" s="1239" t="str">
        <f>IF($A26&lt;&gt;"","---","")</f>
        <v/>
      </c>
      <c r="AA27" s="1240"/>
      <c r="AB27" s="1240"/>
      <c r="AC27" s="968" t="str">
        <f>IF(N27*1.085*(W27-Q27)/1000=0,"",N27*1.085*(W27-Q27)/1000)</f>
        <v/>
      </c>
      <c r="AD27" s="968"/>
      <c r="AE27" s="968"/>
      <c r="AF27" s="2363"/>
      <c r="AG27" s="2364"/>
      <c r="AH27" s="2364"/>
      <c r="AI27" s="2364"/>
      <c r="AJ27" s="2365"/>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426" t="s">
        <v>102</v>
      </c>
      <c r="I28" s="2427"/>
      <c r="J28" s="2427"/>
      <c r="K28" s="2427"/>
      <c r="L28" s="2427"/>
      <c r="M28" s="2428"/>
      <c r="N28" s="2429"/>
      <c r="O28" s="2430"/>
      <c r="P28" s="2431"/>
      <c r="Q28" s="2432"/>
      <c r="R28" s="2433"/>
      <c r="S28" s="2434"/>
      <c r="T28" s="2418" t="str">
        <f>IF($A28&lt;&gt;"","---","")</f>
        <v/>
      </c>
      <c r="U28" s="2419"/>
      <c r="V28" s="2419"/>
      <c r="W28" s="2435"/>
      <c r="X28" s="2435"/>
      <c r="Y28" s="2435"/>
      <c r="Z28" s="2418" t="str">
        <f>IF($A28&lt;&gt;"","---","")</f>
        <v/>
      </c>
      <c r="AA28" s="2419"/>
      <c r="AB28" s="2419"/>
      <c r="AC28" s="2420"/>
      <c r="AD28" s="2421"/>
      <c r="AE28" s="2422"/>
      <c r="AF28" s="2423"/>
      <c r="AG28" s="2424"/>
      <c r="AH28" s="2424"/>
      <c r="AI28" s="2424"/>
      <c r="AJ28" s="242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1239" t="str">
        <f>IF($A28&lt;&gt;"","---","")</f>
        <v/>
      </c>
      <c r="U29" s="1240"/>
      <c r="V29" s="1240"/>
      <c r="W29" s="958"/>
      <c r="X29" s="958"/>
      <c r="Y29" s="958"/>
      <c r="Z29" s="1239" t="str">
        <f>IF($A28&lt;&gt;"","---","")</f>
        <v/>
      </c>
      <c r="AA29" s="1240"/>
      <c r="AB29" s="1240"/>
      <c r="AC29" s="968" t="str">
        <f>IF(N29*1.085*(W29-Q29)/1000=0,"",N29*1.085*(W29-Q29)/1000)</f>
        <v/>
      </c>
      <c r="AD29" s="968"/>
      <c r="AE29" s="968"/>
      <c r="AF29" s="2363"/>
      <c r="AG29" s="2364"/>
      <c r="AH29" s="2364"/>
      <c r="AI29" s="2364"/>
      <c r="AJ29" s="2365"/>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426" t="s">
        <v>102</v>
      </c>
      <c r="I30" s="2427"/>
      <c r="J30" s="2427"/>
      <c r="K30" s="2427"/>
      <c r="L30" s="2427"/>
      <c r="M30" s="2428"/>
      <c r="N30" s="2429"/>
      <c r="O30" s="2430"/>
      <c r="P30" s="2431"/>
      <c r="Q30" s="2432"/>
      <c r="R30" s="2433"/>
      <c r="S30" s="2434"/>
      <c r="T30" s="2418" t="str">
        <f>IF($A30&lt;&gt;"","---","")</f>
        <v/>
      </c>
      <c r="U30" s="2419"/>
      <c r="V30" s="2419"/>
      <c r="W30" s="2435"/>
      <c r="X30" s="2435"/>
      <c r="Y30" s="2435"/>
      <c r="Z30" s="2418" t="str">
        <f>IF($A30&lt;&gt;"","---","")</f>
        <v/>
      </c>
      <c r="AA30" s="2419"/>
      <c r="AB30" s="2419"/>
      <c r="AC30" s="2420"/>
      <c r="AD30" s="2421"/>
      <c r="AE30" s="2422"/>
      <c r="AF30" s="2423"/>
      <c r="AG30" s="2424"/>
      <c r="AH30" s="2424"/>
      <c r="AI30" s="2424"/>
      <c r="AJ30" s="242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1239" t="str">
        <f>IF($A30&lt;&gt;"","---","")</f>
        <v/>
      </c>
      <c r="U31" s="1240"/>
      <c r="V31" s="1240"/>
      <c r="W31" s="958"/>
      <c r="X31" s="958"/>
      <c r="Y31" s="958"/>
      <c r="Z31" s="1239" t="str">
        <f>IF($A30&lt;&gt;"","---","")</f>
        <v/>
      </c>
      <c r="AA31" s="1240"/>
      <c r="AB31" s="1240"/>
      <c r="AC31" s="968" t="str">
        <f>IF(N31*1.085*(W31-Q31)/1000=0,"",N31*1.085*(W31-Q31)/1000)</f>
        <v/>
      </c>
      <c r="AD31" s="968"/>
      <c r="AE31" s="968"/>
      <c r="AF31" s="2363"/>
      <c r="AG31" s="2364"/>
      <c r="AH31" s="2364"/>
      <c r="AI31" s="2364"/>
      <c r="AJ31" s="2365"/>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426" t="s">
        <v>102</v>
      </c>
      <c r="I32" s="2427"/>
      <c r="J32" s="2427"/>
      <c r="K32" s="2427"/>
      <c r="L32" s="2427"/>
      <c r="M32" s="2428"/>
      <c r="N32" s="2429"/>
      <c r="O32" s="2430"/>
      <c r="P32" s="2431"/>
      <c r="Q32" s="2432"/>
      <c r="R32" s="2433"/>
      <c r="S32" s="2434"/>
      <c r="T32" s="2418" t="str">
        <f>IF($A32&lt;&gt;"","---","")</f>
        <v/>
      </c>
      <c r="U32" s="2419"/>
      <c r="V32" s="2419"/>
      <c r="W32" s="2435"/>
      <c r="X32" s="2435"/>
      <c r="Y32" s="2435"/>
      <c r="Z32" s="2418" t="str">
        <f>IF($A32&lt;&gt;"","---","")</f>
        <v/>
      </c>
      <c r="AA32" s="2419"/>
      <c r="AB32" s="2419"/>
      <c r="AC32" s="2420"/>
      <c r="AD32" s="2421"/>
      <c r="AE32" s="2422"/>
      <c r="AF32" s="2423"/>
      <c r="AG32" s="2424"/>
      <c r="AH32" s="2424"/>
      <c r="AI32" s="2424"/>
      <c r="AJ32" s="242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410" t="str">
        <f>IF($A32&lt;&gt;"","---","")</f>
        <v/>
      </c>
      <c r="U33" s="2255"/>
      <c r="V33" s="2255"/>
      <c r="W33" s="2248"/>
      <c r="X33" s="2248"/>
      <c r="Y33" s="2248"/>
      <c r="Z33" s="2410" t="str">
        <f>IF($A32&lt;&gt;"","---","")</f>
        <v/>
      </c>
      <c r="AA33" s="2255"/>
      <c r="AB33" s="2255"/>
      <c r="AC33" s="2153" t="str">
        <f>IF(N33*1.085*(W33-Q33)/1000=0,"",N33*1.085*(W33-Q33)/1000)</f>
        <v/>
      </c>
      <c r="AD33" s="2154"/>
      <c r="AE33" s="2155"/>
      <c r="AF33" s="2366"/>
      <c r="AG33" s="2367"/>
      <c r="AH33" s="2367"/>
      <c r="AI33" s="2367"/>
      <c r="AJ33" s="2368"/>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2"/>
      <c r="B5" s="2442"/>
      <c r="C5" s="2442"/>
      <c r="D5" s="2442"/>
      <c r="E5" s="2442"/>
      <c r="F5" s="2442"/>
      <c r="G5" s="2"/>
      <c r="H5" s="2442"/>
      <c r="I5" s="2442"/>
      <c r="J5" s="2442"/>
      <c r="K5" s="2442"/>
      <c r="L5" s="2442"/>
      <c r="M5" s="2442"/>
      <c r="N5" s="2442"/>
      <c r="O5" s="2442"/>
      <c r="P5" s="2442"/>
      <c r="Q5" s="2442"/>
      <c r="R5" s="2442"/>
      <c r="S5" s="2442"/>
      <c r="T5" s="2442"/>
      <c r="U5" s="2442"/>
      <c r="V5" s="2442"/>
      <c r="W5" s="2442"/>
      <c r="X5" s="2442"/>
      <c r="Y5" s="2442"/>
      <c r="Z5" s="2442"/>
      <c r="AA5" s="2442"/>
      <c r="AB5" s="2442"/>
      <c r="AC5" s="2442"/>
      <c r="AD5" s="2442"/>
      <c r="AE5" s="2442"/>
      <c r="AF5" s="2442"/>
      <c r="AG5" s="2442"/>
      <c r="AH5" s="2442"/>
      <c r="AI5" s="2442"/>
      <c r="AN5" s="664"/>
      <c r="AO5" s="664"/>
      <c r="AP5" s="664"/>
    </row>
    <row r="6" spans="1:71" ht="15" customHeight="1" x14ac:dyDescent="0.2">
      <c r="A6" s="2439" t="s">
        <v>907</v>
      </c>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ht="12"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ht="12"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ht="12"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ht="12"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ht="12"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ht="12"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ht="12"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ht="12"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ht="12"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ht="12"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ht="12"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ht="12"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ht="12"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ht="12"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ht="12"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ht="12"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ht="12"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ht="12"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ht="12"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ht="12"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ht="12"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ht="12"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ht="12"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ht="12"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ht="12"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ht="12"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908</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8" t="s">
        <v>434</v>
      </c>
      <c r="AY9" s="2510"/>
      <c r="AZ9" s="2510"/>
      <c r="BA9" s="2510" t="s">
        <v>433</v>
      </c>
      <c r="BB9" s="2510"/>
      <c r="BC9" s="2510"/>
      <c r="BD9" s="2510" t="s">
        <v>432</v>
      </c>
      <c r="BE9" s="2510"/>
      <c r="BF9" s="2510"/>
      <c r="BG9" s="2510" t="s">
        <v>431</v>
      </c>
      <c r="BH9" s="2510"/>
      <c r="BI9" s="2510"/>
      <c r="BJ9" s="2510" t="s">
        <v>430</v>
      </c>
      <c r="BK9" s="2510"/>
      <c r="BL9" s="2510"/>
      <c r="BM9" s="2510" t="s">
        <v>429</v>
      </c>
      <c r="BN9" s="2510"/>
      <c r="BO9" s="2511"/>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19" t="s">
        <v>909</v>
      </c>
      <c r="I10" s="2520"/>
      <c r="J10" s="2520"/>
      <c r="K10" s="2519" t="s">
        <v>427</v>
      </c>
      <c r="L10" s="2520"/>
      <c r="M10" s="2520"/>
      <c r="N10" s="2523" t="s">
        <v>426</v>
      </c>
      <c r="O10" s="2524"/>
      <c r="P10" s="2525"/>
      <c r="Q10" s="2526" t="s">
        <v>425</v>
      </c>
      <c r="R10" s="2526"/>
      <c r="S10" s="2526"/>
      <c r="T10" s="2526"/>
      <c r="U10" s="2526"/>
      <c r="V10" s="2526"/>
      <c r="W10" s="2526" t="s">
        <v>424</v>
      </c>
      <c r="X10" s="2526"/>
      <c r="Y10" s="2526"/>
      <c r="Z10" s="2526"/>
      <c r="AA10" s="2526"/>
      <c r="AB10" s="2526"/>
      <c r="AC10" s="2527" t="s">
        <v>423</v>
      </c>
      <c r="AD10" s="2517"/>
      <c r="AE10" s="2518"/>
      <c r="AF10" s="2527" t="s">
        <v>422</v>
      </c>
      <c r="AG10" s="2517"/>
      <c r="AH10" s="2518"/>
      <c r="AI10" s="2527" t="s">
        <v>421</v>
      </c>
      <c r="AJ10" s="2517"/>
      <c r="AK10" s="2518"/>
      <c r="AL10" s="2523" t="s">
        <v>910</v>
      </c>
      <c r="AM10" s="2524"/>
      <c r="AN10" s="2525"/>
      <c r="AO10" s="2527" t="s">
        <v>287</v>
      </c>
      <c r="AP10" s="2517"/>
      <c r="AQ10" s="2518"/>
      <c r="AR10" s="2527" t="s">
        <v>418</v>
      </c>
      <c r="AS10" s="2517"/>
      <c r="AT10" s="2517"/>
      <c r="AU10" s="2517"/>
      <c r="AV10" s="2531"/>
      <c r="AW10" s="5"/>
      <c r="AX10" s="2529"/>
      <c r="AY10" s="2512"/>
      <c r="AZ10" s="2512"/>
      <c r="BA10" s="2512"/>
      <c r="BB10" s="2512"/>
      <c r="BC10" s="2512"/>
      <c r="BD10" s="2512"/>
      <c r="BE10" s="2512"/>
      <c r="BF10" s="2512"/>
      <c r="BG10" s="2512"/>
      <c r="BH10" s="2512"/>
      <c r="BI10" s="2512"/>
      <c r="BJ10" s="2512"/>
      <c r="BK10" s="2512"/>
      <c r="BL10" s="2512"/>
      <c r="BM10" s="2512"/>
      <c r="BN10" s="2512"/>
      <c r="BO10" s="2513"/>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17"/>
      <c r="C11" s="2517"/>
      <c r="D11" s="2517"/>
      <c r="E11" s="2517"/>
      <c r="F11" s="2517"/>
      <c r="G11" s="2518"/>
      <c r="H11" s="2521"/>
      <c r="I11" s="2522"/>
      <c r="J11" s="2522"/>
      <c r="K11" s="2521"/>
      <c r="L11" s="2522"/>
      <c r="M11" s="2522"/>
      <c r="N11" s="2523"/>
      <c r="O11" s="2524"/>
      <c r="P11" s="2525"/>
      <c r="Q11" s="2507" t="s">
        <v>281</v>
      </c>
      <c r="R11" s="2508"/>
      <c r="S11" s="2509"/>
      <c r="T11" s="2507" t="s">
        <v>282</v>
      </c>
      <c r="U11" s="2508"/>
      <c r="V11" s="2509"/>
      <c r="W11" s="2507" t="s">
        <v>281</v>
      </c>
      <c r="X11" s="2508"/>
      <c r="Y11" s="2509"/>
      <c r="Z11" s="2507" t="s">
        <v>282</v>
      </c>
      <c r="AA11" s="2508"/>
      <c r="AB11" s="2509"/>
      <c r="AC11" s="2527"/>
      <c r="AD11" s="2517"/>
      <c r="AE11" s="2518"/>
      <c r="AF11" s="2527"/>
      <c r="AG11" s="2517"/>
      <c r="AH11" s="2518"/>
      <c r="AI11" s="2527"/>
      <c r="AJ11" s="2517"/>
      <c r="AK11" s="2518"/>
      <c r="AL11" s="2523"/>
      <c r="AM11" s="2524"/>
      <c r="AN11" s="2525"/>
      <c r="AO11" s="2527"/>
      <c r="AP11" s="2517"/>
      <c r="AQ11" s="2518"/>
      <c r="AR11" s="2521"/>
      <c r="AS11" s="2522"/>
      <c r="AT11" s="2522"/>
      <c r="AU11" s="2522"/>
      <c r="AV11" s="2532"/>
      <c r="AW11" s="5"/>
      <c r="AX11" s="2530"/>
      <c r="AY11" s="2514"/>
      <c r="AZ11" s="2514"/>
      <c r="BA11" s="2514"/>
      <c r="BB11" s="2514"/>
      <c r="BC11" s="2514"/>
      <c r="BD11" s="2514"/>
      <c r="BE11" s="2514"/>
      <c r="BF11" s="2514"/>
      <c r="BG11" s="2514"/>
      <c r="BH11" s="2514"/>
      <c r="BI11" s="2514"/>
      <c r="BJ11" s="2514"/>
      <c r="BK11" s="2514"/>
      <c r="BL11" s="2514"/>
      <c r="BM11" s="2514"/>
      <c r="BN11" s="2514"/>
      <c r="BO11" s="2515"/>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5"/>
      <c r="B12" s="2130"/>
      <c r="C12" s="2130"/>
      <c r="D12" s="2130"/>
      <c r="E12" s="2130"/>
      <c r="F12" s="2130"/>
      <c r="G12" s="2476"/>
      <c r="H12" s="2483" t="s">
        <v>911</v>
      </c>
      <c r="I12" s="2484"/>
      <c r="J12" s="2485"/>
      <c r="K12" s="2489" t="s">
        <v>533</v>
      </c>
      <c r="L12" s="2490"/>
      <c r="M12" s="2491"/>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c r="AJ12" s="2309"/>
      <c r="AK12" s="2309"/>
      <c r="AL12" s="2309"/>
      <c r="AM12" s="2309"/>
      <c r="AN12" s="2309"/>
      <c r="AO12" s="2309"/>
      <c r="AP12" s="2309"/>
      <c r="AQ12" s="2309"/>
      <c r="AR12" s="2471" t="str">
        <f>IF($A12&lt;&gt;"","---","")</f>
        <v/>
      </c>
      <c r="AS12" s="2472"/>
      <c r="AT12" s="2472"/>
      <c r="AU12" s="2472"/>
      <c r="AV12" s="2473"/>
      <c r="AW12" s="5"/>
      <c r="AX12" s="2288"/>
      <c r="AY12" s="2289"/>
      <c r="AZ12" s="2289"/>
      <c r="BA12" s="2474" t="str">
        <f t="shared" ref="BA12:BA29" si="0">IF(1.08*N12*(Q12-W12)/1000&lt;&gt;0,1.08*N12*(Q12-W12)/1000,"")</f>
        <v/>
      </c>
      <c r="BB12" s="2474"/>
      <c r="BC12" s="2474"/>
      <c r="BD12" s="2474" t="str">
        <f t="shared" ref="BD12:BD31" si="1">IF(4.5*N12*AX12/1000&lt;&gt;0,4.5*N12*AX12/1000,"")</f>
        <v/>
      </c>
      <c r="BE12" s="2474"/>
      <c r="BF12" s="2474"/>
      <c r="BG12" s="2474" t="str">
        <f t="shared" ref="BG12:BG29" si="2">IF(AO12*500*(AF12-AC12)/1000&lt;&gt;0,AO12*500*(AF12-AC12)/1000,"")</f>
        <v/>
      </c>
      <c r="BH12" s="2474"/>
      <c r="BI12" s="2474"/>
      <c r="BJ12" s="2474" t="str">
        <f t="shared" ref="BJ12:BJ31" si="3">IFERROR((BD12*1000)/(500*(AF12-AC12)),"")</f>
        <v/>
      </c>
      <c r="BK12" s="2474"/>
      <c r="BL12" s="2474"/>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77"/>
      <c r="B13" s="2478"/>
      <c r="C13" s="2478"/>
      <c r="D13" s="2478"/>
      <c r="E13" s="2478"/>
      <c r="F13" s="2478"/>
      <c r="G13" s="2479"/>
      <c r="H13" s="2486"/>
      <c r="I13" s="2487"/>
      <c r="J13" s="2488"/>
      <c r="K13" s="2495" t="s">
        <v>604</v>
      </c>
      <c r="L13" s="2496"/>
      <c r="M13" s="2497"/>
      <c r="N13" s="2504"/>
      <c r="O13" s="2504"/>
      <c r="P13" s="2504"/>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19"/>
      <c r="AS13" s="2320"/>
      <c r="AT13" s="2320"/>
      <c r="AU13" s="907" t="s">
        <v>119</v>
      </c>
      <c r="AV13" s="908"/>
      <c r="AW13" s="5"/>
      <c r="AX13" s="2292"/>
      <c r="AY13" s="958"/>
      <c r="AZ13" s="958"/>
      <c r="BA13" s="2470" t="str">
        <f t="shared" si="0"/>
        <v/>
      </c>
      <c r="BB13" s="2470"/>
      <c r="BC13" s="2470"/>
      <c r="BD13" s="2470" t="str">
        <f t="shared" si="1"/>
        <v/>
      </c>
      <c r="BE13" s="2470"/>
      <c r="BF13" s="2470"/>
      <c r="BG13" s="2470" t="e">
        <f t="shared" si="2"/>
        <v>#VALUE!</v>
      </c>
      <c r="BH13" s="2470"/>
      <c r="BI13" s="2470"/>
      <c r="BJ13" s="2470" t="str">
        <f t="shared" si="3"/>
        <v/>
      </c>
      <c r="BK13" s="2470"/>
      <c r="BL13" s="2470"/>
      <c r="BM13" s="956" t="str">
        <f>IFERROR(SQRT(AL13/AL12)*AO12,"")</f>
        <v/>
      </c>
      <c r="BN13" s="956"/>
      <c r="BO13" s="1457"/>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912</v>
      </c>
      <c r="I14" s="2458"/>
      <c r="J14" s="2459"/>
      <c r="K14" s="2448" t="s">
        <v>533</v>
      </c>
      <c r="L14" s="2449"/>
      <c r="M14" s="2450"/>
      <c r="N14" s="2451"/>
      <c r="O14" s="2451"/>
      <c r="P14" s="2451"/>
      <c r="Q14" s="2447"/>
      <c r="R14" s="2447"/>
      <c r="S14" s="2447"/>
      <c r="T14" s="2447"/>
      <c r="U14" s="2447"/>
      <c r="V14" s="2447"/>
      <c r="W14" s="2447"/>
      <c r="X14" s="2447"/>
      <c r="Y14" s="2447"/>
      <c r="Z14" s="2447"/>
      <c r="AA14" s="2447"/>
      <c r="AB14" s="2447"/>
      <c r="AC14" s="2447"/>
      <c r="AD14" s="2447"/>
      <c r="AE14" s="2447"/>
      <c r="AF14" s="2447"/>
      <c r="AG14" s="2447"/>
      <c r="AH14" s="2447"/>
      <c r="AI14" s="2447"/>
      <c r="AJ14" s="2447"/>
      <c r="AK14" s="2447"/>
      <c r="AL14" s="2447"/>
      <c r="AM14" s="2447"/>
      <c r="AN14" s="2447"/>
      <c r="AO14" s="2447"/>
      <c r="AP14" s="2447"/>
      <c r="AQ14" s="2447"/>
      <c r="AR14" s="2444" t="str">
        <f>IF($A12&lt;&gt;"","---","")</f>
        <v/>
      </c>
      <c r="AS14" s="2445"/>
      <c r="AT14" s="2445"/>
      <c r="AU14" s="2445"/>
      <c r="AV14" s="2446"/>
      <c r="AW14" s="5"/>
      <c r="AX14" s="2452"/>
      <c r="AY14" s="2453"/>
      <c r="AZ14" s="2453"/>
      <c r="BA14" s="2454" t="str">
        <f>IF(1.08*N14*(W14-Q14)/1000&lt;&gt;0,1.08*N14*(W14-Q14)/1000,"")</f>
        <v/>
      </c>
      <c r="BB14" s="2454"/>
      <c r="BC14" s="2454"/>
      <c r="BD14" s="2454" t="str">
        <f t="shared" si="1"/>
        <v/>
      </c>
      <c r="BE14" s="2454"/>
      <c r="BF14" s="2454"/>
      <c r="BG14" s="2454" t="str">
        <f>IF(AO14*500*(AC14-AF14)/1000&lt;&gt;0,AO14*500*(AC14-AF14)/1000,"")</f>
        <v/>
      </c>
      <c r="BH14" s="2454"/>
      <c r="BI14" s="2454"/>
      <c r="BJ14" s="2454" t="str">
        <f t="shared" si="3"/>
        <v/>
      </c>
      <c r="BK14" s="2454"/>
      <c r="BL14" s="2454"/>
      <c r="BM14" s="2463" t="s">
        <v>99</v>
      </c>
      <c r="BN14" s="2464"/>
      <c r="BO14" s="246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3"/>
      <c r="K15" s="2495" t="s">
        <v>604</v>
      </c>
      <c r="L15" s="2496"/>
      <c r="M15" s="2497"/>
      <c r="N15" s="2504"/>
      <c r="O15" s="2504"/>
      <c r="P15" s="2504"/>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19"/>
      <c r="AS15" s="2320"/>
      <c r="AT15" s="2320"/>
      <c r="AU15" s="907" t="s">
        <v>119</v>
      </c>
      <c r="AV15" s="908"/>
      <c r="AW15" s="5"/>
      <c r="AX15" s="2292"/>
      <c r="AY15" s="958"/>
      <c r="AZ15" s="958"/>
      <c r="BA15" s="2470" t="str">
        <f>IF(1.08*N15*(W15-Q15)/1000&lt;&gt;0,1.08*N15*(W15-Q15)/1000,"")</f>
        <v/>
      </c>
      <c r="BB15" s="2470"/>
      <c r="BC15" s="2470"/>
      <c r="BD15" s="2470" t="str">
        <f t="shared" si="1"/>
        <v/>
      </c>
      <c r="BE15" s="2470"/>
      <c r="BF15" s="2470"/>
      <c r="BG15" s="2470" t="e">
        <f>IF(AO15*500*(AC15-AF15)/1000&lt;&gt;0,AO15*500*(AC15-AF15)/1000,"")</f>
        <v>#VALUE!</v>
      </c>
      <c r="BH15" s="2470"/>
      <c r="BI15" s="2470"/>
      <c r="BJ15" s="2470" t="str">
        <f t="shared" si="3"/>
        <v/>
      </c>
      <c r="BK15" s="2470"/>
      <c r="BL15" s="2470"/>
      <c r="BM15" s="956" t="str">
        <f>IFERROR(SQRT(AL15/AL14)*AO14,"")</f>
        <v/>
      </c>
      <c r="BN15" s="956"/>
      <c r="BO15" s="1457"/>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911</v>
      </c>
      <c r="I16" s="2484"/>
      <c r="J16" s="2485"/>
      <c r="K16" s="2489" t="s">
        <v>533</v>
      </c>
      <c r="L16" s="2490"/>
      <c r="M16" s="2491"/>
      <c r="N16" s="2369"/>
      <c r="O16" s="2370"/>
      <c r="P16" s="2371"/>
      <c r="Q16" s="2306"/>
      <c r="R16" s="2307"/>
      <c r="S16" s="2308"/>
      <c r="T16" s="2306"/>
      <c r="U16" s="2307"/>
      <c r="V16" s="2308"/>
      <c r="W16" s="2306"/>
      <c r="X16" s="2307"/>
      <c r="Y16" s="2308"/>
      <c r="Z16" s="2306"/>
      <c r="AA16" s="2307"/>
      <c r="AB16" s="2308"/>
      <c r="AC16" s="2306"/>
      <c r="AD16" s="2307"/>
      <c r="AE16" s="2308"/>
      <c r="AF16" s="2306"/>
      <c r="AG16" s="2307"/>
      <c r="AH16" s="2308"/>
      <c r="AI16" s="2306"/>
      <c r="AJ16" s="2307"/>
      <c r="AK16" s="2308"/>
      <c r="AL16" s="2306"/>
      <c r="AM16" s="2307"/>
      <c r="AN16" s="2308"/>
      <c r="AO16" s="2306"/>
      <c r="AP16" s="2307"/>
      <c r="AQ16" s="2308"/>
      <c r="AR16" s="2471" t="str">
        <f>IF($A16&lt;&gt;"","---","")</f>
        <v/>
      </c>
      <c r="AS16" s="2472"/>
      <c r="AT16" s="2472"/>
      <c r="AU16" s="2472"/>
      <c r="AV16" s="2473"/>
      <c r="AW16" s="5"/>
      <c r="AX16" s="2288"/>
      <c r="AY16" s="2289"/>
      <c r="AZ16" s="2289"/>
      <c r="BA16" s="2474" t="str">
        <f t="shared" si="0"/>
        <v/>
      </c>
      <c r="BB16" s="2474"/>
      <c r="BC16" s="2474"/>
      <c r="BD16" s="2474" t="str">
        <f t="shared" si="1"/>
        <v/>
      </c>
      <c r="BE16" s="2474"/>
      <c r="BF16" s="2474"/>
      <c r="BG16" s="2474" t="str">
        <f t="shared" si="2"/>
        <v/>
      </c>
      <c r="BH16" s="2474"/>
      <c r="BI16" s="2474"/>
      <c r="BJ16" s="2474" t="str">
        <f t="shared" si="3"/>
        <v/>
      </c>
      <c r="BK16" s="2474"/>
      <c r="BL16" s="2474"/>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8"/>
      <c r="K17" s="2495" t="s">
        <v>604</v>
      </c>
      <c r="L17" s="2496"/>
      <c r="M17" s="2497"/>
      <c r="N17" s="2498"/>
      <c r="O17" s="2499"/>
      <c r="P17" s="2500"/>
      <c r="Q17" s="2189"/>
      <c r="R17" s="2190"/>
      <c r="S17" s="2191"/>
      <c r="T17" s="2189"/>
      <c r="U17" s="2190"/>
      <c r="V17" s="2191"/>
      <c r="W17" s="2189"/>
      <c r="X17" s="2190"/>
      <c r="Y17" s="2191"/>
      <c r="Z17" s="2189"/>
      <c r="AA17" s="2190"/>
      <c r="AB17" s="2191"/>
      <c r="AC17" s="2189"/>
      <c r="AD17" s="2190"/>
      <c r="AE17" s="2191"/>
      <c r="AF17" s="2189"/>
      <c r="AG17" s="2190"/>
      <c r="AH17" s="2191"/>
      <c r="AI17" s="954" t="str">
        <f>IFERROR(BG17,"")</f>
        <v/>
      </c>
      <c r="AJ17" s="954"/>
      <c r="AK17" s="954"/>
      <c r="AL17" s="2189"/>
      <c r="AM17" s="2190"/>
      <c r="AN17" s="2191"/>
      <c r="AO17" s="954" t="str">
        <f>BM17</f>
        <v/>
      </c>
      <c r="AP17" s="954"/>
      <c r="AQ17" s="954"/>
      <c r="AR17" s="2319"/>
      <c r="AS17" s="2320"/>
      <c r="AT17" s="2320"/>
      <c r="AU17" s="907" t="s">
        <v>119</v>
      </c>
      <c r="AV17" s="908"/>
      <c r="AW17" s="5"/>
      <c r="AX17" s="2292"/>
      <c r="AY17" s="958"/>
      <c r="AZ17" s="958"/>
      <c r="BA17" s="2470" t="str">
        <f t="shared" si="0"/>
        <v/>
      </c>
      <c r="BB17" s="2470"/>
      <c r="BC17" s="2470"/>
      <c r="BD17" s="2470" t="str">
        <f t="shared" si="1"/>
        <v/>
      </c>
      <c r="BE17" s="2470"/>
      <c r="BF17" s="2470"/>
      <c r="BG17" s="2470" t="e">
        <f t="shared" si="2"/>
        <v>#VALUE!</v>
      </c>
      <c r="BH17" s="2470"/>
      <c r="BI17" s="2470"/>
      <c r="BJ17" s="2470" t="str">
        <f t="shared" si="3"/>
        <v/>
      </c>
      <c r="BK17" s="2470"/>
      <c r="BL17" s="2470"/>
      <c r="BM17" s="956" t="str">
        <f>IFERROR(SQRT(AL17/AL16)*AO16,"")</f>
        <v/>
      </c>
      <c r="BN17" s="956"/>
      <c r="BO17" s="1457"/>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912</v>
      </c>
      <c r="I18" s="2458"/>
      <c r="J18" s="2459"/>
      <c r="K18" s="2448" t="s">
        <v>533</v>
      </c>
      <c r="L18" s="2449"/>
      <c r="M18" s="2450"/>
      <c r="N18" s="2451"/>
      <c r="O18" s="2451"/>
      <c r="P18" s="2451"/>
      <c r="Q18" s="2447"/>
      <c r="R18" s="2447"/>
      <c r="S18" s="2447"/>
      <c r="T18" s="2447"/>
      <c r="U18" s="2447"/>
      <c r="V18" s="2447"/>
      <c r="W18" s="2447"/>
      <c r="X18" s="2447"/>
      <c r="Y18" s="2447"/>
      <c r="Z18" s="2447"/>
      <c r="AA18" s="2447"/>
      <c r="AB18" s="2447"/>
      <c r="AC18" s="2447"/>
      <c r="AD18" s="2447"/>
      <c r="AE18" s="2447"/>
      <c r="AF18" s="2447"/>
      <c r="AG18" s="2447"/>
      <c r="AH18" s="2447"/>
      <c r="AI18" s="2447"/>
      <c r="AJ18" s="2447"/>
      <c r="AK18" s="2447"/>
      <c r="AL18" s="2447"/>
      <c r="AM18" s="2447"/>
      <c r="AN18" s="2447"/>
      <c r="AO18" s="2447"/>
      <c r="AP18" s="2447"/>
      <c r="AQ18" s="2447"/>
      <c r="AR18" s="2444" t="str">
        <f>IF($A16&lt;&gt;"","---","")</f>
        <v/>
      </c>
      <c r="AS18" s="2445"/>
      <c r="AT18" s="2445"/>
      <c r="AU18" s="2445"/>
      <c r="AV18" s="2446"/>
      <c r="AW18" s="5"/>
      <c r="AX18" s="2452"/>
      <c r="AY18" s="2453"/>
      <c r="AZ18" s="2453"/>
      <c r="BA18" s="2454" t="str">
        <f>IF(1.08*N18*(W18-Q18)/1000&lt;&gt;0,1.08*N18*(W18-Q18)/1000,"")</f>
        <v/>
      </c>
      <c r="BB18" s="2454"/>
      <c r="BC18" s="2454"/>
      <c r="BD18" s="2454" t="str">
        <f t="shared" si="1"/>
        <v/>
      </c>
      <c r="BE18" s="2454"/>
      <c r="BF18" s="2454"/>
      <c r="BG18" s="2454" t="str">
        <f>IF(AO18*500*(AC18-AF18)/1000&lt;&gt;0,AO18*500*(AC18-AF18)/1000,"")</f>
        <v/>
      </c>
      <c r="BH18" s="2454"/>
      <c r="BI18" s="2454"/>
      <c r="BJ18" s="2454" t="str">
        <f t="shared" si="3"/>
        <v/>
      </c>
      <c r="BK18" s="2454"/>
      <c r="BL18" s="2454"/>
      <c r="BM18" s="2463" t="s">
        <v>99</v>
      </c>
      <c r="BN18" s="2464"/>
      <c r="BO18" s="246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3"/>
      <c r="K19" s="2495" t="s">
        <v>604</v>
      </c>
      <c r="L19" s="2496"/>
      <c r="M19" s="2497"/>
      <c r="N19" s="2504"/>
      <c r="O19" s="2504"/>
      <c r="P19" s="2504"/>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19"/>
      <c r="AS19" s="2320"/>
      <c r="AT19" s="2320"/>
      <c r="AU19" s="907" t="s">
        <v>119</v>
      </c>
      <c r="AV19" s="908"/>
      <c r="AW19" s="5"/>
      <c r="AX19" s="2292"/>
      <c r="AY19" s="958"/>
      <c r="AZ19" s="958"/>
      <c r="BA19" s="2470" t="str">
        <f>IF(1.08*N19*(W19-Q19)/1000&lt;&gt;0,1.08*N19*(W19-Q19)/1000,"")</f>
        <v/>
      </c>
      <c r="BB19" s="2470"/>
      <c r="BC19" s="2470"/>
      <c r="BD19" s="2470" t="str">
        <f t="shared" si="1"/>
        <v/>
      </c>
      <c r="BE19" s="2470"/>
      <c r="BF19" s="2470"/>
      <c r="BG19" s="2470" t="e">
        <f>IF(AO19*500*(AC19-AF19)/1000&lt;&gt;0,AO19*500*(AC19-AF19)/1000,"")</f>
        <v>#VALUE!</v>
      </c>
      <c r="BH19" s="2470"/>
      <c r="BI19" s="2470"/>
      <c r="BJ19" s="2470" t="str">
        <f t="shared" si="3"/>
        <v/>
      </c>
      <c r="BK19" s="2470"/>
      <c r="BL19" s="2470"/>
      <c r="BM19" s="956" t="str">
        <f>IFERROR(SQRT(AL19/AL18)*AO18,"")</f>
        <v/>
      </c>
      <c r="BN19" s="956"/>
      <c r="BO19" s="1457"/>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911</v>
      </c>
      <c r="I20" s="2484"/>
      <c r="J20" s="2485"/>
      <c r="K20" s="2489" t="s">
        <v>533</v>
      </c>
      <c r="L20" s="2490"/>
      <c r="M20" s="2491"/>
      <c r="N20" s="2369"/>
      <c r="O20" s="2370"/>
      <c r="P20" s="2371"/>
      <c r="Q20" s="2306"/>
      <c r="R20" s="2307"/>
      <c r="S20" s="2308"/>
      <c r="T20" s="2306"/>
      <c r="U20" s="2307"/>
      <c r="V20" s="2308"/>
      <c r="W20" s="2306"/>
      <c r="X20" s="2307"/>
      <c r="Y20" s="2308"/>
      <c r="Z20" s="2306"/>
      <c r="AA20" s="2307"/>
      <c r="AB20" s="2308"/>
      <c r="AC20" s="2306"/>
      <c r="AD20" s="2307"/>
      <c r="AE20" s="2308"/>
      <c r="AF20" s="2306"/>
      <c r="AG20" s="2307"/>
      <c r="AH20" s="2308"/>
      <c r="AI20" s="2306"/>
      <c r="AJ20" s="2307"/>
      <c r="AK20" s="2308"/>
      <c r="AL20" s="2306"/>
      <c r="AM20" s="2307"/>
      <c r="AN20" s="2308"/>
      <c r="AO20" s="2306"/>
      <c r="AP20" s="2307"/>
      <c r="AQ20" s="2308"/>
      <c r="AR20" s="2471" t="str">
        <f>IF($A20&lt;&gt;"","---","")</f>
        <v/>
      </c>
      <c r="AS20" s="2472"/>
      <c r="AT20" s="2472"/>
      <c r="AU20" s="2472"/>
      <c r="AV20" s="2473"/>
      <c r="AW20" s="5"/>
      <c r="AX20" s="2288"/>
      <c r="AY20" s="2289"/>
      <c r="AZ20" s="2289"/>
      <c r="BA20" s="2474" t="str">
        <f t="shared" si="0"/>
        <v/>
      </c>
      <c r="BB20" s="2474"/>
      <c r="BC20" s="2474"/>
      <c r="BD20" s="2474" t="str">
        <f t="shared" si="1"/>
        <v/>
      </c>
      <c r="BE20" s="2474"/>
      <c r="BF20" s="2474"/>
      <c r="BG20" s="2474" t="str">
        <f t="shared" si="2"/>
        <v/>
      </c>
      <c r="BH20" s="2474"/>
      <c r="BI20" s="2474"/>
      <c r="BJ20" s="2474" t="str">
        <f t="shared" si="3"/>
        <v/>
      </c>
      <c r="BK20" s="2474"/>
      <c r="BL20" s="2474"/>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8"/>
      <c r="K21" s="2495" t="s">
        <v>604</v>
      </c>
      <c r="L21" s="2496"/>
      <c r="M21" s="2497"/>
      <c r="N21" s="2498"/>
      <c r="O21" s="2499"/>
      <c r="P21" s="2500"/>
      <c r="Q21" s="2189"/>
      <c r="R21" s="2190"/>
      <c r="S21" s="2191"/>
      <c r="T21" s="2189"/>
      <c r="U21" s="2190"/>
      <c r="V21" s="2191"/>
      <c r="W21" s="2189"/>
      <c r="X21" s="2190"/>
      <c r="Y21" s="2191"/>
      <c r="Z21" s="2189"/>
      <c r="AA21" s="2190"/>
      <c r="AB21" s="2191"/>
      <c r="AC21" s="2189"/>
      <c r="AD21" s="2190"/>
      <c r="AE21" s="2191"/>
      <c r="AF21" s="2189"/>
      <c r="AG21" s="2190"/>
      <c r="AH21" s="2191"/>
      <c r="AI21" s="954" t="str">
        <f>IFERROR(BG21,"")</f>
        <v/>
      </c>
      <c r="AJ21" s="954"/>
      <c r="AK21" s="954"/>
      <c r="AL21" s="2189"/>
      <c r="AM21" s="2190"/>
      <c r="AN21" s="2191"/>
      <c r="AO21" s="954" t="str">
        <f>BM21</f>
        <v/>
      </c>
      <c r="AP21" s="954"/>
      <c r="AQ21" s="954"/>
      <c r="AR21" s="2319"/>
      <c r="AS21" s="2320"/>
      <c r="AT21" s="2320"/>
      <c r="AU21" s="907" t="s">
        <v>119</v>
      </c>
      <c r="AV21" s="908"/>
      <c r="AW21" s="5"/>
      <c r="AX21" s="2292"/>
      <c r="AY21" s="958"/>
      <c r="AZ21" s="958"/>
      <c r="BA21" s="2470" t="str">
        <f t="shared" si="0"/>
        <v/>
      </c>
      <c r="BB21" s="2470"/>
      <c r="BC21" s="2470"/>
      <c r="BD21" s="2470" t="str">
        <f t="shared" si="1"/>
        <v/>
      </c>
      <c r="BE21" s="2470"/>
      <c r="BF21" s="2470"/>
      <c r="BG21" s="2470" t="e">
        <f t="shared" si="2"/>
        <v>#VALUE!</v>
      </c>
      <c r="BH21" s="2470"/>
      <c r="BI21" s="2470"/>
      <c r="BJ21" s="2470" t="str">
        <f t="shared" si="3"/>
        <v/>
      </c>
      <c r="BK21" s="2470"/>
      <c r="BL21" s="2470"/>
      <c r="BM21" s="956" t="str">
        <f>IFERROR(SQRT(AL21/AL20)*AO20,"")</f>
        <v/>
      </c>
      <c r="BN21" s="956"/>
      <c r="BO21" s="1457"/>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912</v>
      </c>
      <c r="I22" s="2458"/>
      <c r="J22" s="2459"/>
      <c r="K22" s="2448" t="s">
        <v>533</v>
      </c>
      <c r="L22" s="2449"/>
      <c r="M22" s="2450"/>
      <c r="N22" s="2451"/>
      <c r="O22" s="2451"/>
      <c r="P22" s="2451"/>
      <c r="Q22" s="2447"/>
      <c r="R22" s="2447"/>
      <c r="S22" s="2447"/>
      <c r="T22" s="2447"/>
      <c r="U22" s="2447"/>
      <c r="V22" s="2447"/>
      <c r="W22" s="2447"/>
      <c r="X22" s="2447"/>
      <c r="Y22" s="2447"/>
      <c r="Z22" s="2447"/>
      <c r="AA22" s="2447"/>
      <c r="AB22" s="2447"/>
      <c r="AC22" s="2447"/>
      <c r="AD22" s="2447"/>
      <c r="AE22" s="2447"/>
      <c r="AF22" s="2447"/>
      <c r="AG22" s="2447"/>
      <c r="AH22" s="2447"/>
      <c r="AI22" s="2447"/>
      <c r="AJ22" s="2447"/>
      <c r="AK22" s="2447"/>
      <c r="AL22" s="2447"/>
      <c r="AM22" s="2447"/>
      <c r="AN22" s="2447"/>
      <c r="AO22" s="2447"/>
      <c r="AP22" s="2447"/>
      <c r="AQ22" s="2447"/>
      <c r="AR22" s="2444" t="str">
        <f>IF($A20&lt;&gt;"","---","")</f>
        <v/>
      </c>
      <c r="AS22" s="2445"/>
      <c r="AT22" s="2445"/>
      <c r="AU22" s="2445"/>
      <c r="AV22" s="2446"/>
      <c r="AW22" s="5"/>
      <c r="AX22" s="2452"/>
      <c r="AY22" s="2453"/>
      <c r="AZ22" s="2453"/>
      <c r="BA22" s="2454" t="str">
        <f>IF(1.08*N22*(W22-Q22)/1000&lt;&gt;0,1.08*N22*(W22-Q22)/1000,"")</f>
        <v/>
      </c>
      <c r="BB22" s="2454"/>
      <c r="BC22" s="2454"/>
      <c r="BD22" s="2454" t="str">
        <f t="shared" si="1"/>
        <v/>
      </c>
      <c r="BE22" s="2454"/>
      <c r="BF22" s="2454"/>
      <c r="BG22" s="2454" t="str">
        <f>IF(AO22*500*(AC22-AF22)/1000&lt;&gt;0,AO22*500*(AC22-AF22)/1000,"")</f>
        <v/>
      </c>
      <c r="BH22" s="2454"/>
      <c r="BI22" s="2454"/>
      <c r="BJ22" s="2454" t="str">
        <f t="shared" si="3"/>
        <v/>
      </c>
      <c r="BK22" s="2454"/>
      <c r="BL22" s="2454"/>
      <c r="BM22" s="2463" t="s">
        <v>99</v>
      </c>
      <c r="BN22" s="2464"/>
      <c r="BO22" s="246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3"/>
      <c r="K23" s="2495" t="s">
        <v>604</v>
      </c>
      <c r="L23" s="2496"/>
      <c r="M23" s="2497"/>
      <c r="N23" s="2504"/>
      <c r="O23" s="2504"/>
      <c r="P23" s="2504"/>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19"/>
      <c r="AS23" s="2320"/>
      <c r="AT23" s="2320"/>
      <c r="AU23" s="907" t="s">
        <v>119</v>
      </c>
      <c r="AV23" s="908"/>
      <c r="AW23" s="5"/>
      <c r="AX23" s="2292"/>
      <c r="AY23" s="958"/>
      <c r="AZ23" s="958"/>
      <c r="BA23" s="2470" t="str">
        <f>IF(1.08*N23*(W23-Q23)/1000&lt;&gt;0,1.08*N23*(W23-Q23)/1000,"")</f>
        <v/>
      </c>
      <c r="BB23" s="2470"/>
      <c r="BC23" s="2470"/>
      <c r="BD23" s="2470" t="str">
        <f t="shared" si="1"/>
        <v/>
      </c>
      <c r="BE23" s="2470"/>
      <c r="BF23" s="2470"/>
      <c r="BG23" s="2470" t="e">
        <f>IF(AO23*500*(AC23-AF23)/1000&lt;&gt;0,AO23*500*(AC23-AF23)/1000,"")</f>
        <v>#VALUE!</v>
      </c>
      <c r="BH23" s="2470"/>
      <c r="BI23" s="2470"/>
      <c r="BJ23" s="2470" t="str">
        <f t="shared" si="3"/>
        <v/>
      </c>
      <c r="BK23" s="2470"/>
      <c r="BL23" s="2470"/>
      <c r="BM23" s="956" t="str">
        <f>IFERROR(SQRT(AL23/AL22)*AO22,"")</f>
        <v/>
      </c>
      <c r="BN23" s="956"/>
      <c r="BO23" s="1457"/>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911</v>
      </c>
      <c r="I24" s="2484"/>
      <c r="J24" s="2485"/>
      <c r="K24" s="2489" t="s">
        <v>533</v>
      </c>
      <c r="L24" s="2490"/>
      <c r="M24" s="2491"/>
      <c r="N24" s="2369"/>
      <c r="O24" s="2370"/>
      <c r="P24" s="2371"/>
      <c r="Q24" s="2306"/>
      <c r="R24" s="2307"/>
      <c r="S24" s="2308"/>
      <c r="T24" s="2306"/>
      <c r="U24" s="2307"/>
      <c r="V24" s="2308"/>
      <c r="W24" s="2306"/>
      <c r="X24" s="2307"/>
      <c r="Y24" s="2308"/>
      <c r="Z24" s="2306"/>
      <c r="AA24" s="2307"/>
      <c r="AB24" s="2308"/>
      <c r="AC24" s="2306"/>
      <c r="AD24" s="2307"/>
      <c r="AE24" s="2308"/>
      <c r="AF24" s="2306"/>
      <c r="AG24" s="2307"/>
      <c r="AH24" s="2308"/>
      <c r="AI24" s="2306"/>
      <c r="AJ24" s="2307"/>
      <c r="AK24" s="2308"/>
      <c r="AL24" s="2306"/>
      <c r="AM24" s="2307"/>
      <c r="AN24" s="2308"/>
      <c r="AO24" s="2306"/>
      <c r="AP24" s="2307"/>
      <c r="AQ24" s="2308"/>
      <c r="AR24" s="2471" t="str">
        <f>IF($A24&lt;&gt;"","---","")</f>
        <v/>
      </c>
      <c r="AS24" s="2472"/>
      <c r="AT24" s="2472"/>
      <c r="AU24" s="2472"/>
      <c r="AV24" s="2473"/>
      <c r="AW24" s="5"/>
      <c r="AX24" s="2288"/>
      <c r="AY24" s="2289"/>
      <c r="AZ24" s="2289"/>
      <c r="BA24" s="2474" t="str">
        <f t="shared" si="0"/>
        <v/>
      </c>
      <c r="BB24" s="2474"/>
      <c r="BC24" s="2474"/>
      <c r="BD24" s="2474" t="str">
        <f t="shared" si="1"/>
        <v/>
      </c>
      <c r="BE24" s="2474"/>
      <c r="BF24" s="2474"/>
      <c r="BG24" s="2474" t="str">
        <f t="shared" si="2"/>
        <v/>
      </c>
      <c r="BH24" s="2474"/>
      <c r="BI24" s="2474"/>
      <c r="BJ24" s="2474" t="str">
        <f t="shared" si="3"/>
        <v/>
      </c>
      <c r="BK24" s="2474"/>
      <c r="BL24" s="2474"/>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8"/>
      <c r="K25" s="2495" t="s">
        <v>604</v>
      </c>
      <c r="L25" s="2496"/>
      <c r="M25" s="2497"/>
      <c r="N25" s="2498"/>
      <c r="O25" s="2499"/>
      <c r="P25" s="2500"/>
      <c r="Q25" s="2189"/>
      <c r="R25" s="2190"/>
      <c r="S25" s="2191"/>
      <c r="T25" s="2189"/>
      <c r="U25" s="2190"/>
      <c r="V25" s="2191"/>
      <c r="W25" s="2189"/>
      <c r="X25" s="2190"/>
      <c r="Y25" s="2191"/>
      <c r="Z25" s="2189"/>
      <c r="AA25" s="2190"/>
      <c r="AB25" s="2191"/>
      <c r="AC25" s="2189"/>
      <c r="AD25" s="2190"/>
      <c r="AE25" s="2191"/>
      <c r="AF25" s="2189"/>
      <c r="AG25" s="2190"/>
      <c r="AH25" s="2191"/>
      <c r="AI25" s="954" t="str">
        <f>IFERROR(BG25,"")</f>
        <v/>
      </c>
      <c r="AJ25" s="954"/>
      <c r="AK25" s="954"/>
      <c r="AL25" s="2189"/>
      <c r="AM25" s="2190"/>
      <c r="AN25" s="2191"/>
      <c r="AO25" s="954" t="str">
        <f>BM25</f>
        <v/>
      </c>
      <c r="AP25" s="954"/>
      <c r="AQ25" s="954"/>
      <c r="AR25" s="2319"/>
      <c r="AS25" s="2320"/>
      <c r="AT25" s="2320"/>
      <c r="AU25" s="907" t="s">
        <v>119</v>
      </c>
      <c r="AV25" s="908"/>
      <c r="AW25" s="5"/>
      <c r="AX25" s="2292"/>
      <c r="AY25" s="958"/>
      <c r="AZ25" s="958"/>
      <c r="BA25" s="2470" t="str">
        <f t="shared" si="0"/>
        <v/>
      </c>
      <c r="BB25" s="2470"/>
      <c r="BC25" s="2470"/>
      <c r="BD25" s="2470" t="str">
        <f t="shared" si="1"/>
        <v/>
      </c>
      <c r="BE25" s="2470"/>
      <c r="BF25" s="2470"/>
      <c r="BG25" s="2470" t="e">
        <f t="shared" si="2"/>
        <v>#VALUE!</v>
      </c>
      <c r="BH25" s="2470"/>
      <c r="BI25" s="2470"/>
      <c r="BJ25" s="2470" t="str">
        <f t="shared" si="3"/>
        <v/>
      </c>
      <c r="BK25" s="2470"/>
      <c r="BL25" s="2470"/>
      <c r="BM25" s="956" t="str">
        <f>IFERROR(SQRT(AL25/AL24)*AO24,"")</f>
        <v/>
      </c>
      <c r="BN25" s="956"/>
      <c r="BO25" s="1457"/>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912</v>
      </c>
      <c r="I26" s="2458"/>
      <c r="J26" s="2459"/>
      <c r="K26" s="2448" t="s">
        <v>533</v>
      </c>
      <c r="L26" s="2449"/>
      <c r="M26" s="2450"/>
      <c r="N26" s="2451"/>
      <c r="O26" s="2451"/>
      <c r="P26" s="2451"/>
      <c r="Q26" s="2447"/>
      <c r="R26" s="2447"/>
      <c r="S26" s="2447"/>
      <c r="T26" s="2447"/>
      <c r="U26" s="2447"/>
      <c r="V26" s="2447"/>
      <c r="W26" s="2447"/>
      <c r="X26" s="2447"/>
      <c r="Y26" s="2447"/>
      <c r="Z26" s="2447"/>
      <c r="AA26" s="2447"/>
      <c r="AB26" s="2447"/>
      <c r="AC26" s="2447"/>
      <c r="AD26" s="2447"/>
      <c r="AE26" s="2447"/>
      <c r="AF26" s="2447"/>
      <c r="AG26" s="2447"/>
      <c r="AH26" s="2447"/>
      <c r="AI26" s="2447"/>
      <c r="AJ26" s="2447"/>
      <c r="AK26" s="2447"/>
      <c r="AL26" s="2447"/>
      <c r="AM26" s="2447"/>
      <c r="AN26" s="2447"/>
      <c r="AO26" s="2447"/>
      <c r="AP26" s="2447"/>
      <c r="AQ26" s="2447"/>
      <c r="AR26" s="2444" t="str">
        <f>IF($A24&lt;&gt;"","---","")</f>
        <v/>
      </c>
      <c r="AS26" s="2445"/>
      <c r="AT26" s="2445"/>
      <c r="AU26" s="2445"/>
      <c r="AV26" s="2446"/>
      <c r="AW26" s="5"/>
      <c r="AX26" s="2452"/>
      <c r="AY26" s="2453"/>
      <c r="AZ26" s="2453"/>
      <c r="BA26" s="2454" t="str">
        <f>IF(1.08*N26*(W26-Q26)/1000&lt;&gt;0,1.08*N26*(W26-Q26)/1000,"")</f>
        <v/>
      </c>
      <c r="BB26" s="2454"/>
      <c r="BC26" s="2454"/>
      <c r="BD26" s="2454" t="str">
        <f t="shared" si="1"/>
        <v/>
      </c>
      <c r="BE26" s="2454"/>
      <c r="BF26" s="2454"/>
      <c r="BG26" s="2454" t="str">
        <f>IF(AO26*500*(AC26-AF26)/1000&lt;&gt;0,AO26*500*(AC26-AF26)/1000,"")</f>
        <v/>
      </c>
      <c r="BH26" s="2454"/>
      <c r="BI26" s="2454"/>
      <c r="BJ26" s="2454" t="str">
        <f t="shared" si="3"/>
        <v/>
      </c>
      <c r="BK26" s="2454"/>
      <c r="BL26" s="2454"/>
      <c r="BM26" s="2463" t="s">
        <v>99</v>
      </c>
      <c r="BN26" s="2464"/>
      <c r="BO26" s="246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3"/>
      <c r="K27" s="2495" t="s">
        <v>604</v>
      </c>
      <c r="L27" s="2496"/>
      <c r="M27" s="2497"/>
      <c r="N27" s="2504"/>
      <c r="O27" s="2504"/>
      <c r="P27" s="2504"/>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19"/>
      <c r="AS27" s="2320"/>
      <c r="AT27" s="2320"/>
      <c r="AU27" s="907" t="s">
        <v>119</v>
      </c>
      <c r="AV27" s="908"/>
      <c r="AW27" s="5"/>
      <c r="AX27" s="2292"/>
      <c r="AY27" s="958"/>
      <c r="AZ27" s="958"/>
      <c r="BA27" s="2470" t="str">
        <f>IF(1.08*N27*(W27-Q27)/1000&lt;&gt;0,1.08*N27*(W27-Q27)/1000,"")</f>
        <v/>
      </c>
      <c r="BB27" s="2470"/>
      <c r="BC27" s="2470"/>
      <c r="BD27" s="2470" t="str">
        <f t="shared" si="1"/>
        <v/>
      </c>
      <c r="BE27" s="2470"/>
      <c r="BF27" s="2470"/>
      <c r="BG27" s="2470" t="e">
        <f>IF(AO27*500*(AC27-AF27)/1000&lt;&gt;0,AO27*500*(AC27-AF27)/1000,"")</f>
        <v>#VALUE!</v>
      </c>
      <c r="BH27" s="2470"/>
      <c r="BI27" s="2470"/>
      <c r="BJ27" s="2470" t="str">
        <f t="shared" si="3"/>
        <v/>
      </c>
      <c r="BK27" s="2470"/>
      <c r="BL27" s="2470"/>
      <c r="BM27" s="956" t="str">
        <f>IFERROR(SQRT(AL27/AL26)*AO26,"")</f>
        <v/>
      </c>
      <c r="BN27" s="956"/>
      <c r="BO27" s="1457"/>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911</v>
      </c>
      <c r="I28" s="2484"/>
      <c r="J28" s="2485"/>
      <c r="K28" s="2489" t="s">
        <v>533</v>
      </c>
      <c r="L28" s="2490"/>
      <c r="M28" s="2491"/>
      <c r="N28" s="2369"/>
      <c r="O28" s="2370"/>
      <c r="P28" s="2371"/>
      <c r="Q28" s="2306"/>
      <c r="R28" s="2307"/>
      <c r="S28" s="2308"/>
      <c r="T28" s="2306"/>
      <c r="U28" s="2307"/>
      <c r="V28" s="2308"/>
      <c r="W28" s="2306"/>
      <c r="X28" s="2307"/>
      <c r="Y28" s="2308"/>
      <c r="Z28" s="2306"/>
      <c r="AA28" s="2307"/>
      <c r="AB28" s="2308"/>
      <c r="AC28" s="2306"/>
      <c r="AD28" s="2307"/>
      <c r="AE28" s="2308"/>
      <c r="AF28" s="2306"/>
      <c r="AG28" s="2307"/>
      <c r="AH28" s="2308"/>
      <c r="AI28" s="2306"/>
      <c r="AJ28" s="2307"/>
      <c r="AK28" s="2308"/>
      <c r="AL28" s="2306"/>
      <c r="AM28" s="2307"/>
      <c r="AN28" s="2308"/>
      <c r="AO28" s="2306"/>
      <c r="AP28" s="2307"/>
      <c r="AQ28" s="2308"/>
      <c r="AR28" s="2471" t="str">
        <f>IF($A28&lt;&gt;"","---","")</f>
        <v/>
      </c>
      <c r="AS28" s="2472"/>
      <c r="AT28" s="2472"/>
      <c r="AU28" s="2472"/>
      <c r="AV28" s="2473"/>
      <c r="AW28" s="5"/>
      <c r="AX28" s="2288"/>
      <c r="AY28" s="2289"/>
      <c r="AZ28" s="2289"/>
      <c r="BA28" s="2474" t="str">
        <f t="shared" si="0"/>
        <v/>
      </c>
      <c r="BB28" s="2474"/>
      <c r="BC28" s="2474"/>
      <c r="BD28" s="2474" t="str">
        <f t="shared" si="1"/>
        <v/>
      </c>
      <c r="BE28" s="2474"/>
      <c r="BF28" s="2474"/>
      <c r="BG28" s="2474" t="str">
        <f t="shared" si="2"/>
        <v/>
      </c>
      <c r="BH28" s="2474"/>
      <c r="BI28" s="2474"/>
      <c r="BJ28" s="2474" t="str">
        <f t="shared" si="3"/>
        <v/>
      </c>
      <c r="BK28" s="2474"/>
      <c r="BL28" s="2474"/>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8"/>
      <c r="K29" s="2495" t="s">
        <v>604</v>
      </c>
      <c r="L29" s="2496"/>
      <c r="M29" s="2497"/>
      <c r="N29" s="2498"/>
      <c r="O29" s="2499"/>
      <c r="P29" s="2500"/>
      <c r="Q29" s="2189"/>
      <c r="R29" s="2190"/>
      <c r="S29" s="2191"/>
      <c r="T29" s="2189"/>
      <c r="U29" s="2190"/>
      <c r="V29" s="2191"/>
      <c r="W29" s="2189"/>
      <c r="X29" s="2190"/>
      <c r="Y29" s="2191"/>
      <c r="Z29" s="2189"/>
      <c r="AA29" s="2190"/>
      <c r="AB29" s="2191"/>
      <c r="AC29" s="2189"/>
      <c r="AD29" s="2190"/>
      <c r="AE29" s="2191"/>
      <c r="AF29" s="2189"/>
      <c r="AG29" s="2190"/>
      <c r="AH29" s="2191"/>
      <c r="AI29" s="954" t="str">
        <f>IFERROR(BG29,"")</f>
        <v/>
      </c>
      <c r="AJ29" s="954"/>
      <c r="AK29" s="954"/>
      <c r="AL29" s="2189"/>
      <c r="AM29" s="2190"/>
      <c r="AN29" s="2191"/>
      <c r="AO29" s="954" t="str">
        <f>BM29</f>
        <v/>
      </c>
      <c r="AP29" s="954"/>
      <c r="AQ29" s="954"/>
      <c r="AR29" s="2319"/>
      <c r="AS29" s="2320"/>
      <c r="AT29" s="2320"/>
      <c r="AU29" s="907" t="s">
        <v>119</v>
      </c>
      <c r="AV29" s="908"/>
      <c r="AW29" s="5"/>
      <c r="AX29" s="2292"/>
      <c r="AY29" s="958"/>
      <c r="AZ29" s="958"/>
      <c r="BA29" s="2470" t="str">
        <f t="shared" si="0"/>
        <v/>
      </c>
      <c r="BB29" s="2470"/>
      <c r="BC29" s="2470"/>
      <c r="BD29" s="2470" t="str">
        <f t="shared" si="1"/>
        <v/>
      </c>
      <c r="BE29" s="2470"/>
      <c r="BF29" s="2470"/>
      <c r="BG29" s="2470" t="e">
        <f t="shared" si="2"/>
        <v>#VALUE!</v>
      </c>
      <c r="BH29" s="2470"/>
      <c r="BI29" s="2470"/>
      <c r="BJ29" s="2470" t="str">
        <f t="shared" si="3"/>
        <v/>
      </c>
      <c r="BK29" s="2470"/>
      <c r="BL29" s="2470"/>
      <c r="BM29" s="956" t="str">
        <f>IFERROR(SQRT(AL29/AL28)*AO28,"")</f>
        <v/>
      </c>
      <c r="BN29" s="956"/>
      <c r="BO29" s="1457"/>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912</v>
      </c>
      <c r="I30" s="2458"/>
      <c r="J30" s="2459"/>
      <c r="K30" s="2448" t="s">
        <v>533</v>
      </c>
      <c r="L30" s="2449"/>
      <c r="M30" s="2450"/>
      <c r="N30" s="2451"/>
      <c r="O30" s="2451"/>
      <c r="P30" s="2451"/>
      <c r="Q30" s="2447"/>
      <c r="R30" s="2447"/>
      <c r="S30" s="2447"/>
      <c r="T30" s="2447"/>
      <c r="U30" s="2447"/>
      <c r="V30" s="2447"/>
      <c r="W30" s="2447"/>
      <c r="X30" s="2447"/>
      <c r="Y30" s="2447"/>
      <c r="Z30" s="2447"/>
      <c r="AA30" s="2447"/>
      <c r="AB30" s="2447"/>
      <c r="AC30" s="2447"/>
      <c r="AD30" s="2447"/>
      <c r="AE30" s="2447"/>
      <c r="AF30" s="2447"/>
      <c r="AG30" s="2447"/>
      <c r="AH30" s="2447"/>
      <c r="AI30" s="2447"/>
      <c r="AJ30" s="2447"/>
      <c r="AK30" s="2447"/>
      <c r="AL30" s="2447"/>
      <c r="AM30" s="2447"/>
      <c r="AN30" s="2447"/>
      <c r="AO30" s="2447"/>
      <c r="AP30" s="2447"/>
      <c r="AQ30" s="2447"/>
      <c r="AR30" s="2444" t="str">
        <f>IF($A28&lt;&gt;"","---","")</f>
        <v/>
      </c>
      <c r="AS30" s="2445"/>
      <c r="AT30" s="2445"/>
      <c r="AU30" s="2445"/>
      <c r="AV30" s="2446"/>
      <c r="AW30" s="5"/>
      <c r="AX30" s="2452"/>
      <c r="AY30" s="2453"/>
      <c r="AZ30" s="2453"/>
      <c r="BA30" s="2454" t="str">
        <f>IF(1.08*N30*(W30-Q30)/1000&lt;&gt;0,1.08*N30*(W30-Q30)/1000,"")</f>
        <v/>
      </c>
      <c r="BB30" s="2454"/>
      <c r="BC30" s="2454"/>
      <c r="BD30" s="2454" t="str">
        <f t="shared" si="1"/>
        <v/>
      </c>
      <c r="BE30" s="2454"/>
      <c r="BF30" s="2454"/>
      <c r="BG30" s="2454" t="str">
        <f>IF(AO30*500*(AC30-AF30)/1000&lt;&gt;0,AO30*500*(AC30-AF30)/1000,"")</f>
        <v/>
      </c>
      <c r="BH30" s="2454"/>
      <c r="BI30" s="2454"/>
      <c r="BJ30" s="2454" t="str">
        <f t="shared" si="3"/>
        <v/>
      </c>
      <c r="BK30" s="2454"/>
      <c r="BL30" s="2454"/>
      <c r="BM30" s="2463" t="s">
        <v>99</v>
      </c>
      <c r="BN30" s="2464"/>
      <c r="BO30" s="246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2"/>
      <c r="K31" s="2466" t="s">
        <v>604</v>
      </c>
      <c r="L31" s="2467"/>
      <c r="M31" s="2468"/>
      <c r="N31" s="2469"/>
      <c r="O31" s="2469"/>
      <c r="P31" s="2469"/>
      <c r="Q31" s="2248"/>
      <c r="R31" s="2248"/>
      <c r="S31" s="2248"/>
      <c r="T31" s="2248"/>
      <c r="U31" s="2248"/>
      <c r="V31" s="2248"/>
      <c r="W31" s="2248"/>
      <c r="X31" s="2248"/>
      <c r="Y31" s="2248"/>
      <c r="Z31" s="2248"/>
      <c r="AA31" s="2248"/>
      <c r="AB31" s="2248"/>
      <c r="AC31" s="2248"/>
      <c r="AD31" s="2248"/>
      <c r="AE31" s="2248"/>
      <c r="AF31" s="2248"/>
      <c r="AG31" s="2248"/>
      <c r="AH31" s="2248"/>
      <c r="AI31" s="2443" t="str">
        <f>IFERROR(BG31,"")</f>
        <v/>
      </c>
      <c r="AJ31" s="2443"/>
      <c r="AK31" s="2443"/>
      <c r="AL31" s="2248"/>
      <c r="AM31" s="2248"/>
      <c r="AN31" s="2248"/>
      <c r="AO31" s="2443" t="str">
        <f>BM31</f>
        <v/>
      </c>
      <c r="AP31" s="2443"/>
      <c r="AQ31" s="2443"/>
      <c r="AR31" s="2304"/>
      <c r="AS31" s="2305"/>
      <c r="AT31" s="2305"/>
      <c r="AU31" s="903" t="s">
        <v>119</v>
      </c>
      <c r="AV31" s="904"/>
      <c r="AW31" s="5"/>
      <c r="AX31" s="2303"/>
      <c r="AY31" s="2248"/>
      <c r="AZ31" s="2248"/>
      <c r="BA31" s="2443" t="str">
        <f>IF(1.08*N31*(W31-Q31)/1000&lt;&gt;0,1.08*N31*(W31-Q31)/1000,"")</f>
        <v/>
      </c>
      <c r="BB31" s="2443"/>
      <c r="BC31" s="2443"/>
      <c r="BD31" s="2443" t="str">
        <f t="shared" si="1"/>
        <v/>
      </c>
      <c r="BE31" s="2443"/>
      <c r="BF31" s="2443"/>
      <c r="BG31" s="2443" t="e">
        <f>IF(AO31*500*(AC31-AF31)/1000&lt;&gt;0,AO31*500*(AC31-AF31)/1000,"")</f>
        <v>#VALUE!</v>
      </c>
      <c r="BH31" s="2443"/>
      <c r="BI31" s="2443"/>
      <c r="BJ31" s="2443" t="str">
        <f t="shared" si="3"/>
        <v/>
      </c>
      <c r="BK31" s="2443"/>
      <c r="BL31" s="2443"/>
      <c r="BM31" s="2455" t="str">
        <f>IFERROR(SQRT(AL31/AL30)*AO30,"")</f>
        <v/>
      </c>
      <c r="BN31" s="2455"/>
      <c r="BO31" s="2456"/>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1035" t="s">
        <v>913</v>
      </c>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435</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2"/>
      <c r="AT9" s="972"/>
      <c r="AU9" s="972"/>
      <c r="AV9" s="973"/>
      <c r="AW9" s="5"/>
      <c r="AX9" s="2528" t="s">
        <v>434</v>
      </c>
      <c r="AY9" s="2510"/>
      <c r="AZ9" s="2510"/>
      <c r="BA9" s="2510" t="s">
        <v>433</v>
      </c>
      <c r="BB9" s="2510"/>
      <c r="BC9" s="2510"/>
      <c r="BD9" s="2510" t="s">
        <v>432</v>
      </c>
      <c r="BE9" s="2510"/>
      <c r="BF9" s="2510"/>
      <c r="BG9" s="2510" t="s">
        <v>431</v>
      </c>
      <c r="BH9" s="2510"/>
      <c r="BI9" s="2510"/>
      <c r="BJ9" s="2510" t="s">
        <v>430</v>
      </c>
      <c r="BK9" s="2510"/>
      <c r="BL9" s="2510"/>
      <c r="BM9" s="2510" t="s">
        <v>429</v>
      </c>
      <c r="BN9" s="2510"/>
      <c r="BO9" s="2511"/>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19" t="s">
        <v>909</v>
      </c>
      <c r="I10" s="2520"/>
      <c r="J10" s="2520"/>
      <c r="K10" s="2519" t="s">
        <v>427</v>
      </c>
      <c r="L10" s="2520"/>
      <c r="M10" s="2520"/>
      <c r="N10" s="2523" t="s">
        <v>426</v>
      </c>
      <c r="O10" s="2524"/>
      <c r="P10" s="2525"/>
      <c r="Q10" s="2526" t="s">
        <v>425</v>
      </c>
      <c r="R10" s="2526"/>
      <c r="S10" s="2526"/>
      <c r="T10" s="2526"/>
      <c r="U10" s="2526"/>
      <c r="V10" s="2526"/>
      <c r="W10" s="2526" t="s">
        <v>424</v>
      </c>
      <c r="X10" s="2526"/>
      <c r="Y10" s="2526"/>
      <c r="Z10" s="2526"/>
      <c r="AA10" s="2526"/>
      <c r="AB10" s="2526"/>
      <c r="AC10" s="2527" t="s">
        <v>423</v>
      </c>
      <c r="AD10" s="2517"/>
      <c r="AE10" s="2518"/>
      <c r="AF10" s="2527" t="s">
        <v>422</v>
      </c>
      <c r="AG10" s="2517"/>
      <c r="AH10" s="2518"/>
      <c r="AI10" s="2527" t="s">
        <v>421</v>
      </c>
      <c r="AJ10" s="2517"/>
      <c r="AK10" s="2518"/>
      <c r="AL10" s="2523" t="s">
        <v>910</v>
      </c>
      <c r="AM10" s="2524"/>
      <c r="AN10" s="2525"/>
      <c r="AO10" s="2527" t="s">
        <v>287</v>
      </c>
      <c r="AP10" s="2517"/>
      <c r="AQ10" s="2518"/>
      <c r="AR10" s="2527" t="s">
        <v>418</v>
      </c>
      <c r="AS10" s="2517"/>
      <c r="AT10" s="2517"/>
      <c r="AU10" s="2517"/>
      <c r="AV10" s="2531"/>
      <c r="AW10" s="5"/>
      <c r="AX10" s="2529"/>
      <c r="AY10" s="2512"/>
      <c r="AZ10" s="2512"/>
      <c r="BA10" s="2512"/>
      <c r="BB10" s="2512"/>
      <c r="BC10" s="2512"/>
      <c r="BD10" s="2512"/>
      <c r="BE10" s="2512"/>
      <c r="BF10" s="2512"/>
      <c r="BG10" s="2512"/>
      <c r="BH10" s="2512"/>
      <c r="BI10" s="2512"/>
      <c r="BJ10" s="2512"/>
      <c r="BK10" s="2512"/>
      <c r="BL10" s="2512"/>
      <c r="BM10" s="2512"/>
      <c r="BN10" s="2512"/>
      <c r="BO10" s="2513"/>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17"/>
      <c r="C11" s="2517"/>
      <c r="D11" s="2517"/>
      <c r="E11" s="2517"/>
      <c r="F11" s="2517"/>
      <c r="G11" s="2518"/>
      <c r="H11" s="2521"/>
      <c r="I11" s="2522"/>
      <c r="J11" s="2522"/>
      <c r="K11" s="2521"/>
      <c r="L11" s="2522"/>
      <c r="M11" s="2522"/>
      <c r="N11" s="2523"/>
      <c r="O11" s="2524"/>
      <c r="P11" s="2525"/>
      <c r="Q11" s="2507" t="s">
        <v>281</v>
      </c>
      <c r="R11" s="2508"/>
      <c r="S11" s="2509"/>
      <c r="T11" s="2507" t="s">
        <v>282</v>
      </c>
      <c r="U11" s="2508"/>
      <c r="V11" s="2509"/>
      <c r="W11" s="2507" t="s">
        <v>281</v>
      </c>
      <c r="X11" s="2508"/>
      <c r="Y11" s="2509"/>
      <c r="Z11" s="2507" t="s">
        <v>282</v>
      </c>
      <c r="AA11" s="2508"/>
      <c r="AB11" s="2509"/>
      <c r="AC11" s="2527"/>
      <c r="AD11" s="2517"/>
      <c r="AE11" s="2518"/>
      <c r="AF11" s="2527"/>
      <c r="AG11" s="2517"/>
      <c r="AH11" s="2518"/>
      <c r="AI11" s="2527"/>
      <c r="AJ11" s="2517"/>
      <c r="AK11" s="2518"/>
      <c r="AL11" s="2523"/>
      <c r="AM11" s="2524"/>
      <c r="AN11" s="2525"/>
      <c r="AO11" s="2527"/>
      <c r="AP11" s="2517"/>
      <c r="AQ11" s="2518"/>
      <c r="AR11" s="2521"/>
      <c r="AS11" s="2522"/>
      <c r="AT11" s="2522"/>
      <c r="AU11" s="2522"/>
      <c r="AV11" s="2532"/>
      <c r="AW11" s="5"/>
      <c r="AX11" s="2530"/>
      <c r="AY11" s="2514"/>
      <c r="AZ11" s="2514"/>
      <c r="BA11" s="2514"/>
      <c r="BB11" s="2514"/>
      <c r="BC11" s="2514"/>
      <c r="BD11" s="2514"/>
      <c r="BE11" s="2514"/>
      <c r="BF11" s="2514"/>
      <c r="BG11" s="2514"/>
      <c r="BH11" s="2514"/>
      <c r="BI11" s="2514"/>
      <c r="BJ11" s="2514"/>
      <c r="BK11" s="2514"/>
      <c r="BL11" s="2514"/>
      <c r="BM11" s="2514"/>
      <c r="BN11" s="2514"/>
      <c r="BO11" s="2515"/>
      <c r="BP11" s="636"/>
      <c r="BQ11" s="636"/>
      <c r="BR11" s="636"/>
      <c r="BS11" s="636"/>
      <c r="BT11" s="636"/>
      <c r="BU11" s="636"/>
      <c r="BV11" s="5"/>
      <c r="BW11" s="5"/>
      <c r="BX11" s="5"/>
      <c r="BY11" s="5"/>
      <c r="BZ11" s="5"/>
      <c r="CA11" s="5"/>
      <c r="CB11" s="5"/>
      <c r="CC11" s="5"/>
      <c r="CD11" s="5"/>
      <c r="CE11" s="5"/>
      <c r="CF11" s="5"/>
    </row>
    <row r="12" spans="1:84" ht="12.75" customHeight="1" thickTop="1" x14ac:dyDescent="0.25">
      <c r="A12" s="2475"/>
      <c r="B12" s="2130"/>
      <c r="C12" s="2130"/>
      <c r="D12" s="2130"/>
      <c r="E12" s="2130"/>
      <c r="F12" s="2130"/>
      <c r="G12" s="2476"/>
      <c r="H12" s="2483" t="s">
        <v>911</v>
      </c>
      <c r="I12" s="2484"/>
      <c r="J12" s="2485"/>
      <c r="K12" s="2489" t="s">
        <v>533</v>
      </c>
      <c r="L12" s="2490"/>
      <c r="M12" s="2491"/>
      <c r="N12" s="2326"/>
      <c r="O12" s="2326"/>
      <c r="P12" s="2326"/>
      <c r="Q12" s="2309"/>
      <c r="R12" s="2309"/>
      <c r="S12" s="2309"/>
      <c r="T12" s="2309"/>
      <c r="U12" s="2309"/>
      <c r="V12" s="2309"/>
      <c r="W12" s="2309"/>
      <c r="X12" s="2309"/>
      <c r="Y12" s="2309"/>
      <c r="Z12" s="2309"/>
      <c r="AA12" s="2309"/>
      <c r="AB12" s="2309"/>
      <c r="AC12" s="2309"/>
      <c r="AD12" s="2309"/>
      <c r="AE12" s="2309"/>
      <c r="AF12" s="2309"/>
      <c r="AG12" s="2309"/>
      <c r="AH12" s="2309"/>
      <c r="AI12" s="2309"/>
      <c r="AJ12" s="2309"/>
      <c r="AK12" s="2309"/>
      <c r="AL12" s="2309"/>
      <c r="AM12" s="2309"/>
      <c r="AN12" s="2309"/>
      <c r="AO12" s="2309"/>
      <c r="AP12" s="2309"/>
      <c r="AQ12" s="2309"/>
      <c r="AR12" s="2471" t="str">
        <f>IF($A12&lt;&gt;"","---","")</f>
        <v/>
      </c>
      <c r="AS12" s="2472"/>
      <c r="AT12" s="2472"/>
      <c r="AU12" s="2472"/>
      <c r="AV12" s="2473"/>
      <c r="AW12" s="5"/>
      <c r="AX12" s="2288"/>
      <c r="AY12" s="2289"/>
      <c r="AZ12" s="2289"/>
      <c r="BA12" s="2474" t="str">
        <f>IF(1.08*N12*(W12-Q12)/1000&lt;&gt;0,1.08*N12*(W12-Q12)/1000,"")</f>
        <v/>
      </c>
      <c r="BB12" s="2474"/>
      <c r="BC12" s="2474"/>
      <c r="BD12" s="2474" t="str">
        <f t="shared" ref="BD12:BD31" si="0">IF(4.5*N12*AX12/1000&lt;&gt;0,4.5*N12*AX12/1000,"")</f>
        <v/>
      </c>
      <c r="BE12" s="2474"/>
      <c r="BF12" s="2474"/>
      <c r="BG12" s="2474" t="str">
        <f t="shared" ref="BG12:BG29" si="1">IF(AO12*500*(AF12-AC12)/1000&lt;&gt;0,AO12*500*(AF12-AC12)/1000,"")</f>
        <v/>
      </c>
      <c r="BH12" s="2474"/>
      <c r="BI12" s="2474"/>
      <c r="BJ12" s="2474" t="str">
        <f t="shared" ref="BJ12:BJ31" si="2">IFERROR((BD12*1000)/(500*(AF12-AC12)),"")</f>
        <v/>
      </c>
      <c r="BK12" s="2474"/>
      <c r="BL12" s="2474"/>
      <c r="BM12" s="2492" t="s">
        <v>99</v>
      </c>
      <c r="BN12" s="2493"/>
      <c r="BO12" s="2494"/>
      <c r="BP12" s="5"/>
      <c r="BQ12" s="5"/>
      <c r="BR12" s="5"/>
      <c r="BS12" s="5"/>
      <c r="BT12" s="5"/>
      <c r="BU12" s="5"/>
      <c r="BV12" s="5"/>
      <c r="BW12" s="5"/>
      <c r="BX12" s="5"/>
      <c r="BY12" s="5"/>
      <c r="BZ12" s="5"/>
      <c r="CA12" s="5"/>
      <c r="CB12" s="5"/>
      <c r="CC12" s="5"/>
      <c r="CD12" s="5"/>
      <c r="CE12" s="5"/>
      <c r="CF12" s="5"/>
    </row>
    <row r="13" spans="1:84" ht="12" customHeight="1" x14ac:dyDescent="0.25">
      <c r="A13" s="2477"/>
      <c r="B13" s="2478"/>
      <c r="C13" s="2478"/>
      <c r="D13" s="2478"/>
      <c r="E13" s="2478"/>
      <c r="F13" s="2478"/>
      <c r="G13" s="2479"/>
      <c r="H13" s="2486"/>
      <c r="I13" s="2487"/>
      <c r="J13" s="2488"/>
      <c r="K13" s="2495" t="s">
        <v>604</v>
      </c>
      <c r="L13" s="2496"/>
      <c r="M13" s="2497"/>
      <c r="N13" s="2504"/>
      <c r="O13" s="2504"/>
      <c r="P13" s="2504"/>
      <c r="Q13" s="958"/>
      <c r="R13" s="958"/>
      <c r="S13" s="958"/>
      <c r="T13" s="958"/>
      <c r="U13" s="958"/>
      <c r="V13" s="958"/>
      <c r="W13" s="958"/>
      <c r="X13" s="958"/>
      <c r="Y13" s="958"/>
      <c r="Z13" s="958"/>
      <c r="AA13" s="958"/>
      <c r="AB13" s="958"/>
      <c r="AC13" s="958"/>
      <c r="AD13" s="958"/>
      <c r="AE13" s="958"/>
      <c r="AF13" s="958"/>
      <c r="AG13" s="958"/>
      <c r="AH13" s="958"/>
      <c r="AI13" s="954" t="str">
        <f>IFERROR(BG13,"")</f>
        <v/>
      </c>
      <c r="AJ13" s="954"/>
      <c r="AK13" s="954"/>
      <c r="AL13" s="958"/>
      <c r="AM13" s="958"/>
      <c r="AN13" s="958"/>
      <c r="AO13" s="954" t="str">
        <f>BM13</f>
        <v/>
      </c>
      <c r="AP13" s="954"/>
      <c r="AQ13" s="954"/>
      <c r="AR13" s="2319"/>
      <c r="AS13" s="2320"/>
      <c r="AT13" s="2320"/>
      <c r="AU13" s="907" t="s">
        <v>119</v>
      </c>
      <c r="AV13" s="908"/>
      <c r="AW13" s="5"/>
      <c r="AX13" s="2292"/>
      <c r="AY13" s="958"/>
      <c r="AZ13" s="958"/>
      <c r="BA13" s="2470" t="str">
        <f>IF(1.08*N13*(W13-Q13)/1000&lt;&gt;0,1.08*N13*(W13-Q13)/1000,"")</f>
        <v/>
      </c>
      <c r="BB13" s="2470"/>
      <c r="BC13" s="2470"/>
      <c r="BD13" s="2470" t="str">
        <f t="shared" si="0"/>
        <v/>
      </c>
      <c r="BE13" s="2470"/>
      <c r="BF13" s="2470"/>
      <c r="BG13" s="2470" t="e">
        <f t="shared" si="1"/>
        <v>#VALUE!</v>
      </c>
      <c r="BH13" s="2470"/>
      <c r="BI13" s="2470"/>
      <c r="BJ13" s="2470" t="str">
        <f t="shared" si="2"/>
        <v/>
      </c>
      <c r="BK13" s="2470"/>
      <c r="BL13" s="2470"/>
      <c r="BM13" s="956" t="str">
        <f>IFERROR(SQRT(AL13/AL12)*AO12,"")</f>
        <v/>
      </c>
      <c r="BN13" s="956"/>
      <c r="BO13" s="1457"/>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912</v>
      </c>
      <c r="I14" s="2458"/>
      <c r="J14" s="2459"/>
      <c r="K14" s="2448" t="s">
        <v>533</v>
      </c>
      <c r="L14" s="2449"/>
      <c r="M14" s="2450"/>
      <c r="N14" s="2451"/>
      <c r="O14" s="2451"/>
      <c r="P14" s="2451"/>
      <c r="Q14" s="2447"/>
      <c r="R14" s="2447"/>
      <c r="S14" s="2447"/>
      <c r="T14" s="2447"/>
      <c r="U14" s="2447"/>
      <c r="V14" s="2447"/>
      <c r="W14" s="2447"/>
      <c r="X14" s="2447"/>
      <c r="Y14" s="2447"/>
      <c r="Z14" s="2447"/>
      <c r="AA14" s="2447"/>
      <c r="AB14" s="2447"/>
      <c r="AC14" s="2447"/>
      <c r="AD14" s="2447"/>
      <c r="AE14" s="2447"/>
      <c r="AF14" s="2447"/>
      <c r="AG14" s="2447"/>
      <c r="AH14" s="2447"/>
      <c r="AI14" s="2447"/>
      <c r="AJ14" s="2447"/>
      <c r="AK14" s="2447"/>
      <c r="AL14" s="2447"/>
      <c r="AM14" s="2447"/>
      <c r="AN14" s="2447"/>
      <c r="AO14" s="2447"/>
      <c r="AP14" s="2447"/>
      <c r="AQ14" s="2447"/>
      <c r="AR14" s="2444" t="str">
        <f>IF($A12&lt;&gt;"","---","")</f>
        <v/>
      </c>
      <c r="AS14" s="2445"/>
      <c r="AT14" s="2445"/>
      <c r="AU14" s="2445"/>
      <c r="AV14" s="2446"/>
      <c r="AW14" s="5"/>
      <c r="AX14" s="2452"/>
      <c r="AY14" s="2453"/>
      <c r="AZ14" s="2453"/>
      <c r="BA14" s="2454" t="str">
        <f>IF(1.08*N14*(Q14-W14)/1000&lt;&gt;0,1.08*N14*(Q14-W14)/1000,"")</f>
        <v/>
      </c>
      <c r="BB14" s="2454"/>
      <c r="BC14" s="2454"/>
      <c r="BD14" s="2454" t="str">
        <f t="shared" si="0"/>
        <v/>
      </c>
      <c r="BE14" s="2454"/>
      <c r="BF14" s="2454"/>
      <c r="BG14" s="2454" t="str">
        <f>IF(AO14*500*(AC14-AF14)/1000&lt;&gt;0,AO14*500*(AC14-AF14)/1000,"")</f>
        <v/>
      </c>
      <c r="BH14" s="2454"/>
      <c r="BI14" s="2454"/>
      <c r="BJ14" s="2454" t="str">
        <f t="shared" si="2"/>
        <v/>
      </c>
      <c r="BK14" s="2454"/>
      <c r="BL14" s="2454"/>
      <c r="BM14" s="2463" t="s">
        <v>99</v>
      </c>
      <c r="BN14" s="2464"/>
      <c r="BO14" s="246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3"/>
      <c r="K15" s="2495" t="s">
        <v>604</v>
      </c>
      <c r="L15" s="2496"/>
      <c r="M15" s="2497"/>
      <c r="N15" s="2504"/>
      <c r="O15" s="2504"/>
      <c r="P15" s="2504"/>
      <c r="Q15" s="958"/>
      <c r="R15" s="958"/>
      <c r="S15" s="958"/>
      <c r="T15" s="958"/>
      <c r="U15" s="958"/>
      <c r="V15" s="958"/>
      <c r="W15" s="958"/>
      <c r="X15" s="958"/>
      <c r="Y15" s="958"/>
      <c r="Z15" s="958"/>
      <c r="AA15" s="958"/>
      <c r="AB15" s="958"/>
      <c r="AC15" s="958"/>
      <c r="AD15" s="958"/>
      <c r="AE15" s="958"/>
      <c r="AF15" s="958"/>
      <c r="AG15" s="958"/>
      <c r="AH15" s="958"/>
      <c r="AI15" s="954" t="str">
        <f>IFERROR(BG15,"")</f>
        <v/>
      </c>
      <c r="AJ15" s="954"/>
      <c r="AK15" s="954"/>
      <c r="AL15" s="958"/>
      <c r="AM15" s="958"/>
      <c r="AN15" s="958"/>
      <c r="AO15" s="954" t="str">
        <f>BM15</f>
        <v/>
      </c>
      <c r="AP15" s="954"/>
      <c r="AQ15" s="954"/>
      <c r="AR15" s="2319"/>
      <c r="AS15" s="2320"/>
      <c r="AT15" s="2320"/>
      <c r="AU15" s="907" t="s">
        <v>119</v>
      </c>
      <c r="AV15" s="908"/>
      <c r="AW15" s="5"/>
      <c r="AX15" s="2292"/>
      <c r="AY15" s="958"/>
      <c r="AZ15" s="958"/>
      <c r="BA15" s="2470" t="str">
        <f>IF(1.08*N15*(Q15-W15)/1000&lt;&gt;0,1.08*N15*(Q15-W15)/1000,"")</f>
        <v/>
      </c>
      <c r="BB15" s="2470"/>
      <c r="BC15" s="2470"/>
      <c r="BD15" s="2470" t="str">
        <f t="shared" si="0"/>
        <v/>
      </c>
      <c r="BE15" s="2470"/>
      <c r="BF15" s="2470"/>
      <c r="BG15" s="2470" t="e">
        <f>IF(AO15*500*(AC15-AF15)/1000&lt;&gt;0,AO15*500*(AC15-AF15)/1000,"")</f>
        <v>#VALUE!</v>
      </c>
      <c r="BH15" s="2470"/>
      <c r="BI15" s="2470"/>
      <c r="BJ15" s="2470" t="str">
        <f t="shared" si="2"/>
        <v/>
      </c>
      <c r="BK15" s="2470"/>
      <c r="BL15" s="2470"/>
      <c r="BM15" s="956" t="str">
        <f>IFERROR(SQRT(AL15/AL14)*AO14,"")</f>
        <v/>
      </c>
      <c r="BN15" s="956"/>
      <c r="BO15" s="1457"/>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911</v>
      </c>
      <c r="I16" s="2484"/>
      <c r="J16" s="2485"/>
      <c r="K16" s="2489" t="s">
        <v>533</v>
      </c>
      <c r="L16" s="2490"/>
      <c r="M16" s="2491"/>
      <c r="N16" s="2369"/>
      <c r="O16" s="2370"/>
      <c r="P16" s="2371"/>
      <c r="Q16" s="2306"/>
      <c r="R16" s="2307"/>
      <c r="S16" s="2308"/>
      <c r="T16" s="2306"/>
      <c r="U16" s="2307"/>
      <c r="V16" s="2308"/>
      <c r="W16" s="2306"/>
      <c r="X16" s="2307"/>
      <c r="Y16" s="2308"/>
      <c r="Z16" s="2306"/>
      <c r="AA16" s="2307"/>
      <c r="AB16" s="2308"/>
      <c r="AC16" s="2306"/>
      <c r="AD16" s="2307"/>
      <c r="AE16" s="2308"/>
      <c r="AF16" s="2306"/>
      <c r="AG16" s="2307"/>
      <c r="AH16" s="2308"/>
      <c r="AI16" s="2306"/>
      <c r="AJ16" s="2307"/>
      <c r="AK16" s="2308"/>
      <c r="AL16" s="2306"/>
      <c r="AM16" s="2307"/>
      <c r="AN16" s="2308"/>
      <c r="AO16" s="2306"/>
      <c r="AP16" s="2307"/>
      <c r="AQ16" s="2308"/>
      <c r="AR16" s="2471" t="str">
        <f>IF($A16&lt;&gt;"","---","")</f>
        <v/>
      </c>
      <c r="AS16" s="2472"/>
      <c r="AT16" s="2472"/>
      <c r="AU16" s="2472"/>
      <c r="AV16" s="2473"/>
      <c r="AW16" s="5"/>
      <c r="AX16" s="2288"/>
      <c r="AY16" s="2289"/>
      <c r="AZ16" s="2289"/>
      <c r="BA16" s="2474" t="str">
        <f>IF(1.08*N16*(W16-Q16)/1000&lt;&gt;0,1.08*N16*(W16-Q16)/1000,"")</f>
        <v/>
      </c>
      <c r="BB16" s="2474"/>
      <c r="BC16" s="2474"/>
      <c r="BD16" s="2474" t="str">
        <f t="shared" si="0"/>
        <v/>
      </c>
      <c r="BE16" s="2474"/>
      <c r="BF16" s="2474"/>
      <c r="BG16" s="2474" t="str">
        <f t="shared" si="1"/>
        <v/>
      </c>
      <c r="BH16" s="2474"/>
      <c r="BI16" s="2474"/>
      <c r="BJ16" s="2474" t="str">
        <f t="shared" si="2"/>
        <v/>
      </c>
      <c r="BK16" s="2474"/>
      <c r="BL16" s="2474"/>
      <c r="BM16" s="2492" t="s">
        <v>99</v>
      </c>
      <c r="BN16" s="2493"/>
      <c r="BO16" s="2494"/>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8"/>
      <c r="K17" s="2495" t="s">
        <v>604</v>
      </c>
      <c r="L17" s="2496"/>
      <c r="M17" s="2497"/>
      <c r="N17" s="2498"/>
      <c r="O17" s="2499"/>
      <c r="P17" s="2500"/>
      <c r="Q17" s="2189"/>
      <c r="R17" s="2190"/>
      <c r="S17" s="2191"/>
      <c r="T17" s="2189"/>
      <c r="U17" s="2190"/>
      <c r="V17" s="2191"/>
      <c r="W17" s="2189"/>
      <c r="X17" s="2190"/>
      <c r="Y17" s="2191"/>
      <c r="Z17" s="2189"/>
      <c r="AA17" s="2190"/>
      <c r="AB17" s="2191"/>
      <c r="AC17" s="2189"/>
      <c r="AD17" s="2190"/>
      <c r="AE17" s="2191"/>
      <c r="AF17" s="2189"/>
      <c r="AG17" s="2190"/>
      <c r="AH17" s="2191"/>
      <c r="AI17" s="954" t="str">
        <f>IFERROR(BG17,"")</f>
        <v/>
      </c>
      <c r="AJ17" s="954"/>
      <c r="AK17" s="954"/>
      <c r="AL17" s="2189"/>
      <c r="AM17" s="2190"/>
      <c r="AN17" s="2191"/>
      <c r="AO17" s="954" t="str">
        <f>BM17</f>
        <v/>
      </c>
      <c r="AP17" s="954"/>
      <c r="AQ17" s="954"/>
      <c r="AR17" s="2319"/>
      <c r="AS17" s="2320"/>
      <c r="AT17" s="2320"/>
      <c r="AU17" s="907" t="s">
        <v>119</v>
      </c>
      <c r="AV17" s="908"/>
      <c r="AW17" s="5"/>
      <c r="AX17" s="2292"/>
      <c r="AY17" s="958"/>
      <c r="AZ17" s="958"/>
      <c r="BA17" s="2470" t="str">
        <f>IF(1.08*N17*(W17-Q17)/1000&lt;&gt;0,1.08*N17*(W17-Q17)/1000,"")</f>
        <v/>
      </c>
      <c r="BB17" s="2470"/>
      <c r="BC17" s="2470"/>
      <c r="BD17" s="2470" t="str">
        <f t="shared" si="0"/>
        <v/>
      </c>
      <c r="BE17" s="2470"/>
      <c r="BF17" s="2470"/>
      <c r="BG17" s="2470" t="e">
        <f t="shared" si="1"/>
        <v>#VALUE!</v>
      </c>
      <c r="BH17" s="2470"/>
      <c r="BI17" s="2470"/>
      <c r="BJ17" s="2470" t="str">
        <f t="shared" si="2"/>
        <v/>
      </c>
      <c r="BK17" s="2470"/>
      <c r="BL17" s="2470"/>
      <c r="BM17" s="956" t="str">
        <f>IFERROR(SQRT(AL17/AL16)*AO16,"")</f>
        <v/>
      </c>
      <c r="BN17" s="956"/>
      <c r="BO17" s="1457"/>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912</v>
      </c>
      <c r="I18" s="2458"/>
      <c r="J18" s="2459"/>
      <c r="K18" s="2448" t="s">
        <v>533</v>
      </c>
      <c r="L18" s="2449"/>
      <c r="M18" s="2450"/>
      <c r="N18" s="2451"/>
      <c r="O18" s="2451"/>
      <c r="P18" s="2451"/>
      <c r="Q18" s="2447"/>
      <c r="R18" s="2447"/>
      <c r="S18" s="2447"/>
      <c r="T18" s="2447"/>
      <c r="U18" s="2447"/>
      <c r="V18" s="2447"/>
      <c r="W18" s="2447"/>
      <c r="X18" s="2447"/>
      <c r="Y18" s="2447"/>
      <c r="Z18" s="2447"/>
      <c r="AA18" s="2447"/>
      <c r="AB18" s="2447"/>
      <c r="AC18" s="2447"/>
      <c r="AD18" s="2447"/>
      <c r="AE18" s="2447"/>
      <c r="AF18" s="2447"/>
      <c r="AG18" s="2447"/>
      <c r="AH18" s="2447"/>
      <c r="AI18" s="2447"/>
      <c r="AJ18" s="2447"/>
      <c r="AK18" s="2447"/>
      <c r="AL18" s="2447"/>
      <c r="AM18" s="2447"/>
      <c r="AN18" s="2447"/>
      <c r="AO18" s="2447"/>
      <c r="AP18" s="2447"/>
      <c r="AQ18" s="2447"/>
      <c r="AR18" s="2444" t="str">
        <f>IF($A16&lt;&gt;"","---","")</f>
        <v/>
      </c>
      <c r="AS18" s="2445"/>
      <c r="AT18" s="2445"/>
      <c r="AU18" s="2445"/>
      <c r="AV18" s="2446"/>
      <c r="AW18" s="5"/>
      <c r="AX18" s="2452"/>
      <c r="AY18" s="2453"/>
      <c r="AZ18" s="2453"/>
      <c r="BA18" s="2454" t="str">
        <f>IF(1.08*N18*(Q18-W18)/1000&lt;&gt;0,1.08*N18*(Q18-W18)/1000,"")</f>
        <v/>
      </c>
      <c r="BB18" s="2454"/>
      <c r="BC18" s="2454"/>
      <c r="BD18" s="2454" t="str">
        <f t="shared" si="0"/>
        <v/>
      </c>
      <c r="BE18" s="2454"/>
      <c r="BF18" s="2454"/>
      <c r="BG18" s="2454" t="str">
        <f>IF(AO18*500*(AC18-AF18)/1000&lt;&gt;0,AO18*500*(AC18-AF18)/1000,"")</f>
        <v/>
      </c>
      <c r="BH18" s="2454"/>
      <c r="BI18" s="2454"/>
      <c r="BJ18" s="2454" t="str">
        <f t="shared" si="2"/>
        <v/>
      </c>
      <c r="BK18" s="2454"/>
      <c r="BL18" s="2454"/>
      <c r="BM18" s="2463" t="s">
        <v>99</v>
      </c>
      <c r="BN18" s="2464"/>
      <c r="BO18" s="246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3"/>
      <c r="K19" s="2495" t="s">
        <v>604</v>
      </c>
      <c r="L19" s="2496"/>
      <c r="M19" s="2497"/>
      <c r="N19" s="2504"/>
      <c r="O19" s="2504"/>
      <c r="P19" s="2504"/>
      <c r="Q19" s="958"/>
      <c r="R19" s="958"/>
      <c r="S19" s="958"/>
      <c r="T19" s="958"/>
      <c r="U19" s="958"/>
      <c r="V19" s="958"/>
      <c r="W19" s="958"/>
      <c r="X19" s="958"/>
      <c r="Y19" s="958"/>
      <c r="Z19" s="958"/>
      <c r="AA19" s="958"/>
      <c r="AB19" s="958"/>
      <c r="AC19" s="958"/>
      <c r="AD19" s="958"/>
      <c r="AE19" s="958"/>
      <c r="AF19" s="958"/>
      <c r="AG19" s="958"/>
      <c r="AH19" s="958"/>
      <c r="AI19" s="954" t="str">
        <f>IFERROR(BG19,"")</f>
        <v/>
      </c>
      <c r="AJ19" s="954"/>
      <c r="AK19" s="954"/>
      <c r="AL19" s="958"/>
      <c r="AM19" s="958"/>
      <c r="AN19" s="958"/>
      <c r="AO19" s="954" t="str">
        <f>BM19</f>
        <v/>
      </c>
      <c r="AP19" s="954"/>
      <c r="AQ19" s="954"/>
      <c r="AR19" s="2319"/>
      <c r="AS19" s="2320"/>
      <c r="AT19" s="2320"/>
      <c r="AU19" s="907" t="s">
        <v>119</v>
      </c>
      <c r="AV19" s="908"/>
      <c r="AW19" s="5"/>
      <c r="AX19" s="2292"/>
      <c r="AY19" s="958"/>
      <c r="AZ19" s="958"/>
      <c r="BA19" s="2470" t="str">
        <f>IF(1.08*N19*(Q19-W19)/1000&lt;&gt;0,1.08*N19*(Q19-W19)/1000,"")</f>
        <v/>
      </c>
      <c r="BB19" s="2470"/>
      <c r="BC19" s="2470"/>
      <c r="BD19" s="2470" t="str">
        <f t="shared" si="0"/>
        <v/>
      </c>
      <c r="BE19" s="2470"/>
      <c r="BF19" s="2470"/>
      <c r="BG19" s="2470" t="e">
        <f>IF(AO19*500*(AC19-AF19)/1000&lt;&gt;0,AO19*500*(AC19-AF19)/1000,"")</f>
        <v>#VALUE!</v>
      </c>
      <c r="BH19" s="2470"/>
      <c r="BI19" s="2470"/>
      <c r="BJ19" s="2470" t="str">
        <f t="shared" si="2"/>
        <v/>
      </c>
      <c r="BK19" s="2470"/>
      <c r="BL19" s="2470"/>
      <c r="BM19" s="956" t="str">
        <f>IFERROR(SQRT(AL19/AL18)*AO18,"")</f>
        <v/>
      </c>
      <c r="BN19" s="956"/>
      <c r="BO19" s="1457"/>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911</v>
      </c>
      <c r="I20" s="2484"/>
      <c r="J20" s="2485"/>
      <c r="K20" s="2489" t="s">
        <v>533</v>
      </c>
      <c r="L20" s="2490"/>
      <c r="M20" s="2491"/>
      <c r="N20" s="2369"/>
      <c r="O20" s="2370"/>
      <c r="P20" s="2371"/>
      <c r="Q20" s="2306"/>
      <c r="R20" s="2307"/>
      <c r="S20" s="2308"/>
      <c r="T20" s="2306"/>
      <c r="U20" s="2307"/>
      <c r="V20" s="2308"/>
      <c r="W20" s="2306"/>
      <c r="X20" s="2307"/>
      <c r="Y20" s="2308"/>
      <c r="Z20" s="2306"/>
      <c r="AA20" s="2307"/>
      <c r="AB20" s="2308"/>
      <c r="AC20" s="2306"/>
      <c r="AD20" s="2307"/>
      <c r="AE20" s="2308"/>
      <c r="AF20" s="2306"/>
      <c r="AG20" s="2307"/>
      <c r="AH20" s="2308"/>
      <c r="AI20" s="2306"/>
      <c r="AJ20" s="2307"/>
      <c r="AK20" s="2308"/>
      <c r="AL20" s="2306"/>
      <c r="AM20" s="2307"/>
      <c r="AN20" s="2308"/>
      <c r="AO20" s="2306"/>
      <c r="AP20" s="2307"/>
      <c r="AQ20" s="2308"/>
      <c r="AR20" s="2471" t="str">
        <f>IF($A20&lt;&gt;"","---","")</f>
        <v/>
      </c>
      <c r="AS20" s="2472"/>
      <c r="AT20" s="2472"/>
      <c r="AU20" s="2472"/>
      <c r="AV20" s="2473"/>
      <c r="AW20" s="5"/>
      <c r="AX20" s="2288"/>
      <c r="AY20" s="2289"/>
      <c r="AZ20" s="2289"/>
      <c r="BA20" s="2474" t="str">
        <f>IF(1.08*N20*(W20-Q20)/1000&lt;&gt;0,1.08*N20*(W20-Q20)/1000,"")</f>
        <v/>
      </c>
      <c r="BB20" s="2474"/>
      <c r="BC20" s="2474"/>
      <c r="BD20" s="2474" t="str">
        <f t="shared" si="0"/>
        <v/>
      </c>
      <c r="BE20" s="2474"/>
      <c r="BF20" s="2474"/>
      <c r="BG20" s="2474" t="str">
        <f t="shared" si="1"/>
        <v/>
      </c>
      <c r="BH20" s="2474"/>
      <c r="BI20" s="2474"/>
      <c r="BJ20" s="2474" t="str">
        <f t="shared" si="2"/>
        <v/>
      </c>
      <c r="BK20" s="2474"/>
      <c r="BL20" s="2474"/>
      <c r="BM20" s="2492" t="s">
        <v>99</v>
      </c>
      <c r="BN20" s="2493"/>
      <c r="BO20" s="2494"/>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8"/>
      <c r="K21" s="2495" t="s">
        <v>604</v>
      </c>
      <c r="L21" s="2496"/>
      <c r="M21" s="2497"/>
      <c r="N21" s="2498"/>
      <c r="O21" s="2499"/>
      <c r="P21" s="2500"/>
      <c r="Q21" s="2189"/>
      <c r="R21" s="2190"/>
      <c r="S21" s="2191"/>
      <c r="T21" s="2189"/>
      <c r="U21" s="2190"/>
      <c r="V21" s="2191"/>
      <c r="W21" s="2189"/>
      <c r="X21" s="2190"/>
      <c r="Y21" s="2191"/>
      <c r="Z21" s="2189"/>
      <c r="AA21" s="2190"/>
      <c r="AB21" s="2191"/>
      <c r="AC21" s="2189"/>
      <c r="AD21" s="2190"/>
      <c r="AE21" s="2191"/>
      <c r="AF21" s="2189"/>
      <c r="AG21" s="2190"/>
      <c r="AH21" s="2191"/>
      <c r="AI21" s="954" t="str">
        <f>IFERROR(BG21,"")</f>
        <v/>
      </c>
      <c r="AJ21" s="954"/>
      <c r="AK21" s="954"/>
      <c r="AL21" s="2189"/>
      <c r="AM21" s="2190"/>
      <c r="AN21" s="2191"/>
      <c r="AO21" s="954" t="str">
        <f>BM21</f>
        <v/>
      </c>
      <c r="AP21" s="954"/>
      <c r="AQ21" s="954"/>
      <c r="AR21" s="2319"/>
      <c r="AS21" s="2320"/>
      <c r="AT21" s="2320"/>
      <c r="AU21" s="907" t="s">
        <v>119</v>
      </c>
      <c r="AV21" s="908"/>
      <c r="AW21" s="5"/>
      <c r="AX21" s="2292"/>
      <c r="AY21" s="958"/>
      <c r="AZ21" s="958"/>
      <c r="BA21" s="2470" t="str">
        <f>IF(1.08*N21*(W21-Q21)/1000&lt;&gt;0,1.08*N21*(W21-Q21)/1000,"")</f>
        <v/>
      </c>
      <c r="BB21" s="2470"/>
      <c r="BC21" s="2470"/>
      <c r="BD21" s="2470" t="str">
        <f t="shared" si="0"/>
        <v/>
      </c>
      <c r="BE21" s="2470"/>
      <c r="BF21" s="2470"/>
      <c r="BG21" s="2470" t="e">
        <f t="shared" si="1"/>
        <v>#VALUE!</v>
      </c>
      <c r="BH21" s="2470"/>
      <c r="BI21" s="2470"/>
      <c r="BJ21" s="2470" t="str">
        <f t="shared" si="2"/>
        <v/>
      </c>
      <c r="BK21" s="2470"/>
      <c r="BL21" s="2470"/>
      <c r="BM21" s="956" t="str">
        <f>IFERROR(SQRT(AL21/AL20)*AO20,"")</f>
        <v/>
      </c>
      <c r="BN21" s="956"/>
      <c r="BO21" s="1457"/>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912</v>
      </c>
      <c r="I22" s="2458"/>
      <c r="J22" s="2459"/>
      <c r="K22" s="2448" t="s">
        <v>533</v>
      </c>
      <c r="L22" s="2449"/>
      <c r="M22" s="2450"/>
      <c r="N22" s="2451"/>
      <c r="O22" s="2451"/>
      <c r="P22" s="2451"/>
      <c r="Q22" s="2447"/>
      <c r="R22" s="2447"/>
      <c r="S22" s="2447"/>
      <c r="T22" s="2447"/>
      <c r="U22" s="2447"/>
      <c r="V22" s="2447"/>
      <c r="W22" s="2447"/>
      <c r="X22" s="2447"/>
      <c r="Y22" s="2447"/>
      <c r="Z22" s="2447"/>
      <c r="AA22" s="2447"/>
      <c r="AB22" s="2447"/>
      <c r="AC22" s="2447"/>
      <c r="AD22" s="2447"/>
      <c r="AE22" s="2447"/>
      <c r="AF22" s="2447"/>
      <c r="AG22" s="2447"/>
      <c r="AH22" s="2447"/>
      <c r="AI22" s="2447"/>
      <c r="AJ22" s="2447"/>
      <c r="AK22" s="2447"/>
      <c r="AL22" s="2447"/>
      <c r="AM22" s="2447"/>
      <c r="AN22" s="2447"/>
      <c r="AO22" s="2447"/>
      <c r="AP22" s="2447"/>
      <c r="AQ22" s="2447"/>
      <c r="AR22" s="2444" t="str">
        <f>IF($A20&lt;&gt;"","---","")</f>
        <v/>
      </c>
      <c r="AS22" s="2445"/>
      <c r="AT22" s="2445"/>
      <c r="AU22" s="2445"/>
      <c r="AV22" s="2446"/>
      <c r="AW22" s="5"/>
      <c r="AX22" s="2452"/>
      <c r="AY22" s="2453"/>
      <c r="AZ22" s="2453"/>
      <c r="BA22" s="2454" t="str">
        <f>IF(1.08*N22*(Q22-W22)/1000&lt;&gt;0,1.08*N22*(Q22-W22)/1000,"")</f>
        <v/>
      </c>
      <c r="BB22" s="2454"/>
      <c r="BC22" s="2454"/>
      <c r="BD22" s="2454" t="str">
        <f t="shared" si="0"/>
        <v/>
      </c>
      <c r="BE22" s="2454"/>
      <c r="BF22" s="2454"/>
      <c r="BG22" s="2454" t="str">
        <f>IF(AO22*500*(AC22-AF22)/1000&lt;&gt;0,AO22*500*(AC22-AF22)/1000,"")</f>
        <v/>
      </c>
      <c r="BH22" s="2454"/>
      <c r="BI22" s="2454"/>
      <c r="BJ22" s="2454" t="str">
        <f t="shared" si="2"/>
        <v/>
      </c>
      <c r="BK22" s="2454"/>
      <c r="BL22" s="2454"/>
      <c r="BM22" s="2463" t="s">
        <v>99</v>
      </c>
      <c r="BN22" s="2464"/>
      <c r="BO22" s="246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3"/>
      <c r="K23" s="2495" t="s">
        <v>604</v>
      </c>
      <c r="L23" s="2496"/>
      <c r="M23" s="2497"/>
      <c r="N23" s="2504"/>
      <c r="O23" s="2504"/>
      <c r="P23" s="2504"/>
      <c r="Q23" s="958"/>
      <c r="R23" s="958"/>
      <c r="S23" s="958"/>
      <c r="T23" s="958"/>
      <c r="U23" s="958"/>
      <c r="V23" s="958"/>
      <c r="W23" s="958"/>
      <c r="X23" s="958"/>
      <c r="Y23" s="958"/>
      <c r="Z23" s="958"/>
      <c r="AA23" s="958"/>
      <c r="AB23" s="958"/>
      <c r="AC23" s="958"/>
      <c r="AD23" s="958"/>
      <c r="AE23" s="958"/>
      <c r="AF23" s="958"/>
      <c r="AG23" s="958"/>
      <c r="AH23" s="958"/>
      <c r="AI23" s="954" t="str">
        <f>IFERROR(BG23,"")</f>
        <v/>
      </c>
      <c r="AJ23" s="954"/>
      <c r="AK23" s="954"/>
      <c r="AL23" s="958"/>
      <c r="AM23" s="958"/>
      <c r="AN23" s="958"/>
      <c r="AO23" s="954" t="str">
        <f>BM23</f>
        <v/>
      </c>
      <c r="AP23" s="954"/>
      <c r="AQ23" s="954"/>
      <c r="AR23" s="2319"/>
      <c r="AS23" s="2320"/>
      <c r="AT23" s="2320"/>
      <c r="AU23" s="907" t="s">
        <v>119</v>
      </c>
      <c r="AV23" s="908"/>
      <c r="AW23" s="5"/>
      <c r="AX23" s="2292"/>
      <c r="AY23" s="958"/>
      <c r="AZ23" s="958"/>
      <c r="BA23" s="2470" t="str">
        <f>IF(1.08*N23*(Q23-W23)/1000&lt;&gt;0,1.08*N23*(Q23-W23)/1000,"")</f>
        <v/>
      </c>
      <c r="BB23" s="2470"/>
      <c r="BC23" s="2470"/>
      <c r="BD23" s="2470" t="str">
        <f t="shared" si="0"/>
        <v/>
      </c>
      <c r="BE23" s="2470"/>
      <c r="BF23" s="2470"/>
      <c r="BG23" s="2470" t="e">
        <f>IF(AO23*500*(AC23-AF23)/1000&lt;&gt;0,AO23*500*(AC23-AF23)/1000,"")</f>
        <v>#VALUE!</v>
      </c>
      <c r="BH23" s="2470"/>
      <c r="BI23" s="2470"/>
      <c r="BJ23" s="2470" t="str">
        <f t="shared" si="2"/>
        <v/>
      </c>
      <c r="BK23" s="2470"/>
      <c r="BL23" s="2470"/>
      <c r="BM23" s="956" t="str">
        <f>IFERROR(SQRT(AL23/AL22)*AO22,"")</f>
        <v/>
      </c>
      <c r="BN23" s="956"/>
      <c r="BO23" s="1457"/>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911</v>
      </c>
      <c r="I24" s="2484"/>
      <c r="J24" s="2485"/>
      <c r="K24" s="2489" t="s">
        <v>533</v>
      </c>
      <c r="L24" s="2490"/>
      <c r="M24" s="2491"/>
      <c r="N24" s="2369"/>
      <c r="O24" s="2370"/>
      <c r="P24" s="2371"/>
      <c r="Q24" s="2306"/>
      <c r="R24" s="2307"/>
      <c r="S24" s="2308"/>
      <c r="T24" s="2306"/>
      <c r="U24" s="2307"/>
      <c r="V24" s="2308"/>
      <c r="W24" s="2306"/>
      <c r="X24" s="2307"/>
      <c r="Y24" s="2308"/>
      <c r="Z24" s="2306"/>
      <c r="AA24" s="2307"/>
      <c r="AB24" s="2308"/>
      <c r="AC24" s="2306"/>
      <c r="AD24" s="2307"/>
      <c r="AE24" s="2308"/>
      <c r="AF24" s="2306"/>
      <c r="AG24" s="2307"/>
      <c r="AH24" s="2308"/>
      <c r="AI24" s="2306"/>
      <c r="AJ24" s="2307"/>
      <c r="AK24" s="2308"/>
      <c r="AL24" s="2306"/>
      <c r="AM24" s="2307"/>
      <c r="AN24" s="2308"/>
      <c r="AO24" s="2306"/>
      <c r="AP24" s="2307"/>
      <c r="AQ24" s="2308"/>
      <c r="AR24" s="2471" t="str">
        <f>IF($A24&lt;&gt;"","---","")</f>
        <v/>
      </c>
      <c r="AS24" s="2472"/>
      <c r="AT24" s="2472"/>
      <c r="AU24" s="2472"/>
      <c r="AV24" s="2473"/>
      <c r="AW24" s="5"/>
      <c r="AX24" s="2288"/>
      <c r="AY24" s="2289"/>
      <c r="AZ24" s="2289"/>
      <c r="BA24" s="2474" t="str">
        <f>IF(1.08*N24*(W24-Q24)/1000&lt;&gt;0,1.08*N24*(W24-Q24)/1000,"")</f>
        <v/>
      </c>
      <c r="BB24" s="2474"/>
      <c r="BC24" s="2474"/>
      <c r="BD24" s="2474" t="str">
        <f t="shared" si="0"/>
        <v/>
      </c>
      <c r="BE24" s="2474"/>
      <c r="BF24" s="2474"/>
      <c r="BG24" s="2474" t="str">
        <f t="shared" si="1"/>
        <v/>
      </c>
      <c r="BH24" s="2474"/>
      <c r="BI24" s="2474"/>
      <c r="BJ24" s="2474" t="str">
        <f t="shared" si="2"/>
        <v/>
      </c>
      <c r="BK24" s="2474"/>
      <c r="BL24" s="2474"/>
      <c r="BM24" s="2492" t="s">
        <v>99</v>
      </c>
      <c r="BN24" s="2493"/>
      <c r="BO24" s="2494"/>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8"/>
      <c r="K25" s="2495" t="s">
        <v>604</v>
      </c>
      <c r="L25" s="2496"/>
      <c r="M25" s="2497"/>
      <c r="N25" s="2498"/>
      <c r="O25" s="2499"/>
      <c r="P25" s="2500"/>
      <c r="Q25" s="2189"/>
      <c r="R25" s="2190"/>
      <c r="S25" s="2191"/>
      <c r="T25" s="2189"/>
      <c r="U25" s="2190"/>
      <c r="V25" s="2191"/>
      <c r="W25" s="2189"/>
      <c r="X25" s="2190"/>
      <c r="Y25" s="2191"/>
      <c r="Z25" s="2189"/>
      <c r="AA25" s="2190"/>
      <c r="AB25" s="2191"/>
      <c r="AC25" s="2189"/>
      <c r="AD25" s="2190"/>
      <c r="AE25" s="2191"/>
      <c r="AF25" s="2189"/>
      <c r="AG25" s="2190"/>
      <c r="AH25" s="2191"/>
      <c r="AI25" s="954" t="str">
        <f>IFERROR(BG25,"")</f>
        <v/>
      </c>
      <c r="AJ25" s="954"/>
      <c r="AK25" s="954"/>
      <c r="AL25" s="2189"/>
      <c r="AM25" s="2190"/>
      <c r="AN25" s="2191"/>
      <c r="AO25" s="954" t="str">
        <f>BM25</f>
        <v/>
      </c>
      <c r="AP25" s="954"/>
      <c r="AQ25" s="954"/>
      <c r="AR25" s="2319"/>
      <c r="AS25" s="2320"/>
      <c r="AT25" s="2320"/>
      <c r="AU25" s="907" t="s">
        <v>119</v>
      </c>
      <c r="AV25" s="908"/>
      <c r="AW25" s="5"/>
      <c r="AX25" s="2292"/>
      <c r="AY25" s="958"/>
      <c r="AZ25" s="958"/>
      <c r="BA25" s="2470" t="str">
        <f>IF(1.08*N25*(W25-Q25)/1000&lt;&gt;0,1.08*N25*(W25-Q25)/1000,"")</f>
        <v/>
      </c>
      <c r="BB25" s="2470"/>
      <c r="BC25" s="2470"/>
      <c r="BD25" s="2470" t="str">
        <f t="shared" si="0"/>
        <v/>
      </c>
      <c r="BE25" s="2470"/>
      <c r="BF25" s="2470"/>
      <c r="BG25" s="2470" t="e">
        <f t="shared" si="1"/>
        <v>#VALUE!</v>
      </c>
      <c r="BH25" s="2470"/>
      <c r="BI25" s="2470"/>
      <c r="BJ25" s="2470" t="str">
        <f t="shared" si="2"/>
        <v/>
      </c>
      <c r="BK25" s="2470"/>
      <c r="BL25" s="2470"/>
      <c r="BM25" s="956" t="str">
        <f>IFERROR(SQRT(AL25/AL24)*AO24,"")</f>
        <v/>
      </c>
      <c r="BN25" s="956"/>
      <c r="BO25" s="1457"/>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912</v>
      </c>
      <c r="I26" s="2458"/>
      <c r="J26" s="2459"/>
      <c r="K26" s="2448" t="s">
        <v>533</v>
      </c>
      <c r="L26" s="2449"/>
      <c r="M26" s="2450"/>
      <c r="N26" s="2451"/>
      <c r="O26" s="2451"/>
      <c r="P26" s="2451"/>
      <c r="Q26" s="2447"/>
      <c r="R26" s="2447"/>
      <c r="S26" s="2447"/>
      <c r="T26" s="2447"/>
      <c r="U26" s="2447"/>
      <c r="V26" s="2447"/>
      <c r="W26" s="2447"/>
      <c r="X26" s="2447"/>
      <c r="Y26" s="2447"/>
      <c r="Z26" s="2447"/>
      <c r="AA26" s="2447"/>
      <c r="AB26" s="2447"/>
      <c r="AC26" s="2447"/>
      <c r="AD26" s="2447"/>
      <c r="AE26" s="2447"/>
      <c r="AF26" s="2447"/>
      <c r="AG26" s="2447"/>
      <c r="AH26" s="2447"/>
      <c r="AI26" s="2447"/>
      <c r="AJ26" s="2447"/>
      <c r="AK26" s="2447"/>
      <c r="AL26" s="2447"/>
      <c r="AM26" s="2447"/>
      <c r="AN26" s="2447"/>
      <c r="AO26" s="2447"/>
      <c r="AP26" s="2447"/>
      <c r="AQ26" s="2447"/>
      <c r="AR26" s="2444" t="str">
        <f>IF($A24&lt;&gt;"","---","")</f>
        <v/>
      </c>
      <c r="AS26" s="2445"/>
      <c r="AT26" s="2445"/>
      <c r="AU26" s="2445"/>
      <c r="AV26" s="2446"/>
      <c r="AW26" s="5"/>
      <c r="AX26" s="2452"/>
      <c r="AY26" s="2453"/>
      <c r="AZ26" s="2453"/>
      <c r="BA26" s="2454" t="str">
        <f>IF(1.08*N26*(Q26-W26)/1000&lt;&gt;0,1.08*N26*(Q26-W26)/1000,"")</f>
        <v/>
      </c>
      <c r="BB26" s="2454"/>
      <c r="BC26" s="2454"/>
      <c r="BD26" s="2454" t="str">
        <f t="shared" si="0"/>
        <v/>
      </c>
      <c r="BE26" s="2454"/>
      <c r="BF26" s="2454"/>
      <c r="BG26" s="2454" t="str">
        <f>IF(AO26*500*(AC26-AF26)/1000&lt;&gt;0,AO26*500*(AC26-AF26)/1000,"")</f>
        <v/>
      </c>
      <c r="BH26" s="2454"/>
      <c r="BI26" s="2454"/>
      <c r="BJ26" s="2454" t="str">
        <f t="shared" si="2"/>
        <v/>
      </c>
      <c r="BK26" s="2454"/>
      <c r="BL26" s="2454"/>
      <c r="BM26" s="2463" t="s">
        <v>99</v>
      </c>
      <c r="BN26" s="2464"/>
      <c r="BO26" s="246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3"/>
      <c r="K27" s="2495" t="s">
        <v>604</v>
      </c>
      <c r="L27" s="2496"/>
      <c r="M27" s="2497"/>
      <c r="N27" s="2504"/>
      <c r="O27" s="2504"/>
      <c r="P27" s="2504"/>
      <c r="Q27" s="958"/>
      <c r="R27" s="958"/>
      <c r="S27" s="958"/>
      <c r="T27" s="958"/>
      <c r="U27" s="958"/>
      <c r="V27" s="958"/>
      <c r="W27" s="958"/>
      <c r="X27" s="958"/>
      <c r="Y27" s="958"/>
      <c r="Z27" s="958"/>
      <c r="AA27" s="958"/>
      <c r="AB27" s="958"/>
      <c r="AC27" s="958"/>
      <c r="AD27" s="958"/>
      <c r="AE27" s="958"/>
      <c r="AF27" s="958"/>
      <c r="AG27" s="958"/>
      <c r="AH27" s="958"/>
      <c r="AI27" s="954" t="str">
        <f>IFERROR(BG27,"")</f>
        <v/>
      </c>
      <c r="AJ27" s="954"/>
      <c r="AK27" s="954"/>
      <c r="AL27" s="958"/>
      <c r="AM27" s="958"/>
      <c r="AN27" s="958"/>
      <c r="AO27" s="954" t="str">
        <f>BM27</f>
        <v/>
      </c>
      <c r="AP27" s="954"/>
      <c r="AQ27" s="954"/>
      <c r="AR27" s="2319"/>
      <c r="AS27" s="2320"/>
      <c r="AT27" s="2320"/>
      <c r="AU27" s="907" t="s">
        <v>119</v>
      </c>
      <c r="AV27" s="908"/>
      <c r="AW27" s="5"/>
      <c r="AX27" s="2292"/>
      <c r="AY27" s="958"/>
      <c r="AZ27" s="958"/>
      <c r="BA27" s="2470" t="str">
        <f>IF(1.08*N27*(Q27-W27)/1000&lt;&gt;0,1.08*N27*(Q27-W27)/1000,"")</f>
        <v/>
      </c>
      <c r="BB27" s="2470"/>
      <c r="BC27" s="2470"/>
      <c r="BD27" s="2470" t="str">
        <f t="shared" si="0"/>
        <v/>
      </c>
      <c r="BE27" s="2470"/>
      <c r="BF27" s="2470"/>
      <c r="BG27" s="2470" t="e">
        <f>IF(AO27*500*(AC27-AF27)/1000&lt;&gt;0,AO27*500*(AC27-AF27)/1000,"")</f>
        <v>#VALUE!</v>
      </c>
      <c r="BH27" s="2470"/>
      <c r="BI27" s="2470"/>
      <c r="BJ27" s="2470" t="str">
        <f t="shared" si="2"/>
        <v/>
      </c>
      <c r="BK27" s="2470"/>
      <c r="BL27" s="2470"/>
      <c r="BM27" s="956" t="str">
        <f>IFERROR(SQRT(AL27/AL26)*AO26,"")</f>
        <v/>
      </c>
      <c r="BN27" s="956"/>
      <c r="BO27" s="1457"/>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911</v>
      </c>
      <c r="I28" s="2484"/>
      <c r="J28" s="2485"/>
      <c r="K28" s="2489" t="s">
        <v>533</v>
      </c>
      <c r="L28" s="2490"/>
      <c r="M28" s="2491"/>
      <c r="N28" s="2369"/>
      <c r="O28" s="2370"/>
      <c r="P28" s="2371"/>
      <c r="Q28" s="2306"/>
      <c r="R28" s="2307"/>
      <c r="S28" s="2308"/>
      <c r="T28" s="2306"/>
      <c r="U28" s="2307"/>
      <c r="V28" s="2308"/>
      <c r="W28" s="2306"/>
      <c r="X28" s="2307"/>
      <c r="Y28" s="2308"/>
      <c r="Z28" s="2306"/>
      <c r="AA28" s="2307"/>
      <c r="AB28" s="2308"/>
      <c r="AC28" s="2306"/>
      <c r="AD28" s="2307"/>
      <c r="AE28" s="2308"/>
      <c r="AF28" s="2306"/>
      <c r="AG28" s="2307"/>
      <c r="AH28" s="2308"/>
      <c r="AI28" s="2306"/>
      <c r="AJ28" s="2307"/>
      <c r="AK28" s="2308"/>
      <c r="AL28" s="2306"/>
      <c r="AM28" s="2307"/>
      <c r="AN28" s="2308"/>
      <c r="AO28" s="2306"/>
      <c r="AP28" s="2307"/>
      <c r="AQ28" s="2308"/>
      <c r="AR28" s="2471" t="str">
        <f>IF($A28&lt;&gt;"","---","")</f>
        <v/>
      </c>
      <c r="AS28" s="2472"/>
      <c r="AT28" s="2472"/>
      <c r="AU28" s="2472"/>
      <c r="AV28" s="2473"/>
      <c r="AW28" s="5"/>
      <c r="AX28" s="2288"/>
      <c r="AY28" s="2289"/>
      <c r="AZ28" s="2289"/>
      <c r="BA28" s="2474" t="str">
        <f>IF(1.08*N28*(W28-Q28)/1000&lt;&gt;0,1.08*N28*(W28-Q28)/1000,"")</f>
        <v/>
      </c>
      <c r="BB28" s="2474"/>
      <c r="BC28" s="2474"/>
      <c r="BD28" s="2474" t="str">
        <f t="shared" si="0"/>
        <v/>
      </c>
      <c r="BE28" s="2474"/>
      <c r="BF28" s="2474"/>
      <c r="BG28" s="2474" t="str">
        <f t="shared" si="1"/>
        <v/>
      </c>
      <c r="BH28" s="2474"/>
      <c r="BI28" s="2474"/>
      <c r="BJ28" s="2474" t="str">
        <f t="shared" si="2"/>
        <v/>
      </c>
      <c r="BK28" s="2474"/>
      <c r="BL28" s="2474"/>
      <c r="BM28" s="2492" t="s">
        <v>99</v>
      </c>
      <c r="BN28" s="2493"/>
      <c r="BO28" s="2494"/>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8"/>
      <c r="K29" s="2495" t="s">
        <v>604</v>
      </c>
      <c r="L29" s="2496"/>
      <c r="M29" s="2497"/>
      <c r="N29" s="2498"/>
      <c r="O29" s="2499"/>
      <c r="P29" s="2500"/>
      <c r="Q29" s="2189"/>
      <c r="R29" s="2190"/>
      <c r="S29" s="2191"/>
      <c r="T29" s="2189"/>
      <c r="U29" s="2190"/>
      <c r="V29" s="2191"/>
      <c r="W29" s="2189"/>
      <c r="X29" s="2190"/>
      <c r="Y29" s="2191"/>
      <c r="Z29" s="2189"/>
      <c r="AA29" s="2190"/>
      <c r="AB29" s="2191"/>
      <c r="AC29" s="2189"/>
      <c r="AD29" s="2190"/>
      <c r="AE29" s="2191"/>
      <c r="AF29" s="2189"/>
      <c r="AG29" s="2190"/>
      <c r="AH29" s="2191"/>
      <c r="AI29" s="954" t="str">
        <f>IFERROR(BG29,"")</f>
        <v/>
      </c>
      <c r="AJ29" s="954"/>
      <c r="AK29" s="954"/>
      <c r="AL29" s="2189"/>
      <c r="AM29" s="2190"/>
      <c r="AN29" s="2191"/>
      <c r="AO29" s="954" t="str">
        <f>BM29</f>
        <v/>
      </c>
      <c r="AP29" s="954"/>
      <c r="AQ29" s="954"/>
      <c r="AR29" s="2319"/>
      <c r="AS29" s="2320"/>
      <c r="AT29" s="2320"/>
      <c r="AU29" s="907" t="s">
        <v>119</v>
      </c>
      <c r="AV29" s="908"/>
      <c r="AW29" s="5"/>
      <c r="AX29" s="2292"/>
      <c r="AY29" s="958"/>
      <c r="AZ29" s="958"/>
      <c r="BA29" s="2470" t="str">
        <f>IF(1.08*N29*(W29-Q29)/1000&lt;&gt;0,1.08*N29*(W29-Q29)/1000,"")</f>
        <v/>
      </c>
      <c r="BB29" s="2470"/>
      <c r="BC29" s="2470"/>
      <c r="BD29" s="2470" t="str">
        <f t="shared" si="0"/>
        <v/>
      </c>
      <c r="BE29" s="2470"/>
      <c r="BF29" s="2470"/>
      <c r="BG29" s="2470" t="e">
        <f t="shared" si="1"/>
        <v>#VALUE!</v>
      </c>
      <c r="BH29" s="2470"/>
      <c r="BI29" s="2470"/>
      <c r="BJ29" s="2470" t="str">
        <f t="shared" si="2"/>
        <v/>
      </c>
      <c r="BK29" s="2470"/>
      <c r="BL29" s="2470"/>
      <c r="BM29" s="956" t="str">
        <f>IFERROR(SQRT(AL29/AL28)*AO28,"")</f>
        <v/>
      </c>
      <c r="BN29" s="956"/>
      <c r="BO29" s="1457"/>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912</v>
      </c>
      <c r="I30" s="2458"/>
      <c r="J30" s="2459"/>
      <c r="K30" s="2448" t="s">
        <v>533</v>
      </c>
      <c r="L30" s="2449"/>
      <c r="M30" s="2450"/>
      <c r="N30" s="2451"/>
      <c r="O30" s="2451"/>
      <c r="P30" s="2451"/>
      <c r="Q30" s="2447"/>
      <c r="R30" s="2447"/>
      <c r="S30" s="2447"/>
      <c r="T30" s="2447"/>
      <c r="U30" s="2447"/>
      <c r="V30" s="2447"/>
      <c r="W30" s="2447"/>
      <c r="X30" s="2447"/>
      <c r="Y30" s="2447"/>
      <c r="Z30" s="2447"/>
      <c r="AA30" s="2447"/>
      <c r="AB30" s="2447"/>
      <c r="AC30" s="2447"/>
      <c r="AD30" s="2447"/>
      <c r="AE30" s="2447"/>
      <c r="AF30" s="2447"/>
      <c r="AG30" s="2447"/>
      <c r="AH30" s="2447"/>
      <c r="AI30" s="2447"/>
      <c r="AJ30" s="2447"/>
      <c r="AK30" s="2447"/>
      <c r="AL30" s="2447"/>
      <c r="AM30" s="2447"/>
      <c r="AN30" s="2447"/>
      <c r="AO30" s="2447"/>
      <c r="AP30" s="2447"/>
      <c r="AQ30" s="2447"/>
      <c r="AR30" s="2444" t="str">
        <f>IF($A28&lt;&gt;"","---","")</f>
        <v/>
      </c>
      <c r="AS30" s="2445"/>
      <c r="AT30" s="2445"/>
      <c r="AU30" s="2445"/>
      <c r="AV30" s="2446"/>
      <c r="AW30" s="5"/>
      <c r="AX30" s="2452"/>
      <c r="AY30" s="2453"/>
      <c r="AZ30" s="2453"/>
      <c r="BA30" s="2454" t="str">
        <f>IF(1.08*N30*(Q30-W30)/1000&lt;&gt;0,1.08*N30*(Q30-W30)/1000,"")</f>
        <v/>
      </c>
      <c r="BB30" s="2454"/>
      <c r="BC30" s="2454"/>
      <c r="BD30" s="2454" t="str">
        <f t="shared" si="0"/>
        <v/>
      </c>
      <c r="BE30" s="2454"/>
      <c r="BF30" s="2454"/>
      <c r="BG30" s="2454" t="str">
        <f>IF(AO30*500*(AC30-AF30)/1000&lt;&gt;0,AO30*500*(AC30-AF30)/1000,"")</f>
        <v/>
      </c>
      <c r="BH30" s="2454"/>
      <c r="BI30" s="2454"/>
      <c r="BJ30" s="2454" t="str">
        <f t="shared" si="2"/>
        <v/>
      </c>
      <c r="BK30" s="2454"/>
      <c r="BL30" s="2454"/>
      <c r="BM30" s="2463" t="s">
        <v>99</v>
      </c>
      <c r="BN30" s="2464"/>
      <c r="BO30" s="246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2"/>
      <c r="K31" s="2466" t="s">
        <v>604</v>
      </c>
      <c r="L31" s="2467"/>
      <c r="M31" s="2468"/>
      <c r="N31" s="2469"/>
      <c r="O31" s="2469"/>
      <c r="P31" s="2469"/>
      <c r="Q31" s="2248"/>
      <c r="R31" s="2248"/>
      <c r="S31" s="2248"/>
      <c r="T31" s="2248"/>
      <c r="U31" s="2248"/>
      <c r="V31" s="2248"/>
      <c r="W31" s="2248"/>
      <c r="X31" s="2248"/>
      <c r="Y31" s="2248"/>
      <c r="Z31" s="2248"/>
      <c r="AA31" s="2248"/>
      <c r="AB31" s="2248"/>
      <c r="AC31" s="2248"/>
      <c r="AD31" s="2248"/>
      <c r="AE31" s="2248"/>
      <c r="AF31" s="2248"/>
      <c r="AG31" s="2248"/>
      <c r="AH31" s="2248"/>
      <c r="AI31" s="2443" t="str">
        <f>IFERROR(BG31,"")</f>
        <v/>
      </c>
      <c r="AJ31" s="2443"/>
      <c r="AK31" s="2443"/>
      <c r="AL31" s="2248"/>
      <c r="AM31" s="2248"/>
      <c r="AN31" s="2248"/>
      <c r="AO31" s="2443" t="str">
        <f>BM31</f>
        <v/>
      </c>
      <c r="AP31" s="2443"/>
      <c r="AQ31" s="2443"/>
      <c r="AR31" s="2304"/>
      <c r="AS31" s="2305"/>
      <c r="AT31" s="2305"/>
      <c r="AU31" s="903" t="s">
        <v>119</v>
      </c>
      <c r="AV31" s="904"/>
      <c r="AW31" s="5"/>
      <c r="AX31" s="2303"/>
      <c r="AY31" s="2248"/>
      <c r="AZ31" s="2248"/>
      <c r="BA31" s="2533" t="str">
        <f>IF(1.08*N31*(Q31-W31)/1000&lt;&gt;0,1.08*N31*(Q31-W31)/1000,"")</f>
        <v/>
      </c>
      <c r="BB31" s="2533"/>
      <c r="BC31" s="2533"/>
      <c r="BD31" s="2443" t="str">
        <f t="shared" si="0"/>
        <v/>
      </c>
      <c r="BE31" s="2443"/>
      <c r="BF31" s="2443"/>
      <c r="BG31" s="2443" t="e">
        <f>IF(AO31*500*(AC31-AF31)/1000&lt;&gt;0,AO31*500*(AC31-AF31)/1000,"")</f>
        <v>#VALUE!</v>
      </c>
      <c r="BH31" s="2443"/>
      <c r="BI31" s="2443"/>
      <c r="BJ31" s="2443" t="str">
        <f t="shared" si="2"/>
        <v/>
      </c>
      <c r="BK31" s="2443"/>
      <c r="BL31" s="2443"/>
      <c r="BM31" s="2455" t="str">
        <f>IFERROR(SQRT(AL31/AL30)*AO30,"")</f>
        <v/>
      </c>
      <c r="BN31" s="2455"/>
      <c r="BO31" s="2456"/>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961" t="s">
        <v>696</v>
      </c>
      <c r="AY35" s="962"/>
      <c r="AZ35" s="962"/>
      <c r="BA35" s="962"/>
      <c r="BB35" s="962"/>
      <c r="BC35" s="962"/>
      <c r="BD35" s="962"/>
      <c r="BE35" s="962"/>
      <c r="BF35" s="962"/>
      <c r="BG35" s="962"/>
      <c r="BH35" s="962"/>
      <c r="BI35" s="962"/>
      <c r="BJ35" s="962"/>
      <c r="BK35" s="962"/>
      <c r="BL35" s="963"/>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948"/>
      <c r="AY36" s="949"/>
      <c r="AZ36" s="949"/>
      <c r="BA36" s="949"/>
      <c r="BB36" s="950"/>
      <c r="BC36" s="966"/>
      <c r="BD36" s="949"/>
      <c r="BE36" s="949"/>
      <c r="BF36" s="949"/>
      <c r="BG36" s="950"/>
      <c r="BH36" s="966"/>
      <c r="BI36" s="949"/>
      <c r="BJ36" s="949"/>
      <c r="BK36" s="949"/>
      <c r="BL36" s="96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925"/>
      <c r="AY37" s="926"/>
      <c r="AZ37" s="926"/>
      <c r="BA37" s="926"/>
      <c r="BB37" s="927"/>
      <c r="BC37" s="928"/>
      <c r="BD37" s="926"/>
      <c r="BE37" s="926"/>
      <c r="BF37" s="926"/>
      <c r="BG37" s="927"/>
      <c r="BH37" s="928"/>
      <c r="BI37" s="926"/>
      <c r="BJ37" s="926"/>
      <c r="BK37" s="926"/>
      <c r="BL37" s="92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925"/>
      <c r="AY38" s="926"/>
      <c r="AZ38" s="926"/>
      <c r="BA38" s="926"/>
      <c r="BB38" s="927"/>
      <c r="BC38" s="928"/>
      <c r="BD38" s="926"/>
      <c r="BE38" s="926"/>
      <c r="BF38" s="926"/>
      <c r="BG38" s="927"/>
      <c r="BH38" s="928"/>
      <c r="BI38" s="926"/>
      <c r="BJ38" s="926"/>
      <c r="BK38" s="926"/>
      <c r="BL38" s="92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925"/>
      <c r="AY39" s="926"/>
      <c r="AZ39" s="926"/>
      <c r="BA39" s="926"/>
      <c r="BB39" s="927"/>
      <c r="BC39" s="928"/>
      <c r="BD39" s="926"/>
      <c r="BE39" s="926"/>
      <c r="BF39" s="926"/>
      <c r="BG39" s="927"/>
      <c r="BH39" s="928"/>
      <c r="BI39" s="926"/>
      <c r="BJ39" s="926"/>
      <c r="BK39" s="926"/>
      <c r="BL39" s="92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925"/>
      <c r="AY40" s="926"/>
      <c r="AZ40" s="926"/>
      <c r="BA40" s="926"/>
      <c r="BB40" s="927"/>
      <c r="BC40" s="928"/>
      <c r="BD40" s="926"/>
      <c r="BE40" s="926"/>
      <c r="BF40" s="926"/>
      <c r="BG40" s="927"/>
      <c r="BH40" s="928"/>
      <c r="BI40" s="926"/>
      <c r="BJ40" s="926"/>
      <c r="BK40" s="926"/>
      <c r="BL40" s="92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36"/>
      <c r="AY41" s="937"/>
      <c r="AZ41" s="937"/>
      <c r="BA41" s="937"/>
      <c r="BB41" s="938"/>
      <c r="BC41" s="939"/>
      <c r="BD41" s="937"/>
      <c r="BE41" s="937"/>
      <c r="BF41" s="937"/>
      <c r="BG41" s="938"/>
      <c r="BH41" s="939"/>
      <c r="BI41" s="937"/>
      <c r="BJ41" s="937"/>
      <c r="BK41" s="937"/>
      <c r="BL41" s="940"/>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42"/>
      <c r="B5" s="2442"/>
      <c r="C5" s="2442"/>
      <c r="D5" s="2442"/>
      <c r="E5" s="2442"/>
      <c r="F5" s="2442"/>
      <c r="G5" s="2"/>
      <c r="H5" s="2442"/>
      <c r="I5" s="2442"/>
      <c r="J5" s="2442"/>
      <c r="K5" s="2442"/>
      <c r="L5" s="2442"/>
      <c r="M5" s="2442"/>
      <c r="N5" s="2442"/>
      <c r="O5" s="2442"/>
      <c r="P5" s="2442"/>
      <c r="Q5" s="2442"/>
      <c r="R5" s="2442"/>
      <c r="S5" s="2442"/>
      <c r="T5" s="2442"/>
      <c r="U5" s="2442"/>
      <c r="V5" s="2442"/>
      <c r="W5" s="2442"/>
      <c r="X5" s="2442"/>
      <c r="Y5" s="2442"/>
      <c r="Z5" s="2442"/>
      <c r="AA5" s="2442"/>
      <c r="AB5" s="2442"/>
      <c r="AC5" s="2442"/>
      <c r="AD5" s="2442"/>
      <c r="AE5" s="2442"/>
      <c r="AF5" s="2442"/>
      <c r="AG5" s="2442"/>
      <c r="AH5" s="2442"/>
      <c r="AI5" s="2442"/>
      <c r="AN5" s="664"/>
      <c r="AO5" s="664"/>
      <c r="AP5" s="664"/>
    </row>
    <row r="6" spans="1:71" ht="15" customHeight="1" x14ac:dyDescent="0.2">
      <c r="A6" s="2439" t="s">
        <v>914</v>
      </c>
      <c r="B6" s="2440"/>
      <c r="C6" s="2440"/>
      <c r="D6" s="2440"/>
      <c r="E6" s="2440"/>
      <c r="F6" s="2440"/>
      <c r="G6" s="2440"/>
      <c r="H6" s="2440"/>
      <c r="I6" s="2440"/>
      <c r="J6" s="2440"/>
      <c r="K6" s="2440"/>
      <c r="L6" s="2440"/>
      <c r="M6" s="2440"/>
      <c r="N6" s="2440"/>
      <c r="O6" s="2440"/>
      <c r="P6" s="2440"/>
      <c r="Q6" s="2440"/>
      <c r="R6" s="2440"/>
      <c r="S6" s="2440"/>
      <c r="T6" s="2440"/>
      <c r="U6" s="2440"/>
      <c r="V6" s="2440"/>
      <c r="W6" s="2440"/>
      <c r="X6" s="2440"/>
      <c r="Y6" s="2440"/>
      <c r="Z6" s="2440"/>
      <c r="AA6" s="2440"/>
      <c r="AB6" s="2440"/>
      <c r="AC6" s="2440"/>
      <c r="AD6" s="2440"/>
      <c r="AE6" s="2440"/>
      <c r="AF6" s="2440"/>
      <c r="AG6" s="2440"/>
      <c r="AH6" s="2440"/>
      <c r="AI6" s="2440"/>
      <c r="AN6" s="664"/>
      <c r="AO6" s="664"/>
      <c r="AP6" s="664"/>
    </row>
    <row r="7" spans="1:71" ht="13.5" customHeight="1" x14ac:dyDescent="0.2">
      <c r="A7" s="2440"/>
      <c r="B7" s="2440"/>
      <c r="C7" s="2440"/>
      <c r="D7" s="2440"/>
      <c r="E7" s="2440"/>
      <c r="F7" s="2440"/>
      <c r="G7" s="2440"/>
      <c r="H7" s="2440"/>
      <c r="I7" s="2440"/>
      <c r="J7" s="2440"/>
      <c r="K7" s="2440"/>
      <c r="L7" s="2440"/>
      <c r="M7" s="2440"/>
      <c r="N7" s="2440"/>
      <c r="O7" s="2440"/>
      <c r="P7" s="2440"/>
      <c r="Q7" s="2440"/>
      <c r="R7" s="2440"/>
      <c r="S7" s="2440"/>
      <c r="T7" s="2440"/>
      <c r="U7" s="2440"/>
      <c r="V7" s="2440"/>
      <c r="W7" s="2440"/>
      <c r="X7" s="2440"/>
      <c r="Y7" s="2440"/>
      <c r="Z7" s="2440"/>
      <c r="AA7" s="2440"/>
      <c r="AB7" s="2440"/>
      <c r="AC7" s="2440"/>
      <c r="AD7" s="2440"/>
      <c r="AE7" s="2440"/>
      <c r="AF7" s="2440"/>
      <c r="AG7" s="2440"/>
      <c r="AH7" s="2440"/>
      <c r="AI7" s="2440"/>
      <c r="AN7" s="664"/>
      <c r="AO7" s="664"/>
      <c r="AP7" s="664"/>
    </row>
    <row r="8" spans="1:71" ht="12" customHeight="1" x14ac:dyDescent="0.2">
      <c r="A8" s="2440"/>
      <c r="B8" s="2440"/>
      <c r="C8" s="2440"/>
      <c r="D8" s="2440"/>
      <c r="E8" s="2440"/>
      <c r="F8" s="2440"/>
      <c r="G8" s="2440"/>
      <c r="H8" s="2440"/>
      <c r="I8" s="2440"/>
      <c r="J8" s="2440"/>
      <c r="K8" s="2440"/>
      <c r="L8" s="2440"/>
      <c r="M8" s="2440"/>
      <c r="N8" s="2440"/>
      <c r="O8" s="2440"/>
      <c r="P8" s="2440"/>
      <c r="Q8" s="2440"/>
      <c r="R8" s="2440"/>
      <c r="S8" s="2440"/>
      <c r="T8" s="2440"/>
      <c r="U8" s="2440"/>
      <c r="V8" s="2440"/>
      <c r="W8" s="2440"/>
      <c r="X8" s="2440"/>
      <c r="Y8" s="2440"/>
      <c r="Z8" s="2440"/>
      <c r="AA8" s="2440"/>
      <c r="AB8" s="2440"/>
      <c r="AC8" s="2440"/>
      <c r="AD8" s="2440"/>
      <c r="AE8" s="2440"/>
      <c r="AF8" s="2440"/>
      <c r="AG8" s="2440"/>
      <c r="AH8" s="2440"/>
      <c r="AI8" s="2440"/>
      <c r="AN8" s="664"/>
      <c r="AO8" s="664"/>
      <c r="AP8" s="664"/>
      <c r="AQ8" s="665"/>
      <c r="AR8" s="665"/>
      <c r="AS8" s="665"/>
    </row>
    <row r="9" spans="1:71" ht="12" customHeight="1" x14ac:dyDescent="0.2">
      <c r="A9" s="2440"/>
      <c r="B9" s="2440"/>
      <c r="C9" s="2440"/>
      <c r="D9" s="2440"/>
      <c r="E9" s="2440"/>
      <c r="F9" s="2440"/>
      <c r="G9" s="2440"/>
      <c r="H9" s="2440"/>
      <c r="I9" s="2440"/>
      <c r="J9" s="2440"/>
      <c r="K9" s="2440"/>
      <c r="L9" s="2440"/>
      <c r="M9" s="2440"/>
      <c r="N9" s="2440"/>
      <c r="O9" s="2440"/>
      <c r="P9" s="2440"/>
      <c r="Q9" s="2440"/>
      <c r="R9" s="2440"/>
      <c r="S9" s="2440"/>
      <c r="T9" s="2440"/>
      <c r="U9" s="2440"/>
      <c r="V9" s="2440"/>
      <c r="W9" s="2440"/>
      <c r="X9" s="2440"/>
      <c r="Y9" s="2440"/>
      <c r="Z9" s="2440"/>
      <c r="AA9" s="2440"/>
      <c r="AB9" s="2440"/>
      <c r="AC9" s="2440"/>
      <c r="AD9" s="2440"/>
      <c r="AE9" s="2440"/>
      <c r="AF9" s="2440"/>
      <c r="AG9" s="2440"/>
      <c r="AH9" s="2440"/>
      <c r="AI9" s="2440"/>
      <c r="AK9" s="666"/>
      <c r="AL9" s="666"/>
      <c r="AM9" s="666"/>
      <c r="AN9" s="666"/>
      <c r="AO9" s="666"/>
      <c r="AP9" s="666"/>
      <c r="AQ9" s="666"/>
      <c r="AR9" s="666"/>
      <c r="AS9" s="666"/>
      <c r="AT9" s="666"/>
      <c r="AU9" s="666"/>
      <c r="AV9" s="666"/>
      <c r="AW9" s="666"/>
      <c r="AX9" s="666"/>
      <c r="AY9" s="666"/>
    </row>
    <row r="10" spans="1:71" ht="12" customHeight="1" x14ac:dyDescent="0.2">
      <c r="A10" s="2440"/>
      <c r="B10" s="2440"/>
      <c r="C10" s="2440"/>
      <c r="D10" s="2440"/>
      <c r="E10" s="2440"/>
      <c r="F10" s="2440"/>
      <c r="G10" s="2440"/>
      <c r="H10" s="2440"/>
      <c r="I10" s="2440"/>
      <c r="J10" s="2440"/>
      <c r="K10" s="2440"/>
      <c r="L10" s="2440"/>
      <c r="M10" s="2440"/>
      <c r="N10" s="2440"/>
      <c r="O10" s="2440"/>
      <c r="P10" s="2440"/>
      <c r="Q10" s="2440"/>
      <c r="R10" s="2440"/>
      <c r="S10" s="2440"/>
      <c r="T10" s="2440"/>
      <c r="U10" s="2440"/>
      <c r="V10" s="2440"/>
      <c r="W10" s="2440"/>
      <c r="X10" s="2440"/>
      <c r="Y10" s="2440"/>
      <c r="Z10" s="2440"/>
      <c r="AA10" s="2440"/>
      <c r="AB10" s="2440"/>
      <c r="AC10" s="2440"/>
      <c r="AD10" s="2440"/>
      <c r="AE10" s="2440"/>
      <c r="AF10" s="2440"/>
      <c r="AG10" s="2440"/>
      <c r="AH10" s="2440"/>
      <c r="AI10" s="2440"/>
      <c r="AK10" s="666"/>
      <c r="AL10" s="666"/>
      <c r="AM10" s="666"/>
      <c r="AN10" s="666"/>
      <c r="AO10" s="666"/>
      <c r="AP10" s="666"/>
      <c r="AQ10" s="666"/>
      <c r="AR10" s="666"/>
      <c r="AS10" s="666"/>
      <c r="AT10" s="666"/>
      <c r="AU10" s="666"/>
      <c r="AV10" s="666"/>
      <c r="AW10" s="666"/>
      <c r="AX10" s="666"/>
      <c r="AY10" s="666"/>
    </row>
    <row r="11" spans="1:71" ht="14.25" customHeight="1" x14ac:dyDescent="0.2">
      <c r="A11" s="2440"/>
      <c r="B11" s="2440"/>
      <c r="C11" s="2440"/>
      <c r="D11" s="2440"/>
      <c r="E11" s="2440"/>
      <c r="F11" s="2440"/>
      <c r="G11" s="2440"/>
      <c r="H11" s="2440"/>
      <c r="I11" s="2440"/>
      <c r="J11" s="2440"/>
      <c r="K11" s="2440"/>
      <c r="L11" s="2440"/>
      <c r="M11" s="2440"/>
      <c r="N11" s="2440"/>
      <c r="O11" s="2440"/>
      <c r="P11" s="2440"/>
      <c r="Q11" s="2440"/>
      <c r="R11" s="2440"/>
      <c r="S11" s="2440"/>
      <c r="T11" s="2440"/>
      <c r="U11" s="2440"/>
      <c r="V11" s="2440"/>
      <c r="W11" s="2440"/>
      <c r="X11" s="2440"/>
      <c r="Y11" s="2440"/>
      <c r="Z11" s="2440"/>
      <c r="AA11" s="2440"/>
      <c r="AB11" s="2440"/>
      <c r="AC11" s="2440"/>
      <c r="AD11" s="2440"/>
      <c r="AE11" s="2440"/>
      <c r="AF11" s="2440"/>
      <c r="AG11" s="2440"/>
      <c r="AH11" s="2440"/>
      <c r="AI11" s="2440"/>
    </row>
    <row r="12" spans="1:71" ht="12.75" customHeight="1" x14ac:dyDescent="0.2">
      <c r="A12" s="2440"/>
      <c r="B12" s="2440"/>
      <c r="C12" s="2440"/>
      <c r="D12" s="2440"/>
      <c r="E12" s="2440"/>
      <c r="F12" s="2440"/>
      <c r="G12" s="2440"/>
      <c r="H12" s="2440"/>
      <c r="I12" s="2440"/>
      <c r="J12" s="2440"/>
      <c r="K12" s="2440"/>
      <c r="L12" s="2440"/>
      <c r="M12" s="2440"/>
      <c r="N12" s="2440"/>
      <c r="O12" s="2440"/>
      <c r="P12" s="2440"/>
      <c r="Q12" s="2440"/>
      <c r="R12" s="2440"/>
      <c r="S12" s="2440"/>
      <c r="T12" s="2440"/>
      <c r="U12" s="2440"/>
      <c r="V12" s="2440"/>
      <c r="W12" s="2440"/>
      <c r="X12" s="2440"/>
      <c r="Y12" s="2440"/>
      <c r="Z12" s="2440"/>
      <c r="AA12" s="2440"/>
      <c r="AB12" s="2440"/>
      <c r="AC12" s="2440"/>
      <c r="AD12" s="2440"/>
      <c r="AE12" s="2440"/>
      <c r="AF12" s="2440"/>
      <c r="AG12" s="2440"/>
      <c r="AH12" s="2440"/>
      <c r="AI12" s="2440"/>
    </row>
    <row r="13" spans="1:71" ht="12.75" customHeight="1" x14ac:dyDescent="0.2">
      <c r="A13" s="2440"/>
      <c r="B13" s="2440"/>
      <c r="C13" s="2440"/>
      <c r="D13" s="2440"/>
      <c r="E13" s="2440"/>
      <c r="F13" s="2440"/>
      <c r="G13" s="2440"/>
      <c r="H13" s="2440"/>
      <c r="I13" s="2440"/>
      <c r="J13" s="2440"/>
      <c r="K13" s="2440"/>
      <c r="L13" s="2440"/>
      <c r="M13" s="2440"/>
      <c r="N13" s="2440"/>
      <c r="O13" s="2440"/>
      <c r="P13" s="2440"/>
      <c r="Q13" s="2440"/>
      <c r="R13" s="2440"/>
      <c r="S13" s="2440"/>
      <c r="T13" s="2440"/>
      <c r="U13" s="2440"/>
      <c r="V13" s="2440"/>
      <c r="W13" s="2440"/>
      <c r="X13" s="2440"/>
      <c r="Y13" s="2440"/>
      <c r="Z13" s="2440"/>
      <c r="AA13" s="2440"/>
      <c r="AB13" s="2440"/>
      <c r="AC13" s="2440"/>
      <c r="AD13" s="2440"/>
      <c r="AE13" s="2440"/>
      <c r="AF13" s="2440"/>
      <c r="AG13" s="2440"/>
      <c r="AH13" s="2440"/>
      <c r="AI13" s="2440"/>
      <c r="AK13" s="643"/>
      <c r="AL13" s="643"/>
      <c r="AM13" s="643"/>
      <c r="AN13" s="643"/>
      <c r="AO13" s="643"/>
      <c r="AP13" s="643"/>
      <c r="AQ13" s="643"/>
      <c r="AR13" s="643"/>
      <c r="AS13" s="643"/>
      <c r="AT13" s="643"/>
      <c r="AU13" s="643"/>
      <c r="AV13" s="643"/>
      <c r="AW13" s="643"/>
    </row>
    <row r="14" spans="1:71" ht="12.75" customHeight="1" x14ac:dyDescent="0.2">
      <c r="A14" s="2440"/>
      <c r="B14" s="2440"/>
      <c r="C14" s="2440"/>
      <c r="D14" s="2440"/>
      <c r="E14" s="2440"/>
      <c r="F14" s="2440"/>
      <c r="G14" s="2440"/>
      <c r="H14" s="2440"/>
      <c r="I14" s="2440"/>
      <c r="J14" s="2440"/>
      <c r="K14" s="2440"/>
      <c r="L14" s="2440"/>
      <c r="M14" s="2440"/>
      <c r="N14" s="2440"/>
      <c r="O14" s="2440"/>
      <c r="P14" s="2440"/>
      <c r="Q14" s="2440"/>
      <c r="R14" s="2440"/>
      <c r="S14" s="2440"/>
      <c r="T14" s="2440"/>
      <c r="U14" s="2440"/>
      <c r="V14" s="2440"/>
      <c r="W14" s="2440"/>
      <c r="X14" s="2440"/>
      <c r="Y14" s="2440"/>
      <c r="Z14" s="2440"/>
      <c r="AA14" s="2440"/>
      <c r="AB14" s="2440"/>
      <c r="AC14" s="2440"/>
      <c r="AD14" s="2440"/>
      <c r="AE14" s="2440"/>
      <c r="AF14" s="2440"/>
      <c r="AG14" s="2440"/>
      <c r="AH14" s="2440"/>
      <c r="AI14" s="2440"/>
      <c r="AT14" s="30"/>
      <c r="AU14" s="30"/>
      <c r="AV14" s="30"/>
      <c r="AW14" s="30"/>
    </row>
    <row r="15" spans="1:71" ht="12" customHeight="1" x14ac:dyDescent="0.2">
      <c r="A15" s="2440"/>
      <c r="B15" s="2440"/>
      <c r="C15" s="2440"/>
      <c r="D15" s="2440"/>
      <c r="E15" s="2440"/>
      <c r="F15" s="2440"/>
      <c r="G15" s="2440"/>
      <c r="H15" s="2440"/>
      <c r="I15" s="2440"/>
      <c r="J15" s="2440"/>
      <c r="K15" s="2440"/>
      <c r="L15" s="2440"/>
      <c r="M15" s="2440"/>
      <c r="N15" s="2440"/>
      <c r="O15" s="2440"/>
      <c r="P15" s="2440"/>
      <c r="Q15" s="2440"/>
      <c r="R15" s="2440"/>
      <c r="S15" s="2440"/>
      <c r="T15" s="2440"/>
      <c r="U15" s="2440"/>
      <c r="V15" s="2440"/>
      <c r="W15" s="2440"/>
      <c r="X15" s="2440"/>
      <c r="Y15" s="2440"/>
      <c r="Z15" s="2440"/>
      <c r="AA15" s="2440"/>
      <c r="AB15" s="2440"/>
      <c r="AC15" s="2440"/>
      <c r="AD15" s="2440"/>
      <c r="AE15" s="2440"/>
      <c r="AF15" s="2440"/>
      <c r="AG15" s="2440"/>
      <c r="AH15" s="2440"/>
      <c r="AI15" s="2440"/>
      <c r="AT15" s="667"/>
      <c r="AU15" s="667"/>
      <c r="AV15" s="667"/>
      <c r="AW15" s="667"/>
    </row>
    <row r="16" spans="1:71" ht="12.75" customHeight="1" x14ac:dyDescent="0.2">
      <c r="A16" s="2440"/>
      <c r="B16" s="2440"/>
      <c r="C16" s="2440"/>
      <c r="D16" s="2440"/>
      <c r="E16" s="2440"/>
      <c r="F16" s="2440"/>
      <c r="G16" s="2440"/>
      <c r="H16" s="2440"/>
      <c r="I16" s="2440"/>
      <c r="J16" s="2440"/>
      <c r="K16" s="2440"/>
      <c r="L16" s="2440"/>
      <c r="M16" s="2440"/>
      <c r="N16" s="2440"/>
      <c r="O16" s="2440"/>
      <c r="P16" s="2440"/>
      <c r="Q16" s="2440"/>
      <c r="R16" s="2440"/>
      <c r="S16" s="2440"/>
      <c r="T16" s="2440"/>
      <c r="U16" s="2440"/>
      <c r="V16" s="2440"/>
      <c r="W16" s="2440"/>
      <c r="X16" s="2440"/>
      <c r="Y16" s="2440"/>
      <c r="Z16" s="2440"/>
      <c r="AA16" s="2440"/>
      <c r="AB16" s="2440"/>
      <c r="AC16" s="2440"/>
      <c r="AD16" s="2440"/>
      <c r="AE16" s="2440"/>
      <c r="AF16" s="2440"/>
      <c r="AG16" s="2440"/>
      <c r="AH16" s="2440"/>
      <c r="AI16" s="2440"/>
      <c r="AT16" s="665"/>
      <c r="AU16" s="665"/>
      <c r="AV16" s="665"/>
      <c r="AW16" s="665"/>
    </row>
    <row r="17" spans="1:35" ht="12" customHeight="1" x14ac:dyDescent="0.2">
      <c r="A17" s="2440"/>
      <c r="B17" s="2440"/>
      <c r="C17" s="2440"/>
      <c r="D17" s="2440"/>
      <c r="E17" s="2440"/>
      <c r="F17" s="2440"/>
      <c r="G17" s="2440"/>
      <c r="H17" s="2440"/>
      <c r="I17" s="2440"/>
      <c r="J17" s="2440"/>
      <c r="K17" s="2440"/>
      <c r="L17" s="2440"/>
      <c r="M17" s="2440"/>
      <c r="N17" s="2440"/>
      <c r="O17" s="2440"/>
      <c r="P17" s="2440"/>
      <c r="Q17" s="2440"/>
      <c r="R17" s="2440"/>
      <c r="S17" s="2440"/>
      <c r="T17" s="2440"/>
      <c r="U17" s="2440"/>
      <c r="V17" s="2440"/>
      <c r="W17" s="2440"/>
      <c r="X17" s="2440"/>
      <c r="Y17" s="2440"/>
      <c r="Z17" s="2440"/>
      <c r="AA17" s="2440"/>
      <c r="AB17" s="2440"/>
      <c r="AC17" s="2440"/>
      <c r="AD17" s="2440"/>
      <c r="AE17" s="2440"/>
      <c r="AF17" s="2440"/>
      <c r="AG17" s="2440"/>
      <c r="AH17" s="2440"/>
      <c r="AI17" s="2440"/>
    </row>
    <row r="18" spans="1:35" ht="12" customHeight="1" x14ac:dyDescent="0.2">
      <c r="A18" s="2440"/>
      <c r="B18" s="2440"/>
      <c r="C18" s="2440"/>
      <c r="D18" s="2440"/>
      <c r="E18" s="2440"/>
      <c r="F18" s="2440"/>
      <c r="G18" s="2440"/>
      <c r="H18" s="2440"/>
      <c r="I18" s="2440"/>
      <c r="J18" s="2440"/>
      <c r="K18" s="2440"/>
      <c r="L18" s="2440"/>
      <c r="M18" s="2440"/>
      <c r="N18" s="2440"/>
      <c r="O18" s="2440"/>
      <c r="P18" s="2440"/>
      <c r="Q18" s="2440"/>
      <c r="R18" s="2440"/>
      <c r="S18" s="2440"/>
      <c r="T18" s="2440"/>
      <c r="U18" s="2440"/>
      <c r="V18" s="2440"/>
      <c r="W18" s="2440"/>
      <c r="X18" s="2440"/>
      <c r="Y18" s="2440"/>
      <c r="Z18" s="2440"/>
      <c r="AA18" s="2440"/>
      <c r="AB18" s="2440"/>
      <c r="AC18" s="2440"/>
      <c r="AD18" s="2440"/>
      <c r="AE18" s="2440"/>
      <c r="AF18" s="2440"/>
      <c r="AG18" s="2440"/>
      <c r="AH18" s="2440"/>
      <c r="AI18" s="2440"/>
    </row>
    <row r="19" spans="1:35" ht="12" customHeight="1" x14ac:dyDescent="0.2">
      <c r="A19" s="2440"/>
      <c r="B19" s="2440"/>
      <c r="C19" s="2440"/>
      <c r="D19" s="2440"/>
      <c r="E19" s="2440"/>
      <c r="F19" s="2440"/>
      <c r="G19" s="2440"/>
      <c r="H19" s="2440"/>
      <c r="I19" s="2440"/>
      <c r="J19" s="2440"/>
      <c r="K19" s="2440"/>
      <c r="L19" s="2440"/>
      <c r="M19" s="2440"/>
      <c r="N19" s="2440"/>
      <c r="O19" s="2440"/>
      <c r="P19" s="2440"/>
      <c r="Q19" s="2440"/>
      <c r="R19" s="2440"/>
      <c r="S19" s="2440"/>
      <c r="T19" s="2440"/>
      <c r="U19" s="2440"/>
      <c r="V19" s="2440"/>
      <c r="W19" s="2440"/>
      <c r="X19" s="2440"/>
      <c r="Y19" s="2440"/>
      <c r="Z19" s="2440"/>
      <c r="AA19" s="2440"/>
      <c r="AB19" s="2440"/>
      <c r="AC19" s="2440"/>
      <c r="AD19" s="2440"/>
      <c r="AE19" s="2440"/>
      <c r="AF19" s="2440"/>
      <c r="AG19" s="2440"/>
      <c r="AH19" s="2440"/>
      <c r="AI19" s="2440"/>
    </row>
    <row r="20" spans="1:35" ht="12" customHeight="1" x14ac:dyDescent="0.2">
      <c r="A20" s="2440"/>
      <c r="B20" s="2440"/>
      <c r="C20" s="2440"/>
      <c r="D20" s="2440"/>
      <c r="E20" s="2440"/>
      <c r="F20" s="2440"/>
      <c r="G20" s="2440"/>
      <c r="H20" s="2440"/>
      <c r="I20" s="2440"/>
      <c r="J20" s="2440"/>
      <c r="K20" s="2440"/>
      <c r="L20" s="2440"/>
      <c r="M20" s="2440"/>
      <c r="N20" s="2440"/>
      <c r="O20" s="2440"/>
      <c r="P20" s="2440"/>
      <c r="Q20" s="2440"/>
      <c r="R20" s="2440"/>
      <c r="S20" s="2440"/>
      <c r="T20" s="2440"/>
      <c r="U20" s="2440"/>
      <c r="V20" s="2440"/>
      <c r="W20" s="2440"/>
      <c r="X20" s="2440"/>
      <c r="Y20" s="2440"/>
      <c r="Z20" s="2440"/>
      <c r="AA20" s="2440"/>
      <c r="AB20" s="2440"/>
      <c r="AC20" s="2440"/>
      <c r="AD20" s="2440"/>
      <c r="AE20" s="2440"/>
      <c r="AF20" s="2440"/>
      <c r="AG20" s="2440"/>
      <c r="AH20" s="2440"/>
      <c r="AI20" s="2440"/>
    </row>
    <row r="21" spans="1:35" ht="12" customHeight="1" x14ac:dyDescent="0.2">
      <c r="A21" s="2440"/>
      <c r="B21" s="2440"/>
      <c r="C21" s="2440"/>
      <c r="D21" s="2440"/>
      <c r="E21" s="2440"/>
      <c r="F21" s="2440"/>
      <c r="G21" s="2440"/>
      <c r="H21" s="2440"/>
      <c r="I21" s="2440"/>
      <c r="J21" s="2440"/>
      <c r="K21" s="2440"/>
      <c r="L21" s="2440"/>
      <c r="M21" s="2440"/>
      <c r="N21" s="2440"/>
      <c r="O21" s="2440"/>
      <c r="P21" s="2440"/>
      <c r="Q21" s="2440"/>
      <c r="R21" s="2440"/>
      <c r="S21" s="2440"/>
      <c r="T21" s="2440"/>
      <c r="U21" s="2440"/>
      <c r="V21" s="2440"/>
      <c r="W21" s="2440"/>
      <c r="X21" s="2440"/>
      <c r="Y21" s="2440"/>
      <c r="Z21" s="2440"/>
      <c r="AA21" s="2440"/>
      <c r="AB21" s="2440"/>
      <c r="AC21" s="2440"/>
      <c r="AD21" s="2440"/>
      <c r="AE21" s="2440"/>
      <c r="AF21" s="2440"/>
      <c r="AG21" s="2440"/>
      <c r="AH21" s="2440"/>
      <c r="AI21" s="2440"/>
    </row>
    <row r="22" spans="1:35" ht="12" customHeight="1" x14ac:dyDescent="0.2">
      <c r="A22" s="2440"/>
      <c r="B22" s="2440"/>
      <c r="C22" s="2440"/>
      <c r="D22" s="2440"/>
      <c r="E22" s="2440"/>
      <c r="F22" s="2440"/>
      <c r="G22" s="2440"/>
      <c r="H22" s="2440"/>
      <c r="I22" s="2440"/>
      <c r="J22" s="2440"/>
      <c r="K22" s="2440"/>
      <c r="L22" s="2440"/>
      <c r="M22" s="2440"/>
      <c r="N22" s="2440"/>
      <c r="O22" s="2440"/>
      <c r="P22" s="2440"/>
      <c r="Q22" s="2440"/>
      <c r="R22" s="2440"/>
      <c r="S22" s="2440"/>
      <c r="T22" s="2440"/>
      <c r="U22" s="2440"/>
      <c r="V22" s="2440"/>
      <c r="W22" s="2440"/>
      <c r="X22" s="2440"/>
      <c r="Y22" s="2440"/>
      <c r="Z22" s="2440"/>
      <c r="AA22" s="2440"/>
      <c r="AB22" s="2440"/>
      <c r="AC22" s="2440"/>
      <c r="AD22" s="2440"/>
      <c r="AE22" s="2440"/>
      <c r="AF22" s="2440"/>
      <c r="AG22" s="2440"/>
      <c r="AH22" s="2440"/>
      <c r="AI22" s="2440"/>
    </row>
    <row r="23" spans="1:35" ht="12" customHeight="1" x14ac:dyDescent="0.2">
      <c r="A23" s="2440"/>
      <c r="B23" s="2440"/>
      <c r="C23" s="2440"/>
      <c r="D23" s="2440"/>
      <c r="E23" s="2440"/>
      <c r="F23" s="2440"/>
      <c r="G23" s="2440"/>
      <c r="H23" s="2440"/>
      <c r="I23" s="2440"/>
      <c r="J23" s="2440"/>
      <c r="K23" s="2440"/>
      <c r="L23" s="2440"/>
      <c r="M23" s="2440"/>
      <c r="N23" s="2440"/>
      <c r="O23" s="2440"/>
      <c r="P23" s="2440"/>
      <c r="Q23" s="2440"/>
      <c r="R23" s="2440"/>
      <c r="S23" s="2440"/>
      <c r="T23" s="2440"/>
      <c r="U23" s="2440"/>
      <c r="V23" s="2440"/>
      <c r="W23" s="2440"/>
      <c r="X23" s="2440"/>
      <c r="Y23" s="2440"/>
      <c r="Z23" s="2440"/>
      <c r="AA23" s="2440"/>
      <c r="AB23" s="2440"/>
      <c r="AC23" s="2440"/>
      <c r="AD23" s="2440"/>
      <c r="AE23" s="2440"/>
      <c r="AF23" s="2440"/>
      <c r="AG23" s="2440"/>
      <c r="AH23" s="2440"/>
      <c r="AI23" s="2440"/>
    </row>
    <row r="24" spans="1:35" ht="12" customHeight="1" x14ac:dyDescent="0.2">
      <c r="A24" s="2440"/>
      <c r="B24" s="2440"/>
      <c r="C24" s="2440"/>
      <c r="D24" s="2440"/>
      <c r="E24" s="2440"/>
      <c r="F24" s="2440"/>
      <c r="G24" s="2440"/>
      <c r="H24" s="2440"/>
      <c r="I24" s="2440"/>
      <c r="J24" s="2440"/>
      <c r="K24" s="2440"/>
      <c r="L24" s="2440"/>
      <c r="M24" s="2440"/>
      <c r="N24" s="2440"/>
      <c r="O24" s="2440"/>
      <c r="P24" s="2440"/>
      <c r="Q24" s="2440"/>
      <c r="R24" s="2440"/>
      <c r="S24" s="2440"/>
      <c r="T24" s="2440"/>
      <c r="U24" s="2440"/>
      <c r="V24" s="2440"/>
      <c r="W24" s="2440"/>
      <c r="X24" s="2440"/>
      <c r="Y24" s="2440"/>
      <c r="Z24" s="2440"/>
      <c r="AA24" s="2440"/>
      <c r="AB24" s="2440"/>
      <c r="AC24" s="2440"/>
      <c r="AD24" s="2440"/>
      <c r="AE24" s="2440"/>
      <c r="AF24" s="2440"/>
      <c r="AG24" s="2440"/>
      <c r="AH24" s="2440"/>
      <c r="AI24" s="2440"/>
    </row>
    <row r="25" spans="1:35" ht="12" customHeight="1" x14ac:dyDescent="0.2">
      <c r="A25" s="2440"/>
      <c r="B25" s="2440"/>
      <c r="C25" s="2440"/>
      <c r="D25" s="2440"/>
      <c r="E25" s="2440"/>
      <c r="F25" s="2440"/>
      <c r="G25" s="2440"/>
      <c r="H25" s="2440"/>
      <c r="I25" s="2440"/>
      <c r="J25" s="2440"/>
      <c r="K25" s="2440"/>
      <c r="L25" s="2440"/>
      <c r="M25" s="2440"/>
      <c r="N25" s="2440"/>
      <c r="O25" s="2440"/>
      <c r="P25" s="2440"/>
      <c r="Q25" s="2440"/>
      <c r="R25" s="2440"/>
      <c r="S25" s="2440"/>
      <c r="T25" s="2440"/>
      <c r="U25" s="2440"/>
      <c r="V25" s="2440"/>
      <c r="W25" s="2440"/>
      <c r="X25" s="2440"/>
      <c r="Y25" s="2440"/>
      <c r="Z25" s="2440"/>
      <c r="AA25" s="2440"/>
      <c r="AB25" s="2440"/>
      <c r="AC25" s="2440"/>
      <c r="AD25" s="2440"/>
      <c r="AE25" s="2440"/>
      <c r="AF25" s="2440"/>
      <c r="AG25" s="2440"/>
      <c r="AH25" s="2440"/>
      <c r="AI25" s="2440"/>
    </row>
    <row r="26" spans="1:35" ht="12" customHeight="1" x14ac:dyDescent="0.2">
      <c r="A26" s="2440"/>
      <c r="B26" s="2440"/>
      <c r="C26" s="2440"/>
      <c r="D26" s="2440"/>
      <c r="E26" s="2440"/>
      <c r="F26" s="2440"/>
      <c r="G26" s="2440"/>
      <c r="H26" s="2440"/>
      <c r="I26" s="2440"/>
      <c r="J26" s="2440"/>
      <c r="K26" s="2440"/>
      <c r="L26" s="2440"/>
      <c r="M26" s="2440"/>
      <c r="N26" s="2440"/>
      <c r="O26" s="2440"/>
      <c r="P26" s="2440"/>
      <c r="Q26" s="2440"/>
      <c r="R26" s="2440"/>
      <c r="S26" s="2440"/>
      <c r="T26" s="2440"/>
      <c r="U26" s="2440"/>
      <c r="V26" s="2440"/>
      <c r="W26" s="2440"/>
      <c r="X26" s="2440"/>
      <c r="Y26" s="2440"/>
      <c r="Z26" s="2440"/>
      <c r="AA26" s="2440"/>
      <c r="AB26" s="2440"/>
      <c r="AC26" s="2440"/>
      <c r="AD26" s="2440"/>
      <c r="AE26" s="2440"/>
      <c r="AF26" s="2440"/>
      <c r="AG26" s="2440"/>
      <c r="AH26" s="2440"/>
      <c r="AI26" s="2440"/>
    </row>
    <row r="27" spans="1:35" ht="12" customHeight="1" x14ac:dyDescent="0.2">
      <c r="A27" s="2440"/>
      <c r="B27" s="2440"/>
      <c r="C27" s="2440"/>
      <c r="D27" s="2440"/>
      <c r="E27" s="2440"/>
      <c r="F27" s="2440"/>
      <c r="G27" s="2440"/>
      <c r="H27" s="2440"/>
      <c r="I27" s="2440"/>
      <c r="J27" s="2440"/>
      <c r="K27" s="2440"/>
      <c r="L27" s="2440"/>
      <c r="M27" s="2440"/>
      <c r="N27" s="2440"/>
      <c r="O27" s="2440"/>
      <c r="P27" s="2440"/>
      <c r="Q27" s="2440"/>
      <c r="R27" s="2440"/>
      <c r="S27" s="2440"/>
      <c r="T27" s="2440"/>
      <c r="U27" s="2440"/>
      <c r="V27" s="2440"/>
      <c r="W27" s="2440"/>
      <c r="X27" s="2440"/>
      <c r="Y27" s="2440"/>
      <c r="Z27" s="2440"/>
      <c r="AA27" s="2440"/>
      <c r="AB27" s="2440"/>
      <c r="AC27" s="2440"/>
      <c r="AD27" s="2440"/>
      <c r="AE27" s="2440"/>
      <c r="AF27" s="2440"/>
      <c r="AG27" s="2440"/>
      <c r="AH27" s="2440"/>
      <c r="AI27" s="2440"/>
    </row>
    <row r="28" spans="1:35" ht="12" customHeight="1" x14ac:dyDescent="0.2">
      <c r="A28" s="2440"/>
      <c r="B28" s="2440"/>
      <c r="C28" s="2440"/>
      <c r="D28" s="2440"/>
      <c r="E28" s="2440"/>
      <c r="F28" s="2440"/>
      <c r="G28" s="2440"/>
      <c r="H28" s="2440"/>
      <c r="I28" s="2440"/>
      <c r="J28" s="2440"/>
      <c r="K28" s="2440"/>
      <c r="L28" s="2440"/>
      <c r="M28" s="2440"/>
      <c r="N28" s="2440"/>
      <c r="O28" s="2440"/>
      <c r="P28" s="2440"/>
      <c r="Q28" s="2440"/>
      <c r="R28" s="2440"/>
      <c r="S28" s="2440"/>
      <c r="T28" s="2440"/>
      <c r="U28" s="2440"/>
      <c r="V28" s="2440"/>
      <c r="W28" s="2440"/>
      <c r="X28" s="2440"/>
      <c r="Y28" s="2440"/>
      <c r="Z28" s="2440"/>
      <c r="AA28" s="2440"/>
      <c r="AB28" s="2440"/>
      <c r="AC28" s="2440"/>
      <c r="AD28" s="2440"/>
      <c r="AE28" s="2440"/>
      <c r="AF28" s="2440"/>
      <c r="AG28" s="2440"/>
      <c r="AH28" s="2440"/>
      <c r="AI28" s="2440"/>
    </row>
    <row r="29" spans="1:35" ht="12" customHeight="1" x14ac:dyDescent="0.2">
      <c r="A29" s="2440"/>
      <c r="B29" s="2440"/>
      <c r="C29" s="2440"/>
      <c r="D29" s="2440"/>
      <c r="E29" s="2440"/>
      <c r="F29" s="2440"/>
      <c r="G29" s="2440"/>
      <c r="H29" s="2440"/>
      <c r="I29" s="2440"/>
      <c r="J29" s="2440"/>
      <c r="K29" s="2440"/>
      <c r="L29" s="2440"/>
      <c r="M29" s="2440"/>
      <c r="N29" s="2440"/>
      <c r="O29" s="2440"/>
      <c r="P29" s="2440"/>
      <c r="Q29" s="2440"/>
      <c r="R29" s="2440"/>
      <c r="S29" s="2440"/>
      <c r="T29" s="2440"/>
      <c r="U29" s="2440"/>
      <c r="V29" s="2440"/>
      <c r="W29" s="2440"/>
      <c r="X29" s="2440"/>
      <c r="Y29" s="2440"/>
      <c r="Z29" s="2440"/>
      <c r="AA29" s="2440"/>
      <c r="AB29" s="2440"/>
      <c r="AC29" s="2440"/>
      <c r="AD29" s="2440"/>
      <c r="AE29" s="2440"/>
      <c r="AF29" s="2440"/>
      <c r="AG29" s="2440"/>
      <c r="AH29" s="2440"/>
      <c r="AI29" s="2440"/>
    </row>
    <row r="30" spans="1:35" ht="12" customHeight="1" x14ac:dyDescent="0.2">
      <c r="A30" s="2440"/>
      <c r="B30" s="2440"/>
      <c r="C30" s="2440"/>
      <c r="D30" s="2440"/>
      <c r="E30" s="2440"/>
      <c r="F30" s="2440"/>
      <c r="G30" s="2440"/>
      <c r="H30" s="2440"/>
      <c r="I30" s="2440"/>
      <c r="J30" s="2440"/>
      <c r="K30" s="2440"/>
      <c r="L30" s="2440"/>
      <c r="M30" s="2440"/>
      <c r="N30" s="2440"/>
      <c r="O30" s="2440"/>
      <c r="P30" s="2440"/>
      <c r="Q30" s="2440"/>
      <c r="R30" s="2440"/>
      <c r="S30" s="2440"/>
      <c r="T30" s="2440"/>
      <c r="U30" s="2440"/>
      <c r="V30" s="2440"/>
      <c r="W30" s="2440"/>
      <c r="X30" s="2440"/>
      <c r="Y30" s="2440"/>
      <c r="Z30" s="2440"/>
      <c r="AA30" s="2440"/>
      <c r="AB30" s="2440"/>
      <c r="AC30" s="2440"/>
      <c r="AD30" s="2440"/>
      <c r="AE30" s="2440"/>
      <c r="AF30" s="2440"/>
      <c r="AG30" s="2440"/>
      <c r="AH30" s="2440"/>
      <c r="AI30" s="2440"/>
    </row>
    <row r="31" spans="1:35" ht="12" customHeight="1" x14ac:dyDescent="0.2">
      <c r="A31" s="2440"/>
      <c r="B31" s="2440"/>
      <c r="C31" s="2440"/>
      <c r="D31" s="2440"/>
      <c r="E31" s="2440"/>
      <c r="F31" s="2440"/>
      <c r="G31" s="2440"/>
      <c r="H31" s="2440"/>
      <c r="I31" s="2440"/>
      <c r="J31" s="2440"/>
      <c r="K31" s="2440"/>
      <c r="L31" s="2440"/>
      <c r="M31" s="2440"/>
      <c r="N31" s="2440"/>
      <c r="O31" s="2440"/>
      <c r="P31" s="2440"/>
      <c r="Q31" s="2440"/>
      <c r="R31" s="2440"/>
      <c r="S31" s="2440"/>
      <c r="T31" s="2440"/>
      <c r="U31" s="2440"/>
      <c r="V31" s="2440"/>
      <c r="W31" s="2440"/>
      <c r="X31" s="2440"/>
      <c r="Y31" s="2440"/>
      <c r="Z31" s="2440"/>
      <c r="AA31" s="2440"/>
      <c r="AB31" s="2440"/>
      <c r="AC31" s="2440"/>
      <c r="AD31" s="2440"/>
      <c r="AE31" s="2440"/>
      <c r="AF31" s="2440"/>
      <c r="AG31" s="2440"/>
      <c r="AH31" s="2440"/>
      <c r="AI31" s="2440"/>
    </row>
    <row r="32" spans="1:35" ht="12" customHeight="1" x14ac:dyDescent="0.2">
      <c r="A32" s="2440"/>
      <c r="B32" s="2440"/>
      <c r="C32" s="2440"/>
      <c r="D32" s="2440"/>
      <c r="E32" s="2440"/>
      <c r="F32" s="2440"/>
      <c r="G32" s="2440"/>
      <c r="H32" s="2440"/>
      <c r="I32" s="2440"/>
      <c r="J32" s="2440"/>
      <c r="K32" s="2440"/>
      <c r="L32" s="2440"/>
      <c r="M32" s="2440"/>
      <c r="N32" s="2440"/>
      <c r="O32" s="2440"/>
      <c r="P32" s="2440"/>
      <c r="Q32" s="2440"/>
      <c r="R32" s="2440"/>
      <c r="S32" s="2440"/>
      <c r="T32" s="2440"/>
      <c r="U32" s="2440"/>
      <c r="V32" s="2440"/>
      <c r="W32" s="2440"/>
      <c r="X32" s="2440"/>
      <c r="Y32" s="2440"/>
      <c r="Z32" s="2440"/>
      <c r="AA32" s="2440"/>
      <c r="AB32" s="2440"/>
      <c r="AC32" s="2440"/>
      <c r="AD32" s="2440"/>
      <c r="AE32" s="2440"/>
      <c r="AF32" s="2440"/>
      <c r="AG32" s="2440"/>
      <c r="AH32" s="2440"/>
      <c r="AI32" s="2440"/>
    </row>
    <row r="33" spans="1:35" ht="12" customHeight="1" x14ac:dyDescent="0.2">
      <c r="A33" s="2440"/>
      <c r="B33" s="2440"/>
      <c r="C33" s="2440"/>
      <c r="D33" s="2440"/>
      <c r="E33" s="2440"/>
      <c r="F33" s="2440"/>
      <c r="G33" s="2440"/>
      <c r="H33" s="2440"/>
      <c r="I33" s="2440"/>
      <c r="J33" s="2440"/>
      <c r="K33" s="2440"/>
      <c r="L33" s="2440"/>
      <c r="M33" s="2440"/>
      <c r="N33" s="2440"/>
      <c r="O33" s="2440"/>
      <c r="P33" s="2440"/>
      <c r="Q33" s="2440"/>
      <c r="R33" s="2440"/>
      <c r="S33" s="2440"/>
      <c r="T33" s="2440"/>
      <c r="U33" s="2440"/>
      <c r="V33" s="2440"/>
      <c r="W33" s="2440"/>
      <c r="X33" s="2440"/>
      <c r="Y33" s="2440"/>
      <c r="Z33" s="2440"/>
      <c r="AA33" s="2440"/>
      <c r="AB33" s="2440"/>
      <c r="AC33" s="2440"/>
      <c r="AD33" s="2440"/>
      <c r="AE33" s="2440"/>
      <c r="AF33" s="2440"/>
      <c r="AG33" s="2440"/>
      <c r="AH33" s="2440"/>
      <c r="AI33" s="2440"/>
    </row>
    <row r="34" spans="1:35" ht="15" customHeight="1" x14ac:dyDescent="0.2">
      <c r="A34" s="2441"/>
      <c r="B34" s="2441"/>
      <c r="C34" s="2441"/>
      <c r="D34" s="2441"/>
      <c r="E34" s="2441"/>
      <c r="F34" s="2441"/>
      <c r="G34" s="2441"/>
      <c r="H34" s="2441"/>
      <c r="I34" s="2441"/>
      <c r="J34" s="2441"/>
      <c r="K34" s="2441"/>
      <c r="L34" s="2441"/>
      <c r="M34" s="2441"/>
      <c r="N34" s="2441"/>
      <c r="O34" s="2441"/>
      <c r="P34" s="2441"/>
      <c r="Q34" s="2441"/>
      <c r="R34" s="2441"/>
      <c r="S34" s="2441"/>
      <c r="T34" s="2441"/>
      <c r="U34" s="2441"/>
      <c r="V34" s="2441"/>
      <c r="W34" s="2441"/>
      <c r="X34" s="2441"/>
      <c r="Y34" s="2441"/>
      <c r="Z34" s="2441"/>
      <c r="AA34" s="2441"/>
      <c r="AB34" s="2441"/>
      <c r="AC34" s="2441"/>
      <c r="AD34" s="2441"/>
      <c r="AE34" s="2441"/>
      <c r="AF34" s="2441"/>
      <c r="AG34" s="2441"/>
      <c r="AH34" s="2441"/>
      <c r="AI34" s="2441"/>
    </row>
    <row r="35" spans="1:35" ht="12" x14ac:dyDescent="0.2">
      <c r="A35" s="2441"/>
      <c r="B35" s="2441"/>
      <c r="C35" s="2441"/>
      <c r="D35" s="2441"/>
      <c r="E35" s="2441"/>
      <c r="F35" s="2441"/>
      <c r="G35" s="2441"/>
      <c r="H35" s="2441"/>
      <c r="I35" s="2441"/>
      <c r="J35" s="2441"/>
      <c r="K35" s="2441"/>
      <c r="L35" s="2441"/>
      <c r="M35" s="2441"/>
      <c r="N35" s="2441"/>
      <c r="O35" s="2441"/>
      <c r="P35" s="2441"/>
      <c r="Q35" s="2441"/>
      <c r="R35" s="2441"/>
      <c r="S35" s="2441"/>
      <c r="T35" s="2441"/>
      <c r="U35" s="2441"/>
      <c r="V35" s="2441"/>
      <c r="W35" s="2441"/>
      <c r="X35" s="2441"/>
      <c r="Y35" s="2441"/>
      <c r="Z35" s="2441"/>
      <c r="AA35" s="2441"/>
      <c r="AB35" s="2441"/>
      <c r="AC35" s="2441"/>
      <c r="AD35" s="2441"/>
      <c r="AE35" s="2441"/>
      <c r="AF35" s="2441"/>
      <c r="AG35" s="2441"/>
      <c r="AH35" s="2441"/>
      <c r="AI35" s="2441"/>
    </row>
    <row r="36" spans="1:35" ht="12" x14ac:dyDescent="0.2">
      <c r="A36" s="2441"/>
      <c r="B36" s="2441"/>
      <c r="C36" s="2441"/>
      <c r="D36" s="2441"/>
      <c r="E36" s="2441"/>
      <c r="F36" s="2441"/>
      <c r="G36" s="2441"/>
      <c r="H36" s="2441"/>
      <c r="I36" s="2441"/>
      <c r="J36" s="2441"/>
      <c r="K36" s="2441"/>
      <c r="L36" s="2441"/>
      <c r="M36" s="2441"/>
      <c r="N36" s="2441"/>
      <c r="O36" s="2441"/>
      <c r="P36" s="2441"/>
      <c r="Q36" s="2441"/>
      <c r="R36" s="2441"/>
      <c r="S36" s="2441"/>
      <c r="T36" s="2441"/>
      <c r="U36" s="2441"/>
      <c r="V36" s="2441"/>
      <c r="W36" s="2441"/>
      <c r="X36" s="2441"/>
      <c r="Y36" s="2441"/>
      <c r="Z36" s="2441"/>
      <c r="AA36" s="2441"/>
      <c r="AB36" s="2441"/>
      <c r="AC36" s="2441"/>
      <c r="AD36" s="2441"/>
      <c r="AE36" s="2441"/>
      <c r="AF36" s="2441"/>
      <c r="AG36" s="2441"/>
      <c r="AH36" s="2441"/>
      <c r="AI36" s="2441"/>
    </row>
    <row r="37" spans="1:35" ht="12" x14ac:dyDescent="0.2">
      <c r="A37" s="2441"/>
      <c r="B37" s="2441"/>
      <c r="C37" s="2441"/>
      <c r="D37" s="2441"/>
      <c r="E37" s="2441"/>
      <c r="F37" s="2441"/>
      <c r="G37" s="2441"/>
      <c r="H37" s="2441"/>
      <c r="I37" s="2441"/>
      <c r="J37" s="2441"/>
      <c r="K37" s="2441"/>
      <c r="L37" s="2441"/>
      <c r="M37" s="2441"/>
      <c r="N37" s="2441"/>
      <c r="O37" s="2441"/>
      <c r="P37" s="2441"/>
      <c r="Q37" s="2441"/>
      <c r="R37" s="2441"/>
      <c r="S37" s="2441"/>
      <c r="T37" s="2441"/>
      <c r="U37" s="2441"/>
      <c r="V37" s="2441"/>
      <c r="W37" s="2441"/>
      <c r="X37" s="2441"/>
      <c r="Y37" s="2441"/>
      <c r="Z37" s="2441"/>
      <c r="AA37" s="2441"/>
      <c r="AB37" s="2441"/>
      <c r="AC37" s="2441"/>
      <c r="AD37" s="2441"/>
      <c r="AE37" s="2441"/>
      <c r="AF37" s="2441"/>
      <c r="AG37" s="2441"/>
      <c r="AH37" s="2441"/>
      <c r="AI37" s="2441"/>
    </row>
    <row r="38" spans="1:35" ht="12" x14ac:dyDescent="0.2">
      <c r="A38" s="2441"/>
      <c r="B38" s="2441"/>
      <c r="C38" s="2441"/>
      <c r="D38" s="2441"/>
      <c r="E38" s="2441"/>
      <c r="F38" s="2441"/>
      <c r="G38" s="2441"/>
      <c r="H38" s="2441"/>
      <c r="I38" s="2441"/>
      <c r="J38" s="2441"/>
      <c r="K38" s="2441"/>
      <c r="L38" s="2441"/>
      <c r="M38" s="2441"/>
      <c r="N38" s="2441"/>
      <c r="O38" s="2441"/>
      <c r="P38" s="2441"/>
      <c r="Q38" s="2441"/>
      <c r="R38" s="2441"/>
      <c r="S38" s="2441"/>
      <c r="T38" s="2441"/>
      <c r="U38" s="2441"/>
      <c r="V38" s="2441"/>
      <c r="W38" s="2441"/>
      <c r="X38" s="2441"/>
      <c r="Y38" s="2441"/>
      <c r="Z38" s="2441"/>
      <c r="AA38" s="2441"/>
      <c r="AB38" s="2441"/>
      <c r="AC38" s="2441"/>
      <c r="AD38" s="2441"/>
      <c r="AE38" s="2441"/>
      <c r="AF38" s="2441"/>
      <c r="AG38" s="2441"/>
      <c r="AH38" s="2441"/>
      <c r="AI38" s="2441"/>
    </row>
    <row r="39" spans="1:35" ht="15.75" customHeight="1" x14ac:dyDescent="0.2">
      <c r="A39" s="2441"/>
      <c r="B39" s="2441"/>
      <c r="C39" s="2441"/>
      <c r="D39" s="2441"/>
      <c r="E39" s="2441"/>
      <c r="F39" s="2441"/>
      <c r="G39" s="2441"/>
      <c r="H39" s="2441"/>
      <c r="I39" s="2441"/>
      <c r="J39" s="2441"/>
      <c r="K39" s="2441"/>
      <c r="L39" s="2441"/>
      <c r="M39" s="2441"/>
      <c r="N39" s="2441"/>
      <c r="O39" s="2441"/>
      <c r="P39" s="2441"/>
      <c r="Q39" s="2441"/>
      <c r="R39" s="2441"/>
      <c r="S39" s="2441"/>
      <c r="T39" s="2441"/>
      <c r="U39" s="2441"/>
      <c r="V39" s="2441"/>
      <c r="W39" s="2441"/>
      <c r="X39" s="2441"/>
      <c r="Y39" s="2441"/>
      <c r="Z39" s="2441"/>
      <c r="AA39" s="2441"/>
      <c r="AB39" s="2441"/>
      <c r="AC39" s="2441"/>
      <c r="AD39" s="2441"/>
      <c r="AE39" s="2441"/>
      <c r="AF39" s="2441"/>
      <c r="AG39" s="2441"/>
      <c r="AH39" s="2441"/>
      <c r="AI39" s="2441"/>
    </row>
    <row r="40" spans="1:35" ht="12" x14ac:dyDescent="0.2">
      <c r="A40" s="2441"/>
      <c r="B40" s="2441"/>
      <c r="C40" s="2441"/>
      <c r="D40" s="2441"/>
      <c r="E40" s="2441"/>
      <c r="F40" s="2441"/>
      <c r="G40" s="2441"/>
      <c r="H40" s="2441"/>
      <c r="I40" s="2441"/>
      <c r="J40" s="2441"/>
      <c r="K40" s="2441"/>
      <c r="L40" s="2441"/>
      <c r="M40" s="2441"/>
      <c r="N40" s="2441"/>
      <c r="O40" s="2441"/>
      <c r="P40" s="2441"/>
      <c r="Q40" s="2441"/>
      <c r="R40" s="2441"/>
      <c r="S40" s="2441"/>
      <c r="T40" s="2441"/>
      <c r="U40" s="2441"/>
      <c r="V40" s="2441"/>
      <c r="W40" s="2441"/>
      <c r="X40" s="2441"/>
      <c r="Y40" s="2441"/>
      <c r="Z40" s="2441"/>
      <c r="AA40" s="2441"/>
      <c r="AB40" s="2441"/>
      <c r="AC40" s="2441"/>
      <c r="AD40" s="2441"/>
      <c r="AE40" s="2441"/>
      <c r="AF40" s="2441"/>
      <c r="AG40" s="2441"/>
      <c r="AH40" s="2441"/>
      <c r="AI40" s="2441"/>
    </row>
    <row r="41" spans="1:35" ht="12" x14ac:dyDescent="0.2">
      <c r="A41" s="2441"/>
      <c r="B41" s="2441"/>
      <c r="C41" s="2441"/>
      <c r="D41" s="2441"/>
      <c r="E41" s="2441"/>
      <c r="F41" s="2441"/>
      <c r="G41" s="2441"/>
      <c r="H41" s="2441"/>
      <c r="I41" s="2441"/>
      <c r="J41" s="2441"/>
      <c r="K41" s="2441"/>
      <c r="L41" s="2441"/>
      <c r="M41" s="2441"/>
      <c r="N41" s="2441"/>
      <c r="O41" s="2441"/>
      <c r="P41" s="2441"/>
      <c r="Q41" s="2441"/>
      <c r="R41" s="2441"/>
      <c r="S41" s="2441"/>
      <c r="T41" s="2441"/>
      <c r="U41" s="2441"/>
      <c r="V41" s="2441"/>
      <c r="W41" s="2441"/>
      <c r="X41" s="2441"/>
      <c r="Y41" s="2441"/>
      <c r="Z41" s="2441"/>
      <c r="AA41" s="2441"/>
      <c r="AB41" s="2441"/>
      <c r="AC41" s="2441"/>
      <c r="AD41" s="2441"/>
      <c r="AE41" s="2441"/>
      <c r="AF41" s="2441"/>
      <c r="AG41" s="2441"/>
      <c r="AH41" s="2441"/>
      <c r="AI41" s="2441"/>
    </row>
    <row r="42" spans="1:35" ht="12" x14ac:dyDescent="0.2">
      <c r="A42" s="2441"/>
      <c r="B42" s="2441"/>
      <c r="C42" s="2441"/>
      <c r="D42" s="2441"/>
      <c r="E42" s="2441"/>
      <c r="F42" s="2441"/>
      <c r="G42" s="2441"/>
      <c r="H42" s="2441"/>
      <c r="I42" s="2441"/>
      <c r="J42" s="2441"/>
      <c r="K42" s="2441"/>
      <c r="L42" s="2441"/>
      <c r="M42" s="2441"/>
      <c r="N42" s="2441"/>
      <c r="O42" s="2441"/>
      <c r="P42" s="2441"/>
      <c r="Q42" s="2441"/>
      <c r="R42" s="2441"/>
      <c r="S42" s="2441"/>
      <c r="T42" s="2441"/>
      <c r="U42" s="2441"/>
      <c r="V42" s="2441"/>
      <c r="W42" s="2441"/>
      <c r="X42" s="2441"/>
      <c r="Y42" s="2441"/>
      <c r="Z42" s="2441"/>
      <c r="AA42" s="2441"/>
      <c r="AB42" s="2441"/>
      <c r="AC42" s="2441"/>
      <c r="AD42" s="2441"/>
      <c r="AE42" s="2441"/>
      <c r="AF42" s="2441"/>
      <c r="AG42" s="2441"/>
      <c r="AH42" s="2441"/>
      <c r="AI42" s="2441"/>
    </row>
    <row r="43" spans="1:35" ht="12" x14ac:dyDescent="0.2">
      <c r="A43" s="2441"/>
      <c r="B43" s="2441"/>
      <c r="C43" s="2441"/>
      <c r="D43" s="2441"/>
      <c r="E43" s="2441"/>
      <c r="F43" s="2441"/>
      <c r="G43" s="2441"/>
      <c r="H43" s="2441"/>
      <c r="I43" s="2441"/>
      <c r="J43" s="2441"/>
      <c r="K43" s="2441"/>
      <c r="L43" s="2441"/>
      <c r="M43" s="2441"/>
      <c r="N43" s="2441"/>
      <c r="O43" s="2441"/>
      <c r="P43" s="2441"/>
      <c r="Q43" s="2441"/>
      <c r="R43" s="2441"/>
      <c r="S43" s="2441"/>
      <c r="T43" s="2441"/>
      <c r="U43" s="2441"/>
      <c r="V43" s="2441"/>
      <c r="W43" s="2441"/>
      <c r="X43" s="2441"/>
      <c r="Y43" s="2441"/>
      <c r="Z43" s="2441"/>
      <c r="AA43" s="2441"/>
      <c r="AB43" s="2441"/>
      <c r="AC43" s="2441"/>
      <c r="AD43" s="2441"/>
      <c r="AE43" s="2441"/>
      <c r="AF43" s="2441"/>
      <c r="AG43" s="2441"/>
      <c r="AH43" s="2441"/>
      <c r="AI43" s="2441"/>
    </row>
    <row r="44" spans="1:35" ht="12" x14ac:dyDescent="0.2">
      <c r="A44" s="2441"/>
      <c r="B44" s="2441"/>
      <c r="C44" s="2441"/>
      <c r="D44" s="2441"/>
      <c r="E44" s="2441"/>
      <c r="F44" s="2441"/>
      <c r="G44" s="2441"/>
      <c r="H44" s="2441"/>
      <c r="I44" s="2441"/>
      <c r="J44" s="2441"/>
      <c r="K44" s="2441"/>
      <c r="L44" s="2441"/>
      <c r="M44" s="2441"/>
      <c r="N44" s="2441"/>
      <c r="O44" s="2441"/>
      <c r="P44" s="2441"/>
      <c r="Q44" s="2441"/>
      <c r="R44" s="2441"/>
      <c r="S44" s="2441"/>
      <c r="T44" s="2441"/>
      <c r="U44" s="2441"/>
      <c r="V44" s="2441"/>
      <c r="W44" s="2441"/>
      <c r="X44" s="2441"/>
      <c r="Y44" s="2441"/>
      <c r="Z44" s="2441"/>
      <c r="AA44" s="2441"/>
      <c r="AB44" s="2441"/>
      <c r="AC44" s="2441"/>
      <c r="AD44" s="2441"/>
      <c r="AE44" s="2441"/>
      <c r="AF44" s="2441"/>
      <c r="AG44" s="2441"/>
      <c r="AH44" s="2441"/>
      <c r="AI44" s="2441"/>
    </row>
    <row r="45" spans="1:35" ht="12" x14ac:dyDescent="0.2">
      <c r="A45" s="2441"/>
      <c r="B45" s="2441"/>
      <c r="C45" s="2441"/>
      <c r="D45" s="2441"/>
      <c r="E45" s="2441"/>
      <c r="F45" s="2441"/>
      <c r="G45" s="2441"/>
      <c r="H45" s="2441"/>
      <c r="I45" s="2441"/>
      <c r="J45" s="2441"/>
      <c r="K45" s="2441"/>
      <c r="L45" s="2441"/>
      <c r="M45" s="2441"/>
      <c r="N45" s="2441"/>
      <c r="O45" s="2441"/>
      <c r="P45" s="2441"/>
      <c r="Q45" s="2441"/>
      <c r="R45" s="2441"/>
      <c r="S45" s="2441"/>
      <c r="T45" s="2441"/>
      <c r="U45" s="2441"/>
      <c r="V45" s="2441"/>
      <c r="W45" s="2441"/>
      <c r="X45" s="2441"/>
      <c r="Y45" s="2441"/>
      <c r="Z45" s="2441"/>
      <c r="AA45" s="2441"/>
      <c r="AB45" s="2441"/>
      <c r="AC45" s="2441"/>
      <c r="AD45" s="2441"/>
      <c r="AE45" s="2441"/>
      <c r="AF45" s="2441"/>
      <c r="AG45" s="2441"/>
      <c r="AH45" s="2441"/>
      <c r="AI45" s="2441"/>
    </row>
    <row r="46" spans="1:35" ht="12" x14ac:dyDescent="0.2">
      <c r="A46" s="2441"/>
      <c r="B46" s="2441"/>
      <c r="C46" s="2441"/>
      <c r="D46" s="2441"/>
      <c r="E46" s="2441"/>
      <c r="F46" s="2441"/>
      <c r="G46" s="2441"/>
      <c r="H46" s="2441"/>
      <c r="I46" s="2441"/>
      <c r="J46" s="2441"/>
      <c r="K46" s="2441"/>
      <c r="L46" s="2441"/>
      <c r="M46" s="2441"/>
      <c r="N46" s="2441"/>
      <c r="O46" s="2441"/>
      <c r="P46" s="2441"/>
      <c r="Q46" s="2441"/>
      <c r="R46" s="2441"/>
      <c r="S46" s="2441"/>
      <c r="T46" s="2441"/>
      <c r="U46" s="2441"/>
      <c r="V46" s="2441"/>
      <c r="W46" s="2441"/>
      <c r="X46" s="2441"/>
      <c r="Y46" s="2441"/>
      <c r="Z46" s="2441"/>
      <c r="AA46" s="2441"/>
      <c r="AB46" s="2441"/>
      <c r="AC46" s="2441"/>
      <c r="AD46" s="2441"/>
      <c r="AE46" s="2441"/>
      <c r="AF46" s="2441"/>
      <c r="AG46" s="2441"/>
      <c r="AH46" s="2441"/>
      <c r="AI46" s="2441"/>
    </row>
    <row r="47" spans="1:35" ht="12" x14ac:dyDescent="0.2">
      <c r="A47" s="2441"/>
      <c r="B47" s="2441"/>
      <c r="C47" s="2441"/>
      <c r="D47" s="2441"/>
      <c r="E47" s="2441"/>
      <c r="F47" s="2441"/>
      <c r="G47" s="2441"/>
      <c r="H47" s="2441"/>
      <c r="I47" s="2441"/>
      <c r="J47" s="2441"/>
      <c r="K47" s="2441"/>
      <c r="L47" s="2441"/>
      <c r="M47" s="2441"/>
      <c r="N47" s="2441"/>
      <c r="O47" s="2441"/>
      <c r="P47" s="2441"/>
      <c r="Q47" s="2441"/>
      <c r="R47" s="2441"/>
      <c r="S47" s="2441"/>
      <c r="T47" s="2441"/>
      <c r="U47" s="2441"/>
      <c r="V47" s="2441"/>
      <c r="W47" s="2441"/>
      <c r="X47" s="2441"/>
      <c r="Y47" s="2441"/>
      <c r="Z47" s="2441"/>
      <c r="AA47" s="2441"/>
      <c r="AB47" s="2441"/>
      <c r="AC47" s="2441"/>
      <c r="AD47" s="2441"/>
      <c r="AE47" s="2441"/>
      <c r="AF47" s="2441"/>
      <c r="AG47" s="2441"/>
      <c r="AH47" s="2441"/>
      <c r="AI47" s="2441"/>
    </row>
    <row r="48" spans="1:35" ht="12.75" customHeight="1" x14ac:dyDescent="0.2">
      <c r="A48" s="2441"/>
      <c r="B48" s="2441"/>
      <c r="C48" s="2441"/>
      <c r="D48" s="2441"/>
      <c r="E48" s="2441"/>
      <c r="F48" s="2441"/>
      <c r="G48" s="2441"/>
      <c r="H48" s="2441"/>
      <c r="I48" s="2441"/>
      <c r="J48" s="2441"/>
      <c r="K48" s="2441"/>
      <c r="L48" s="2441"/>
      <c r="M48" s="2441"/>
      <c r="N48" s="2441"/>
      <c r="O48" s="2441"/>
      <c r="P48" s="2441"/>
      <c r="Q48" s="2441"/>
      <c r="R48" s="2441"/>
      <c r="S48" s="2441"/>
      <c r="T48" s="2441"/>
      <c r="U48" s="2441"/>
      <c r="V48" s="2441"/>
      <c r="W48" s="2441"/>
      <c r="X48" s="2441"/>
      <c r="Y48" s="2441"/>
      <c r="Z48" s="2441"/>
      <c r="AA48" s="2441"/>
      <c r="AB48" s="2441"/>
      <c r="AC48" s="2441"/>
      <c r="AD48" s="2441"/>
      <c r="AE48" s="2441"/>
      <c r="AF48" s="2441"/>
      <c r="AG48" s="2441"/>
      <c r="AH48" s="2441"/>
      <c r="AI48" s="2441"/>
    </row>
    <row r="49" spans="1:35" ht="12" x14ac:dyDescent="0.2">
      <c r="A49" s="2441"/>
      <c r="B49" s="2441"/>
      <c r="C49" s="2441"/>
      <c r="D49" s="2441"/>
      <c r="E49" s="2441"/>
      <c r="F49" s="2441"/>
      <c r="G49" s="2441"/>
      <c r="H49" s="2441"/>
      <c r="I49" s="2441"/>
      <c r="J49" s="2441"/>
      <c r="K49" s="2441"/>
      <c r="L49" s="2441"/>
      <c r="M49" s="2441"/>
      <c r="N49" s="2441"/>
      <c r="O49" s="2441"/>
      <c r="P49" s="2441"/>
      <c r="Q49" s="2441"/>
      <c r="R49" s="2441"/>
      <c r="S49" s="2441"/>
      <c r="T49" s="2441"/>
      <c r="U49" s="2441"/>
      <c r="V49" s="2441"/>
      <c r="W49" s="2441"/>
      <c r="X49" s="2441"/>
      <c r="Y49" s="2441"/>
      <c r="Z49" s="2441"/>
      <c r="AA49" s="2441"/>
      <c r="AB49" s="2441"/>
      <c r="AC49" s="2441"/>
      <c r="AD49" s="2441"/>
      <c r="AE49" s="2441"/>
      <c r="AF49" s="2441"/>
      <c r="AG49" s="2441"/>
      <c r="AH49" s="2441"/>
      <c r="AI49" s="2441"/>
    </row>
    <row r="50" spans="1:35" ht="12" x14ac:dyDescent="0.2">
      <c r="A50" s="2441"/>
      <c r="B50" s="2441"/>
      <c r="C50" s="2441"/>
      <c r="D50" s="2441"/>
      <c r="E50" s="2441"/>
      <c r="F50" s="2441"/>
      <c r="G50" s="2441"/>
      <c r="H50" s="2441"/>
      <c r="I50" s="2441"/>
      <c r="J50" s="2441"/>
      <c r="K50" s="2441"/>
      <c r="L50" s="2441"/>
      <c r="M50" s="2441"/>
      <c r="N50" s="2441"/>
      <c r="O50" s="2441"/>
      <c r="P50" s="2441"/>
      <c r="Q50" s="2441"/>
      <c r="R50" s="2441"/>
      <c r="S50" s="2441"/>
      <c r="T50" s="2441"/>
      <c r="U50" s="2441"/>
      <c r="V50" s="2441"/>
      <c r="W50" s="2441"/>
      <c r="X50" s="2441"/>
      <c r="Y50" s="2441"/>
      <c r="Z50" s="2441"/>
      <c r="AA50" s="2441"/>
      <c r="AB50" s="2441"/>
      <c r="AC50" s="2441"/>
      <c r="AD50" s="2441"/>
      <c r="AE50" s="2441"/>
      <c r="AF50" s="2441"/>
      <c r="AG50" s="2441"/>
      <c r="AH50" s="2441"/>
      <c r="AI50" s="2441"/>
    </row>
    <row r="51" spans="1:35" ht="12" x14ac:dyDescent="0.2">
      <c r="A51" s="2441"/>
      <c r="B51" s="2441"/>
      <c r="C51" s="2441"/>
      <c r="D51" s="2441"/>
      <c r="E51" s="2441"/>
      <c r="F51" s="2441"/>
      <c r="G51" s="2441"/>
      <c r="H51" s="2441"/>
      <c r="I51" s="2441"/>
      <c r="J51" s="2441"/>
      <c r="K51" s="2441"/>
      <c r="L51" s="2441"/>
      <c r="M51" s="2441"/>
      <c r="N51" s="2441"/>
      <c r="O51" s="2441"/>
      <c r="P51" s="2441"/>
      <c r="Q51" s="2441"/>
      <c r="R51" s="2441"/>
      <c r="S51" s="2441"/>
      <c r="T51" s="2441"/>
      <c r="U51" s="2441"/>
      <c r="V51" s="2441"/>
      <c r="W51" s="2441"/>
      <c r="X51" s="2441"/>
      <c r="Y51" s="2441"/>
      <c r="Z51" s="2441"/>
      <c r="AA51" s="2441"/>
      <c r="AB51" s="2441"/>
      <c r="AC51" s="2441"/>
      <c r="AD51" s="2441"/>
      <c r="AE51" s="2441"/>
      <c r="AF51" s="2441"/>
      <c r="AG51" s="2441"/>
      <c r="AH51" s="2441"/>
      <c r="AI51" s="2441"/>
    </row>
    <row r="52" spans="1:35" ht="12" x14ac:dyDescent="0.2">
      <c r="A52" s="2441"/>
      <c r="B52" s="2441"/>
      <c r="C52" s="2441"/>
      <c r="D52" s="2441"/>
      <c r="E52" s="2441"/>
      <c r="F52" s="2441"/>
      <c r="G52" s="2441"/>
      <c r="H52" s="2441"/>
      <c r="I52" s="2441"/>
      <c r="J52" s="2441"/>
      <c r="K52" s="2441"/>
      <c r="L52" s="2441"/>
      <c r="M52" s="2441"/>
      <c r="N52" s="2441"/>
      <c r="O52" s="2441"/>
      <c r="P52" s="2441"/>
      <c r="Q52" s="2441"/>
      <c r="R52" s="2441"/>
      <c r="S52" s="2441"/>
      <c r="T52" s="2441"/>
      <c r="U52" s="2441"/>
      <c r="V52" s="2441"/>
      <c r="W52" s="2441"/>
      <c r="X52" s="2441"/>
      <c r="Y52" s="2441"/>
      <c r="Z52" s="2441"/>
      <c r="AA52" s="2441"/>
      <c r="AB52" s="2441"/>
      <c r="AC52" s="2441"/>
      <c r="AD52" s="2441"/>
      <c r="AE52" s="2441"/>
      <c r="AF52" s="2441"/>
      <c r="AG52" s="2441"/>
      <c r="AH52" s="2441"/>
      <c r="AI52" s="2441"/>
    </row>
    <row r="53" spans="1:35" ht="12" x14ac:dyDescent="0.2">
      <c r="A53" s="2441"/>
      <c r="B53" s="2441"/>
      <c r="C53" s="2441"/>
      <c r="D53" s="2441"/>
      <c r="E53" s="2441"/>
      <c r="F53" s="2441"/>
      <c r="G53" s="2441"/>
      <c r="H53" s="2441"/>
      <c r="I53" s="2441"/>
      <c r="J53" s="2441"/>
      <c r="K53" s="2441"/>
      <c r="L53" s="2441"/>
      <c r="M53" s="2441"/>
      <c r="N53" s="2441"/>
      <c r="O53" s="2441"/>
      <c r="P53" s="2441"/>
      <c r="Q53" s="2441"/>
      <c r="R53" s="2441"/>
      <c r="S53" s="2441"/>
      <c r="T53" s="2441"/>
      <c r="U53" s="2441"/>
      <c r="V53" s="2441"/>
      <c r="W53" s="2441"/>
      <c r="X53" s="2441"/>
      <c r="Y53" s="2441"/>
      <c r="Z53" s="2441"/>
      <c r="AA53" s="2441"/>
      <c r="AB53" s="2441"/>
      <c r="AC53" s="2441"/>
      <c r="AD53" s="2441"/>
      <c r="AE53" s="2441"/>
      <c r="AF53" s="2441"/>
      <c r="AG53" s="2441"/>
      <c r="AH53" s="2441"/>
      <c r="AI53" s="2441"/>
    </row>
    <row r="54" spans="1:35" ht="12" x14ac:dyDescent="0.2">
      <c r="A54" s="2441"/>
      <c r="B54" s="2441"/>
      <c r="C54" s="2441"/>
      <c r="D54" s="2441"/>
      <c r="E54" s="2441"/>
      <c r="F54" s="2441"/>
      <c r="G54" s="2441"/>
      <c r="H54" s="2441"/>
      <c r="I54" s="2441"/>
      <c r="J54" s="2441"/>
      <c r="K54" s="2441"/>
      <c r="L54" s="2441"/>
      <c r="M54" s="2441"/>
      <c r="N54" s="2441"/>
      <c r="O54" s="2441"/>
      <c r="P54" s="2441"/>
      <c r="Q54" s="2441"/>
      <c r="R54" s="2441"/>
      <c r="S54" s="2441"/>
      <c r="T54" s="2441"/>
      <c r="U54" s="2441"/>
      <c r="V54" s="2441"/>
      <c r="W54" s="2441"/>
      <c r="X54" s="2441"/>
      <c r="Y54" s="2441"/>
      <c r="Z54" s="2441"/>
      <c r="AA54" s="2441"/>
      <c r="AB54" s="2441"/>
      <c r="AC54" s="2441"/>
      <c r="AD54" s="2441"/>
      <c r="AE54" s="2441"/>
      <c r="AF54" s="2441"/>
      <c r="AG54" s="2441"/>
      <c r="AH54" s="2441"/>
      <c r="AI54" s="2441"/>
    </row>
    <row r="55" spans="1:35" ht="12" x14ac:dyDescent="0.2">
      <c r="A55" s="2441"/>
      <c r="B55" s="2441"/>
      <c r="C55" s="2441"/>
      <c r="D55" s="2441"/>
      <c r="E55" s="2441"/>
      <c r="F55" s="2441"/>
      <c r="G55" s="2441"/>
      <c r="H55" s="2441"/>
      <c r="I55" s="2441"/>
      <c r="J55" s="2441"/>
      <c r="K55" s="2441"/>
      <c r="L55" s="2441"/>
      <c r="M55" s="2441"/>
      <c r="N55" s="2441"/>
      <c r="O55" s="2441"/>
      <c r="P55" s="2441"/>
      <c r="Q55" s="2441"/>
      <c r="R55" s="2441"/>
      <c r="S55" s="2441"/>
      <c r="T55" s="2441"/>
      <c r="U55" s="2441"/>
      <c r="V55" s="2441"/>
      <c r="W55" s="2441"/>
      <c r="X55" s="2441"/>
      <c r="Y55" s="2441"/>
      <c r="Z55" s="2441"/>
      <c r="AA55" s="2441"/>
      <c r="AB55" s="2441"/>
      <c r="AC55" s="2441"/>
      <c r="AD55" s="2441"/>
      <c r="AE55" s="2441"/>
      <c r="AF55" s="2441"/>
      <c r="AG55" s="2441"/>
      <c r="AH55" s="2441"/>
      <c r="AI55" s="2441"/>
    </row>
    <row r="56" spans="1:35" ht="12" x14ac:dyDescent="0.2">
      <c r="A56" s="2441"/>
      <c r="B56" s="2441"/>
      <c r="C56" s="2441"/>
      <c r="D56" s="2441"/>
      <c r="E56" s="2441"/>
      <c r="F56" s="2441"/>
      <c r="G56" s="2441"/>
      <c r="H56" s="2441"/>
      <c r="I56" s="2441"/>
      <c r="J56" s="2441"/>
      <c r="K56" s="2441"/>
      <c r="L56" s="2441"/>
      <c r="M56" s="2441"/>
      <c r="N56" s="2441"/>
      <c r="O56" s="2441"/>
      <c r="P56" s="2441"/>
      <c r="Q56" s="2441"/>
      <c r="R56" s="2441"/>
      <c r="S56" s="2441"/>
      <c r="T56" s="2441"/>
      <c r="U56" s="2441"/>
      <c r="V56" s="2441"/>
      <c r="W56" s="2441"/>
      <c r="X56" s="2441"/>
      <c r="Y56" s="2441"/>
      <c r="Z56" s="2441"/>
      <c r="AA56" s="2441"/>
      <c r="AB56" s="2441"/>
      <c r="AC56" s="2441"/>
      <c r="AD56" s="2441"/>
      <c r="AE56" s="2441"/>
      <c r="AF56" s="2441"/>
      <c r="AG56" s="2441"/>
      <c r="AH56" s="2441"/>
      <c r="AI56" s="2441"/>
    </row>
    <row r="57" spans="1:35" ht="12" x14ac:dyDescent="0.2">
      <c r="A57" s="2441"/>
      <c r="B57" s="2441"/>
      <c r="C57" s="2441"/>
      <c r="D57" s="2441"/>
      <c r="E57" s="2441"/>
      <c r="F57" s="2441"/>
      <c r="G57" s="2441"/>
      <c r="H57" s="2441"/>
      <c r="I57" s="2441"/>
      <c r="J57" s="2441"/>
      <c r="K57" s="2441"/>
      <c r="L57" s="2441"/>
      <c r="M57" s="2441"/>
      <c r="N57" s="2441"/>
      <c r="O57" s="2441"/>
      <c r="P57" s="2441"/>
      <c r="Q57" s="2441"/>
      <c r="R57" s="2441"/>
      <c r="S57" s="2441"/>
      <c r="T57" s="2441"/>
      <c r="U57" s="2441"/>
      <c r="V57" s="2441"/>
      <c r="W57" s="2441"/>
      <c r="X57" s="2441"/>
      <c r="Y57" s="2441"/>
      <c r="Z57" s="2441"/>
      <c r="AA57" s="2441"/>
      <c r="AB57" s="2441"/>
      <c r="AC57" s="2441"/>
      <c r="AD57" s="2441"/>
      <c r="AE57" s="2441"/>
      <c r="AF57" s="2441"/>
      <c r="AG57" s="2441"/>
      <c r="AH57" s="2441"/>
      <c r="AI57" s="2441"/>
    </row>
    <row r="58" spans="1:35" ht="12" x14ac:dyDescent="0.2">
      <c r="A58" s="2441"/>
      <c r="B58" s="2441"/>
      <c r="C58" s="2441"/>
      <c r="D58" s="2441"/>
      <c r="E58" s="2441"/>
      <c r="F58" s="2441"/>
      <c r="G58" s="2441"/>
      <c r="H58" s="2441"/>
      <c r="I58" s="2441"/>
      <c r="J58" s="2441"/>
      <c r="K58" s="2441"/>
      <c r="L58" s="2441"/>
      <c r="M58" s="2441"/>
      <c r="N58" s="2441"/>
      <c r="O58" s="2441"/>
      <c r="P58" s="2441"/>
      <c r="Q58" s="2441"/>
      <c r="R58" s="2441"/>
      <c r="S58" s="2441"/>
      <c r="T58" s="2441"/>
      <c r="U58" s="2441"/>
      <c r="V58" s="2441"/>
      <c r="W58" s="2441"/>
      <c r="X58" s="2441"/>
      <c r="Y58" s="2441"/>
      <c r="Z58" s="2441"/>
      <c r="AA58" s="2441"/>
      <c r="AB58" s="2441"/>
      <c r="AC58" s="2441"/>
      <c r="AD58" s="2441"/>
      <c r="AE58" s="2441"/>
      <c r="AF58" s="2441"/>
      <c r="AG58" s="2441"/>
      <c r="AH58" s="2441"/>
      <c r="AI58" s="2441"/>
    </row>
    <row r="59" spans="1:35" ht="12" x14ac:dyDescent="0.2">
      <c r="A59" s="2441"/>
      <c r="B59" s="2441"/>
      <c r="C59" s="2441"/>
      <c r="D59" s="2441"/>
      <c r="E59" s="2441"/>
      <c r="F59" s="2441"/>
      <c r="G59" s="2441"/>
      <c r="H59" s="2441"/>
      <c r="I59" s="2441"/>
      <c r="J59" s="2441"/>
      <c r="K59" s="2441"/>
      <c r="L59" s="2441"/>
      <c r="M59" s="2441"/>
      <c r="N59" s="2441"/>
      <c r="O59" s="2441"/>
      <c r="P59" s="2441"/>
      <c r="Q59" s="2441"/>
      <c r="R59" s="2441"/>
      <c r="S59" s="2441"/>
      <c r="T59" s="2441"/>
      <c r="U59" s="2441"/>
      <c r="V59" s="2441"/>
      <c r="W59" s="2441"/>
      <c r="X59" s="2441"/>
      <c r="Y59" s="2441"/>
      <c r="Z59" s="2441"/>
      <c r="AA59" s="2441"/>
      <c r="AB59" s="2441"/>
      <c r="AC59" s="2441"/>
      <c r="AD59" s="2441"/>
      <c r="AE59" s="2441"/>
      <c r="AF59" s="2441"/>
      <c r="AG59" s="2441"/>
      <c r="AH59" s="2441"/>
      <c r="AI59" s="2441"/>
    </row>
    <row r="60" spans="1:35" ht="12" x14ac:dyDescent="0.2">
      <c r="A60" s="2441"/>
      <c r="B60" s="2441"/>
      <c r="C60" s="2441"/>
      <c r="D60" s="2441"/>
      <c r="E60" s="2441"/>
      <c r="F60" s="2441"/>
      <c r="G60" s="2441"/>
      <c r="H60" s="2441"/>
      <c r="I60" s="2441"/>
      <c r="J60" s="2441"/>
      <c r="K60" s="2441"/>
      <c r="L60" s="2441"/>
      <c r="M60" s="2441"/>
      <c r="N60" s="2441"/>
      <c r="O60" s="2441"/>
      <c r="P60" s="2441"/>
      <c r="Q60" s="2441"/>
      <c r="R60" s="2441"/>
      <c r="S60" s="2441"/>
      <c r="T60" s="2441"/>
      <c r="U60" s="2441"/>
      <c r="V60" s="2441"/>
      <c r="W60" s="2441"/>
      <c r="X60" s="2441"/>
      <c r="Y60" s="2441"/>
      <c r="Z60" s="2441"/>
      <c r="AA60" s="2441"/>
      <c r="AB60" s="2441"/>
      <c r="AC60" s="2441"/>
      <c r="AD60" s="2441"/>
      <c r="AE60" s="2441"/>
      <c r="AF60" s="2441"/>
      <c r="AG60" s="2441"/>
      <c r="AH60" s="2441"/>
      <c r="AI60" s="2441"/>
    </row>
    <row r="61" spans="1:35" ht="12" x14ac:dyDescent="0.2">
      <c r="A61" s="2441"/>
      <c r="B61" s="2441"/>
      <c r="C61" s="2441"/>
      <c r="D61" s="2441"/>
      <c r="E61" s="2441"/>
      <c r="F61" s="2441"/>
      <c r="G61" s="2441"/>
      <c r="H61" s="2441"/>
      <c r="I61" s="2441"/>
      <c r="J61" s="2441"/>
      <c r="K61" s="2441"/>
      <c r="L61" s="2441"/>
      <c r="M61" s="2441"/>
      <c r="N61" s="2441"/>
      <c r="O61" s="2441"/>
      <c r="P61" s="2441"/>
      <c r="Q61" s="2441"/>
      <c r="R61" s="2441"/>
      <c r="S61" s="2441"/>
      <c r="T61" s="2441"/>
      <c r="U61" s="2441"/>
      <c r="V61" s="2441"/>
      <c r="W61" s="2441"/>
      <c r="X61" s="2441"/>
      <c r="Y61" s="2441"/>
      <c r="Z61" s="2441"/>
      <c r="AA61" s="2441"/>
      <c r="AB61" s="2441"/>
      <c r="AC61" s="2441"/>
      <c r="AD61" s="2441"/>
      <c r="AE61" s="2441"/>
      <c r="AF61" s="2441"/>
      <c r="AG61" s="2441"/>
      <c r="AH61" s="2441"/>
      <c r="AI61" s="2441"/>
    </row>
    <row r="62" spans="1:35" ht="12" x14ac:dyDescent="0.2">
      <c r="A62" s="2441"/>
      <c r="B62" s="2441"/>
      <c r="C62" s="2441"/>
      <c r="D62" s="2441"/>
      <c r="E62" s="2441"/>
      <c r="F62" s="2441"/>
      <c r="G62" s="2441"/>
      <c r="H62" s="2441"/>
      <c r="I62" s="2441"/>
      <c r="J62" s="2441"/>
      <c r="K62" s="2441"/>
      <c r="L62" s="2441"/>
      <c r="M62" s="2441"/>
      <c r="N62" s="2441"/>
      <c r="O62" s="2441"/>
      <c r="P62" s="2441"/>
      <c r="Q62" s="2441"/>
      <c r="R62" s="2441"/>
      <c r="S62" s="2441"/>
      <c r="T62" s="2441"/>
      <c r="U62" s="2441"/>
      <c r="V62" s="2441"/>
      <c r="W62" s="2441"/>
      <c r="X62" s="2441"/>
      <c r="Y62" s="2441"/>
      <c r="Z62" s="2441"/>
      <c r="AA62" s="2441"/>
      <c r="AB62" s="2441"/>
      <c r="AC62" s="2441"/>
      <c r="AD62" s="2441"/>
      <c r="AE62" s="2441"/>
      <c r="AF62" s="2441"/>
      <c r="AG62" s="2441"/>
      <c r="AH62" s="2441"/>
      <c r="AI62" s="244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915</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27" t="s">
        <v>909</v>
      </c>
      <c r="I10" s="2517"/>
      <c r="J10" s="2517"/>
      <c r="K10" s="2517"/>
      <c r="L10" s="2517"/>
      <c r="M10" s="2518"/>
      <c r="N10" s="2527" t="s">
        <v>427</v>
      </c>
      <c r="O10" s="2517"/>
      <c r="P10" s="2517"/>
      <c r="Q10" s="2517"/>
      <c r="R10" s="2517"/>
      <c r="S10" s="2518"/>
      <c r="T10" s="2523" t="s">
        <v>426</v>
      </c>
      <c r="U10" s="2524"/>
      <c r="V10" s="2525"/>
      <c r="W10" s="2526" t="s">
        <v>425</v>
      </c>
      <c r="X10" s="2526"/>
      <c r="Y10" s="2526"/>
      <c r="Z10" s="2526"/>
      <c r="AA10" s="2526"/>
      <c r="AB10" s="2526"/>
      <c r="AC10" s="2526" t="s">
        <v>424</v>
      </c>
      <c r="AD10" s="2526"/>
      <c r="AE10" s="2526"/>
      <c r="AF10" s="2526"/>
      <c r="AG10" s="2526"/>
      <c r="AH10" s="2526"/>
      <c r="AI10" s="2527" t="s">
        <v>421</v>
      </c>
      <c r="AJ10" s="2517"/>
      <c r="AK10" s="2518"/>
      <c r="AL10" s="2527" t="s">
        <v>433</v>
      </c>
      <c r="AM10" s="2517"/>
      <c r="AN10" s="2518"/>
      <c r="AO10" s="2519" t="s">
        <v>39</v>
      </c>
      <c r="AP10" s="2520"/>
      <c r="AQ10" s="2520"/>
      <c r="AR10" s="2520"/>
      <c r="AS10" s="2552"/>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6"/>
      <c r="B11" s="2517"/>
      <c r="C11" s="2517"/>
      <c r="D11" s="2517"/>
      <c r="E11" s="2517"/>
      <c r="F11" s="2517"/>
      <c r="G11" s="2518"/>
      <c r="H11" s="2527"/>
      <c r="I11" s="2517"/>
      <c r="J11" s="2517"/>
      <c r="K11" s="2517"/>
      <c r="L11" s="2517"/>
      <c r="M11" s="2518"/>
      <c r="N11" s="2527"/>
      <c r="O11" s="2517"/>
      <c r="P11" s="2517"/>
      <c r="Q11" s="2517"/>
      <c r="R11" s="2517"/>
      <c r="S11" s="2518"/>
      <c r="T11" s="2523"/>
      <c r="U11" s="2524"/>
      <c r="V11" s="2525"/>
      <c r="W11" s="2507" t="s">
        <v>281</v>
      </c>
      <c r="X11" s="2508"/>
      <c r="Y11" s="2509"/>
      <c r="Z11" s="2507" t="s">
        <v>282</v>
      </c>
      <c r="AA11" s="2508"/>
      <c r="AB11" s="2509"/>
      <c r="AC11" s="2507" t="s">
        <v>281</v>
      </c>
      <c r="AD11" s="2508"/>
      <c r="AE11" s="2509"/>
      <c r="AF11" s="2507" t="s">
        <v>282</v>
      </c>
      <c r="AG11" s="2508"/>
      <c r="AH11" s="2509"/>
      <c r="AI11" s="2527"/>
      <c r="AJ11" s="2517"/>
      <c r="AK11" s="2518"/>
      <c r="AL11" s="2527"/>
      <c r="AM11" s="2517"/>
      <c r="AN11" s="2518"/>
      <c r="AO11" s="2521"/>
      <c r="AP11" s="2522"/>
      <c r="AQ11" s="2522"/>
      <c r="AR11" s="2522"/>
      <c r="AS11" s="2532"/>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483" t="s">
        <v>896</v>
      </c>
      <c r="I12" s="2484"/>
      <c r="J12" s="2484"/>
      <c r="K12" s="2484"/>
      <c r="L12" s="2484"/>
      <c r="M12" s="2485"/>
      <c r="N12" s="2489" t="s">
        <v>102</v>
      </c>
      <c r="O12" s="2490"/>
      <c r="P12" s="2490"/>
      <c r="Q12" s="2490"/>
      <c r="R12" s="2490"/>
      <c r="S12" s="2491"/>
      <c r="T12" s="2326"/>
      <c r="U12" s="2326"/>
      <c r="V12" s="2326"/>
      <c r="W12" s="2309"/>
      <c r="X12" s="2309"/>
      <c r="Y12" s="2309"/>
      <c r="Z12" s="2309"/>
      <c r="AA12" s="2309"/>
      <c r="AB12" s="2309"/>
      <c r="AC12" s="2309"/>
      <c r="AD12" s="2309"/>
      <c r="AE12" s="2309"/>
      <c r="AF12" s="2309"/>
      <c r="AG12" s="2309"/>
      <c r="AH12" s="2309"/>
      <c r="AI12" s="2309"/>
      <c r="AJ12" s="2309"/>
      <c r="AK12" s="2309"/>
      <c r="AL12" s="2542"/>
      <c r="AM12" s="2326"/>
      <c r="AN12" s="2326"/>
      <c r="AO12" s="2543"/>
      <c r="AP12" s="2544"/>
      <c r="AQ12" s="2544"/>
      <c r="AR12" s="2544"/>
      <c r="AS12" s="2545"/>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7"/>
      <c r="B13" s="2478"/>
      <c r="C13" s="2478"/>
      <c r="D13" s="2478"/>
      <c r="E13" s="2478"/>
      <c r="F13" s="2478"/>
      <c r="G13" s="2479"/>
      <c r="H13" s="2486"/>
      <c r="I13" s="2487"/>
      <c r="J13" s="2487"/>
      <c r="K13" s="2487"/>
      <c r="L13" s="2487"/>
      <c r="M13" s="2488"/>
      <c r="N13" s="2495" t="s">
        <v>101</v>
      </c>
      <c r="O13" s="2496"/>
      <c r="P13" s="2496"/>
      <c r="Q13" s="2496"/>
      <c r="R13" s="2496"/>
      <c r="S13" s="2497"/>
      <c r="T13" s="2504"/>
      <c r="U13" s="2504"/>
      <c r="V13" s="2504"/>
      <c r="W13" s="958"/>
      <c r="X13" s="958"/>
      <c r="Y13" s="958"/>
      <c r="Z13" s="958"/>
      <c r="AA13" s="958"/>
      <c r="AB13" s="958"/>
      <c r="AC13" s="958"/>
      <c r="AD13" s="958"/>
      <c r="AE13" s="958"/>
      <c r="AF13" s="958"/>
      <c r="AG13" s="958"/>
      <c r="AH13" s="958"/>
      <c r="AI13" s="958"/>
      <c r="AJ13" s="958"/>
      <c r="AK13" s="958"/>
      <c r="AL13" s="956">
        <f>1.085*T13*(W13-AC13)/1000</f>
        <v>0</v>
      </c>
      <c r="AM13" s="956"/>
      <c r="AN13" s="956"/>
      <c r="AO13" s="2546"/>
      <c r="AP13" s="2547"/>
      <c r="AQ13" s="2547"/>
      <c r="AR13" s="2547"/>
      <c r="AS13" s="2548"/>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917</v>
      </c>
      <c r="I14" s="2458"/>
      <c r="J14" s="2458"/>
      <c r="K14" s="2458"/>
      <c r="L14" s="2458"/>
      <c r="M14" s="2459"/>
      <c r="N14" s="2448" t="s">
        <v>102</v>
      </c>
      <c r="O14" s="2449"/>
      <c r="P14" s="2449"/>
      <c r="Q14" s="2449"/>
      <c r="R14" s="2449"/>
      <c r="S14" s="2450"/>
      <c r="T14" s="2451"/>
      <c r="U14" s="2451"/>
      <c r="V14" s="2451"/>
      <c r="W14" s="2447"/>
      <c r="X14" s="2447"/>
      <c r="Y14" s="2447"/>
      <c r="Z14" s="2447"/>
      <c r="AA14" s="2447"/>
      <c r="AB14" s="2447"/>
      <c r="AC14" s="2447"/>
      <c r="AD14" s="2447"/>
      <c r="AE14" s="2447"/>
      <c r="AF14" s="2447"/>
      <c r="AG14" s="2447"/>
      <c r="AH14" s="2447"/>
      <c r="AI14" s="2447"/>
      <c r="AJ14" s="2447"/>
      <c r="AK14" s="2447"/>
      <c r="AL14" s="2538"/>
      <c r="AM14" s="2451"/>
      <c r="AN14" s="2451"/>
      <c r="AO14" s="2539"/>
      <c r="AP14" s="2540"/>
      <c r="AQ14" s="2540"/>
      <c r="AR14" s="2540"/>
      <c r="AS14" s="2541"/>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2"/>
      <c r="K15" s="2502"/>
      <c r="L15" s="2502"/>
      <c r="M15" s="2503"/>
      <c r="N15" s="2495" t="s">
        <v>101</v>
      </c>
      <c r="O15" s="2496"/>
      <c r="P15" s="2496"/>
      <c r="Q15" s="2496"/>
      <c r="R15" s="2496"/>
      <c r="S15" s="2497"/>
      <c r="T15" s="2504"/>
      <c r="U15" s="2504"/>
      <c r="V15" s="2504"/>
      <c r="W15" s="958"/>
      <c r="X15" s="958"/>
      <c r="Y15" s="958"/>
      <c r="Z15" s="958"/>
      <c r="AA15" s="958"/>
      <c r="AB15" s="958"/>
      <c r="AC15" s="958"/>
      <c r="AD15" s="958"/>
      <c r="AE15" s="958"/>
      <c r="AF15" s="958"/>
      <c r="AG15" s="958"/>
      <c r="AH15" s="958"/>
      <c r="AI15" s="958"/>
      <c r="AJ15" s="958"/>
      <c r="AK15" s="958"/>
      <c r="AL15" s="2549">
        <f>1.085*T15*(AC15-W15)/1000</f>
        <v>0</v>
      </c>
      <c r="AM15" s="2550"/>
      <c r="AN15" s="2551"/>
      <c r="AO15" s="2546"/>
      <c r="AP15" s="2547"/>
      <c r="AQ15" s="2547"/>
      <c r="AR15" s="2547"/>
      <c r="AS15" s="2548"/>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896</v>
      </c>
      <c r="I16" s="2484"/>
      <c r="J16" s="2484"/>
      <c r="K16" s="2484"/>
      <c r="L16" s="2484"/>
      <c r="M16" s="2485"/>
      <c r="N16" s="2489" t="s">
        <v>102</v>
      </c>
      <c r="O16" s="2490"/>
      <c r="P16" s="2490"/>
      <c r="Q16" s="2490"/>
      <c r="R16" s="2490"/>
      <c r="S16" s="2491"/>
      <c r="T16" s="2326"/>
      <c r="U16" s="2326"/>
      <c r="V16" s="2326"/>
      <c r="W16" s="2309"/>
      <c r="X16" s="2309"/>
      <c r="Y16" s="2309"/>
      <c r="Z16" s="2309"/>
      <c r="AA16" s="2309"/>
      <c r="AB16" s="2309"/>
      <c r="AC16" s="2309"/>
      <c r="AD16" s="2309"/>
      <c r="AE16" s="2309"/>
      <c r="AF16" s="2309"/>
      <c r="AG16" s="2309"/>
      <c r="AH16" s="2309"/>
      <c r="AI16" s="2309"/>
      <c r="AJ16" s="2309"/>
      <c r="AK16" s="2309"/>
      <c r="AL16" s="2542"/>
      <c r="AM16" s="2326"/>
      <c r="AN16" s="2326"/>
      <c r="AO16" s="2543"/>
      <c r="AP16" s="2544"/>
      <c r="AQ16" s="2544"/>
      <c r="AR16" s="2544"/>
      <c r="AS16" s="254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7"/>
      <c r="K17" s="2487"/>
      <c r="L17" s="2487"/>
      <c r="M17" s="2488"/>
      <c r="N17" s="2495" t="s">
        <v>101</v>
      </c>
      <c r="O17" s="2496"/>
      <c r="P17" s="2496"/>
      <c r="Q17" s="2496"/>
      <c r="R17" s="2496"/>
      <c r="S17" s="2497"/>
      <c r="T17" s="2504"/>
      <c r="U17" s="2504"/>
      <c r="V17" s="2504"/>
      <c r="W17" s="958"/>
      <c r="X17" s="958"/>
      <c r="Y17" s="958"/>
      <c r="Z17" s="958"/>
      <c r="AA17" s="958"/>
      <c r="AB17" s="958"/>
      <c r="AC17" s="958"/>
      <c r="AD17" s="958"/>
      <c r="AE17" s="958"/>
      <c r="AF17" s="958"/>
      <c r="AG17" s="958"/>
      <c r="AH17" s="958"/>
      <c r="AI17" s="958"/>
      <c r="AJ17" s="958"/>
      <c r="AK17" s="958"/>
      <c r="AL17" s="956">
        <f>1.085*T17*(W17-AC17)/1000</f>
        <v>0</v>
      </c>
      <c r="AM17" s="956"/>
      <c r="AN17" s="956"/>
      <c r="AO17" s="2546"/>
      <c r="AP17" s="2547"/>
      <c r="AQ17" s="2547"/>
      <c r="AR17" s="2547"/>
      <c r="AS17" s="2548"/>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917</v>
      </c>
      <c r="I18" s="2458"/>
      <c r="J18" s="2458"/>
      <c r="K18" s="2458"/>
      <c r="L18" s="2458"/>
      <c r="M18" s="2459"/>
      <c r="N18" s="2448" t="s">
        <v>102</v>
      </c>
      <c r="O18" s="2449"/>
      <c r="P18" s="2449"/>
      <c r="Q18" s="2449"/>
      <c r="R18" s="2449"/>
      <c r="S18" s="2450"/>
      <c r="T18" s="2451"/>
      <c r="U18" s="2451"/>
      <c r="V18" s="2451"/>
      <c r="W18" s="2447"/>
      <c r="X18" s="2447"/>
      <c r="Y18" s="2447"/>
      <c r="Z18" s="2447"/>
      <c r="AA18" s="2447"/>
      <c r="AB18" s="2447"/>
      <c r="AC18" s="2447"/>
      <c r="AD18" s="2447"/>
      <c r="AE18" s="2447"/>
      <c r="AF18" s="2447"/>
      <c r="AG18" s="2447"/>
      <c r="AH18" s="2447"/>
      <c r="AI18" s="2447"/>
      <c r="AJ18" s="2447"/>
      <c r="AK18" s="2447"/>
      <c r="AL18" s="2538"/>
      <c r="AM18" s="2451"/>
      <c r="AN18" s="2451"/>
      <c r="AO18" s="2539"/>
      <c r="AP18" s="2540"/>
      <c r="AQ18" s="2540"/>
      <c r="AR18" s="2540"/>
      <c r="AS18" s="2541"/>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2"/>
      <c r="K19" s="2502"/>
      <c r="L19" s="2502"/>
      <c r="M19" s="2503"/>
      <c r="N19" s="2495" t="s">
        <v>101</v>
      </c>
      <c r="O19" s="2496"/>
      <c r="P19" s="2496"/>
      <c r="Q19" s="2496"/>
      <c r="R19" s="2496"/>
      <c r="S19" s="2497"/>
      <c r="T19" s="2504"/>
      <c r="U19" s="2504"/>
      <c r="V19" s="2504"/>
      <c r="W19" s="958"/>
      <c r="X19" s="958"/>
      <c r="Y19" s="958"/>
      <c r="Z19" s="958"/>
      <c r="AA19" s="958"/>
      <c r="AB19" s="958"/>
      <c r="AC19" s="958"/>
      <c r="AD19" s="958"/>
      <c r="AE19" s="958"/>
      <c r="AF19" s="958"/>
      <c r="AG19" s="958"/>
      <c r="AH19" s="958"/>
      <c r="AI19" s="958"/>
      <c r="AJ19" s="958"/>
      <c r="AK19" s="958"/>
      <c r="AL19" s="2549">
        <f>1.085*T19*(AC19-W19)/1000</f>
        <v>0</v>
      </c>
      <c r="AM19" s="2550"/>
      <c r="AN19" s="2551"/>
      <c r="AO19" s="2546"/>
      <c r="AP19" s="2547"/>
      <c r="AQ19" s="2547"/>
      <c r="AR19" s="2547"/>
      <c r="AS19" s="2548"/>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896</v>
      </c>
      <c r="I20" s="2484"/>
      <c r="J20" s="2484"/>
      <c r="K20" s="2484"/>
      <c r="L20" s="2484"/>
      <c r="M20" s="2485"/>
      <c r="N20" s="2489" t="s">
        <v>102</v>
      </c>
      <c r="O20" s="2490"/>
      <c r="P20" s="2490"/>
      <c r="Q20" s="2490"/>
      <c r="R20" s="2490"/>
      <c r="S20" s="2491"/>
      <c r="T20" s="2326"/>
      <c r="U20" s="2326"/>
      <c r="V20" s="2326"/>
      <c r="W20" s="2309"/>
      <c r="X20" s="2309"/>
      <c r="Y20" s="2309"/>
      <c r="Z20" s="2309"/>
      <c r="AA20" s="2309"/>
      <c r="AB20" s="2309"/>
      <c r="AC20" s="2309"/>
      <c r="AD20" s="2309"/>
      <c r="AE20" s="2309"/>
      <c r="AF20" s="2309"/>
      <c r="AG20" s="2309"/>
      <c r="AH20" s="2309"/>
      <c r="AI20" s="2309"/>
      <c r="AJ20" s="2309"/>
      <c r="AK20" s="2309"/>
      <c r="AL20" s="2542"/>
      <c r="AM20" s="2326"/>
      <c r="AN20" s="2326"/>
      <c r="AO20" s="2543"/>
      <c r="AP20" s="2544"/>
      <c r="AQ20" s="2544"/>
      <c r="AR20" s="2544"/>
      <c r="AS20" s="254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7"/>
      <c r="K21" s="2487"/>
      <c r="L21" s="2487"/>
      <c r="M21" s="2488"/>
      <c r="N21" s="2495" t="s">
        <v>101</v>
      </c>
      <c r="O21" s="2496"/>
      <c r="P21" s="2496"/>
      <c r="Q21" s="2496"/>
      <c r="R21" s="2496"/>
      <c r="S21" s="2497"/>
      <c r="T21" s="2504"/>
      <c r="U21" s="2504"/>
      <c r="V21" s="2504"/>
      <c r="W21" s="958"/>
      <c r="X21" s="958"/>
      <c r="Y21" s="958"/>
      <c r="Z21" s="958"/>
      <c r="AA21" s="958"/>
      <c r="AB21" s="958"/>
      <c r="AC21" s="958"/>
      <c r="AD21" s="958"/>
      <c r="AE21" s="958"/>
      <c r="AF21" s="958"/>
      <c r="AG21" s="958"/>
      <c r="AH21" s="958"/>
      <c r="AI21" s="958"/>
      <c r="AJ21" s="958"/>
      <c r="AK21" s="958"/>
      <c r="AL21" s="956">
        <f>1.085*T21*(W21-AC21)/1000</f>
        <v>0</v>
      </c>
      <c r="AM21" s="956"/>
      <c r="AN21" s="956"/>
      <c r="AO21" s="2546"/>
      <c r="AP21" s="2547"/>
      <c r="AQ21" s="2547"/>
      <c r="AR21" s="2547"/>
      <c r="AS21" s="2548"/>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917</v>
      </c>
      <c r="I22" s="2458"/>
      <c r="J22" s="2458"/>
      <c r="K22" s="2458"/>
      <c r="L22" s="2458"/>
      <c r="M22" s="2459"/>
      <c r="N22" s="2448" t="s">
        <v>102</v>
      </c>
      <c r="O22" s="2449"/>
      <c r="P22" s="2449"/>
      <c r="Q22" s="2449"/>
      <c r="R22" s="2449"/>
      <c r="S22" s="2450"/>
      <c r="T22" s="2451"/>
      <c r="U22" s="2451"/>
      <c r="V22" s="2451"/>
      <c r="W22" s="2447"/>
      <c r="X22" s="2447"/>
      <c r="Y22" s="2447"/>
      <c r="Z22" s="2447"/>
      <c r="AA22" s="2447"/>
      <c r="AB22" s="2447"/>
      <c r="AC22" s="2447"/>
      <c r="AD22" s="2447"/>
      <c r="AE22" s="2447"/>
      <c r="AF22" s="2447"/>
      <c r="AG22" s="2447"/>
      <c r="AH22" s="2447"/>
      <c r="AI22" s="2447"/>
      <c r="AJ22" s="2447"/>
      <c r="AK22" s="2447"/>
      <c r="AL22" s="2538"/>
      <c r="AM22" s="2451"/>
      <c r="AN22" s="2451"/>
      <c r="AO22" s="2539"/>
      <c r="AP22" s="2540"/>
      <c r="AQ22" s="2540"/>
      <c r="AR22" s="2540"/>
      <c r="AS22" s="2541"/>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2"/>
      <c r="K23" s="2502"/>
      <c r="L23" s="2502"/>
      <c r="M23" s="2503"/>
      <c r="N23" s="2495" t="s">
        <v>101</v>
      </c>
      <c r="O23" s="2496"/>
      <c r="P23" s="2496"/>
      <c r="Q23" s="2496"/>
      <c r="R23" s="2496"/>
      <c r="S23" s="2497"/>
      <c r="T23" s="2504"/>
      <c r="U23" s="2504"/>
      <c r="V23" s="2504"/>
      <c r="W23" s="958"/>
      <c r="X23" s="958"/>
      <c r="Y23" s="958"/>
      <c r="Z23" s="958"/>
      <c r="AA23" s="958"/>
      <c r="AB23" s="958"/>
      <c r="AC23" s="958"/>
      <c r="AD23" s="958"/>
      <c r="AE23" s="958"/>
      <c r="AF23" s="958"/>
      <c r="AG23" s="958"/>
      <c r="AH23" s="958"/>
      <c r="AI23" s="958"/>
      <c r="AJ23" s="958"/>
      <c r="AK23" s="958"/>
      <c r="AL23" s="2549">
        <f>1.085*T23*(AC23-W23)/1000</f>
        <v>0</v>
      </c>
      <c r="AM23" s="2550"/>
      <c r="AN23" s="2551"/>
      <c r="AO23" s="2546"/>
      <c r="AP23" s="2547"/>
      <c r="AQ23" s="2547"/>
      <c r="AR23" s="2547"/>
      <c r="AS23" s="2548"/>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896</v>
      </c>
      <c r="I24" s="2484"/>
      <c r="J24" s="2484"/>
      <c r="K24" s="2484"/>
      <c r="L24" s="2484"/>
      <c r="M24" s="2485"/>
      <c r="N24" s="2489" t="s">
        <v>102</v>
      </c>
      <c r="O24" s="2490"/>
      <c r="P24" s="2490"/>
      <c r="Q24" s="2490"/>
      <c r="R24" s="2490"/>
      <c r="S24" s="2491"/>
      <c r="T24" s="2326"/>
      <c r="U24" s="2326"/>
      <c r="V24" s="2326"/>
      <c r="W24" s="2309"/>
      <c r="X24" s="2309"/>
      <c r="Y24" s="2309"/>
      <c r="Z24" s="2309"/>
      <c r="AA24" s="2309"/>
      <c r="AB24" s="2309"/>
      <c r="AC24" s="2309"/>
      <c r="AD24" s="2309"/>
      <c r="AE24" s="2309"/>
      <c r="AF24" s="2309"/>
      <c r="AG24" s="2309"/>
      <c r="AH24" s="2309"/>
      <c r="AI24" s="2309"/>
      <c r="AJ24" s="2309"/>
      <c r="AK24" s="2309"/>
      <c r="AL24" s="2542"/>
      <c r="AM24" s="2326"/>
      <c r="AN24" s="2326"/>
      <c r="AO24" s="2543"/>
      <c r="AP24" s="2544"/>
      <c r="AQ24" s="2544"/>
      <c r="AR24" s="2544"/>
      <c r="AS24" s="254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7"/>
      <c r="K25" s="2487"/>
      <c r="L25" s="2487"/>
      <c r="M25" s="2488"/>
      <c r="N25" s="2495" t="s">
        <v>101</v>
      </c>
      <c r="O25" s="2496"/>
      <c r="P25" s="2496"/>
      <c r="Q25" s="2496"/>
      <c r="R25" s="2496"/>
      <c r="S25" s="2497"/>
      <c r="T25" s="2504"/>
      <c r="U25" s="2504"/>
      <c r="V25" s="2504"/>
      <c r="W25" s="958"/>
      <c r="X25" s="958"/>
      <c r="Y25" s="958"/>
      <c r="Z25" s="958"/>
      <c r="AA25" s="958"/>
      <c r="AB25" s="958"/>
      <c r="AC25" s="958"/>
      <c r="AD25" s="958"/>
      <c r="AE25" s="958"/>
      <c r="AF25" s="958"/>
      <c r="AG25" s="958"/>
      <c r="AH25" s="958"/>
      <c r="AI25" s="958"/>
      <c r="AJ25" s="958"/>
      <c r="AK25" s="958"/>
      <c r="AL25" s="956">
        <f>1.085*T25*(W25-AC25)/1000</f>
        <v>0</v>
      </c>
      <c r="AM25" s="956"/>
      <c r="AN25" s="956"/>
      <c r="AO25" s="2546"/>
      <c r="AP25" s="2547"/>
      <c r="AQ25" s="2547"/>
      <c r="AR25" s="2547"/>
      <c r="AS25" s="2548"/>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917</v>
      </c>
      <c r="I26" s="2458"/>
      <c r="J26" s="2458"/>
      <c r="K26" s="2458"/>
      <c r="L26" s="2458"/>
      <c r="M26" s="2459"/>
      <c r="N26" s="2448" t="s">
        <v>102</v>
      </c>
      <c r="O26" s="2449"/>
      <c r="P26" s="2449"/>
      <c r="Q26" s="2449"/>
      <c r="R26" s="2449"/>
      <c r="S26" s="2450"/>
      <c r="T26" s="2451"/>
      <c r="U26" s="2451"/>
      <c r="V26" s="2451"/>
      <c r="W26" s="2447"/>
      <c r="X26" s="2447"/>
      <c r="Y26" s="2447"/>
      <c r="Z26" s="2447"/>
      <c r="AA26" s="2447"/>
      <c r="AB26" s="2447"/>
      <c r="AC26" s="2447"/>
      <c r="AD26" s="2447"/>
      <c r="AE26" s="2447"/>
      <c r="AF26" s="2447"/>
      <c r="AG26" s="2447"/>
      <c r="AH26" s="2447"/>
      <c r="AI26" s="2447"/>
      <c r="AJ26" s="2447"/>
      <c r="AK26" s="2447"/>
      <c r="AL26" s="2538"/>
      <c r="AM26" s="2451"/>
      <c r="AN26" s="2451"/>
      <c r="AO26" s="2539"/>
      <c r="AP26" s="2540"/>
      <c r="AQ26" s="2540"/>
      <c r="AR26" s="2540"/>
      <c r="AS26" s="2541"/>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2"/>
      <c r="K27" s="2502"/>
      <c r="L27" s="2502"/>
      <c r="M27" s="2503"/>
      <c r="N27" s="2495" t="s">
        <v>101</v>
      </c>
      <c r="O27" s="2496"/>
      <c r="P27" s="2496"/>
      <c r="Q27" s="2496"/>
      <c r="R27" s="2496"/>
      <c r="S27" s="2497"/>
      <c r="T27" s="2504"/>
      <c r="U27" s="2504"/>
      <c r="V27" s="2504"/>
      <c r="W27" s="958"/>
      <c r="X27" s="958"/>
      <c r="Y27" s="958"/>
      <c r="Z27" s="958"/>
      <c r="AA27" s="958"/>
      <c r="AB27" s="958"/>
      <c r="AC27" s="958"/>
      <c r="AD27" s="958"/>
      <c r="AE27" s="958"/>
      <c r="AF27" s="958"/>
      <c r="AG27" s="958"/>
      <c r="AH27" s="958"/>
      <c r="AI27" s="958"/>
      <c r="AJ27" s="958"/>
      <c r="AK27" s="958"/>
      <c r="AL27" s="2549">
        <f>1.085*T27*(AC27-W27)/1000</f>
        <v>0</v>
      </c>
      <c r="AM27" s="2550"/>
      <c r="AN27" s="2551"/>
      <c r="AO27" s="2546"/>
      <c r="AP27" s="2547"/>
      <c r="AQ27" s="2547"/>
      <c r="AR27" s="2547"/>
      <c r="AS27" s="2548"/>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896</v>
      </c>
      <c r="I28" s="2484"/>
      <c r="J28" s="2484"/>
      <c r="K28" s="2484"/>
      <c r="L28" s="2484"/>
      <c r="M28" s="2485"/>
      <c r="N28" s="2489" t="s">
        <v>102</v>
      </c>
      <c r="O28" s="2490"/>
      <c r="P28" s="2490"/>
      <c r="Q28" s="2490"/>
      <c r="R28" s="2490"/>
      <c r="S28" s="2491"/>
      <c r="T28" s="2326"/>
      <c r="U28" s="2326"/>
      <c r="V28" s="2326"/>
      <c r="W28" s="2309"/>
      <c r="X28" s="2309"/>
      <c r="Y28" s="2309"/>
      <c r="Z28" s="2309"/>
      <c r="AA28" s="2309"/>
      <c r="AB28" s="2309"/>
      <c r="AC28" s="2309"/>
      <c r="AD28" s="2309"/>
      <c r="AE28" s="2309"/>
      <c r="AF28" s="2309"/>
      <c r="AG28" s="2309"/>
      <c r="AH28" s="2309"/>
      <c r="AI28" s="2309"/>
      <c r="AJ28" s="2309"/>
      <c r="AK28" s="2309"/>
      <c r="AL28" s="2542"/>
      <c r="AM28" s="2326"/>
      <c r="AN28" s="2326"/>
      <c r="AO28" s="2543"/>
      <c r="AP28" s="2544"/>
      <c r="AQ28" s="2544"/>
      <c r="AR28" s="2544"/>
      <c r="AS28" s="254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7"/>
      <c r="K29" s="2487"/>
      <c r="L29" s="2487"/>
      <c r="M29" s="2488"/>
      <c r="N29" s="2495" t="s">
        <v>101</v>
      </c>
      <c r="O29" s="2496"/>
      <c r="P29" s="2496"/>
      <c r="Q29" s="2496"/>
      <c r="R29" s="2496"/>
      <c r="S29" s="2497"/>
      <c r="T29" s="2504"/>
      <c r="U29" s="2504"/>
      <c r="V29" s="2504"/>
      <c r="W29" s="958"/>
      <c r="X29" s="958"/>
      <c r="Y29" s="958"/>
      <c r="Z29" s="958"/>
      <c r="AA29" s="958"/>
      <c r="AB29" s="958"/>
      <c r="AC29" s="958"/>
      <c r="AD29" s="958"/>
      <c r="AE29" s="958"/>
      <c r="AF29" s="958"/>
      <c r="AG29" s="958"/>
      <c r="AH29" s="958"/>
      <c r="AI29" s="958"/>
      <c r="AJ29" s="958"/>
      <c r="AK29" s="958"/>
      <c r="AL29" s="956">
        <f>1.085*T29*(W29-AC29)/1000</f>
        <v>0</v>
      </c>
      <c r="AM29" s="956"/>
      <c r="AN29" s="956"/>
      <c r="AO29" s="2546"/>
      <c r="AP29" s="2547"/>
      <c r="AQ29" s="2547"/>
      <c r="AR29" s="2547"/>
      <c r="AS29" s="2548"/>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917</v>
      </c>
      <c r="I30" s="2458"/>
      <c r="J30" s="2458"/>
      <c r="K30" s="2458"/>
      <c r="L30" s="2458"/>
      <c r="M30" s="2459"/>
      <c r="N30" s="2448" t="s">
        <v>102</v>
      </c>
      <c r="O30" s="2449"/>
      <c r="P30" s="2449"/>
      <c r="Q30" s="2449"/>
      <c r="R30" s="2449"/>
      <c r="S30" s="2450"/>
      <c r="T30" s="2451"/>
      <c r="U30" s="2451"/>
      <c r="V30" s="2451"/>
      <c r="W30" s="2447"/>
      <c r="X30" s="2447"/>
      <c r="Y30" s="2447"/>
      <c r="Z30" s="2447"/>
      <c r="AA30" s="2447"/>
      <c r="AB30" s="2447"/>
      <c r="AC30" s="2447"/>
      <c r="AD30" s="2447"/>
      <c r="AE30" s="2447"/>
      <c r="AF30" s="2447"/>
      <c r="AG30" s="2447"/>
      <c r="AH30" s="2447"/>
      <c r="AI30" s="2447"/>
      <c r="AJ30" s="2447"/>
      <c r="AK30" s="2447"/>
      <c r="AL30" s="2538"/>
      <c r="AM30" s="2451"/>
      <c r="AN30" s="2451"/>
      <c r="AO30" s="2539"/>
      <c r="AP30" s="2540"/>
      <c r="AQ30" s="2540"/>
      <c r="AR30" s="2540"/>
      <c r="AS30" s="2541"/>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1"/>
      <c r="K31" s="2461"/>
      <c r="L31" s="2461"/>
      <c r="M31" s="2462"/>
      <c r="N31" s="2466" t="s">
        <v>101</v>
      </c>
      <c r="O31" s="2467"/>
      <c r="P31" s="2467"/>
      <c r="Q31" s="2467"/>
      <c r="R31" s="2467"/>
      <c r="S31" s="2468"/>
      <c r="T31" s="2469"/>
      <c r="U31" s="2469"/>
      <c r="V31" s="2469"/>
      <c r="W31" s="2248"/>
      <c r="X31" s="2248"/>
      <c r="Y31" s="2248"/>
      <c r="Z31" s="2248"/>
      <c r="AA31" s="2248"/>
      <c r="AB31" s="2248"/>
      <c r="AC31" s="2248"/>
      <c r="AD31" s="2248"/>
      <c r="AE31" s="2248"/>
      <c r="AF31" s="2248"/>
      <c r="AG31" s="2248"/>
      <c r="AH31" s="2248"/>
      <c r="AI31" s="2248"/>
      <c r="AJ31" s="2248"/>
      <c r="AK31" s="2248"/>
      <c r="AL31" s="2534">
        <f>1.085*T31*(AC31-W31)/1000</f>
        <v>0</v>
      </c>
      <c r="AM31" s="1824"/>
      <c r="AN31" s="1825"/>
      <c r="AO31" s="2535"/>
      <c r="AP31" s="2536"/>
      <c r="AQ31" s="2536"/>
      <c r="AR31" s="2536"/>
      <c r="AS31" s="253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1035" t="s">
        <v>918</v>
      </c>
      <c r="Y5" s="1035"/>
      <c r="Z5" s="1035"/>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1" t="s">
        <v>696</v>
      </c>
      <c r="AY7" s="962"/>
      <c r="AZ7" s="962"/>
      <c r="BA7" s="962"/>
      <c r="BB7" s="962"/>
      <c r="BC7" s="962"/>
      <c r="BD7" s="962"/>
      <c r="BE7" s="962"/>
      <c r="BF7" s="962"/>
      <c r="BG7" s="962"/>
      <c r="BH7" s="962"/>
      <c r="BI7" s="962"/>
      <c r="BJ7" s="962"/>
      <c r="BK7" s="962"/>
      <c r="BL7" s="963"/>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916</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2"/>
      <c r="AJ9" s="972"/>
      <c r="AK9" s="972"/>
      <c r="AL9" s="972"/>
      <c r="AM9" s="972"/>
      <c r="AN9" s="972"/>
      <c r="AO9" s="972"/>
      <c r="AP9" s="972"/>
      <c r="AQ9" s="972"/>
      <c r="AR9" s="972"/>
      <c r="AS9" s="973"/>
      <c r="AT9" s="671"/>
      <c r="AU9" s="603"/>
      <c r="AV9" s="60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428</v>
      </c>
      <c r="B10" s="2517"/>
      <c r="C10" s="2517"/>
      <c r="D10" s="2517"/>
      <c r="E10" s="2517"/>
      <c r="F10" s="2517"/>
      <c r="G10" s="2518"/>
      <c r="H10" s="2527" t="s">
        <v>909</v>
      </c>
      <c r="I10" s="2517"/>
      <c r="J10" s="2517"/>
      <c r="K10" s="2517"/>
      <c r="L10" s="2517"/>
      <c r="M10" s="2518"/>
      <c r="N10" s="2527" t="s">
        <v>427</v>
      </c>
      <c r="O10" s="2517"/>
      <c r="P10" s="2517"/>
      <c r="Q10" s="2517"/>
      <c r="R10" s="2517"/>
      <c r="S10" s="2518"/>
      <c r="T10" s="2523" t="s">
        <v>426</v>
      </c>
      <c r="U10" s="2524"/>
      <c r="V10" s="2525"/>
      <c r="W10" s="2526" t="s">
        <v>425</v>
      </c>
      <c r="X10" s="2526"/>
      <c r="Y10" s="2526"/>
      <c r="Z10" s="2526"/>
      <c r="AA10" s="2526"/>
      <c r="AB10" s="2526"/>
      <c r="AC10" s="2526" t="s">
        <v>424</v>
      </c>
      <c r="AD10" s="2526"/>
      <c r="AE10" s="2526"/>
      <c r="AF10" s="2526"/>
      <c r="AG10" s="2526"/>
      <c r="AH10" s="2526"/>
      <c r="AI10" s="2527" t="s">
        <v>421</v>
      </c>
      <c r="AJ10" s="2517"/>
      <c r="AK10" s="2518"/>
      <c r="AL10" s="2527" t="s">
        <v>433</v>
      </c>
      <c r="AM10" s="2517"/>
      <c r="AN10" s="2518"/>
      <c r="AO10" s="2519" t="s">
        <v>39</v>
      </c>
      <c r="AP10" s="2520"/>
      <c r="AQ10" s="2520"/>
      <c r="AR10" s="2520"/>
      <c r="AS10" s="2552"/>
      <c r="AT10" s="565"/>
      <c r="AU10" s="565"/>
      <c r="AV10" s="565"/>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2516"/>
      <c r="B11" s="2517"/>
      <c r="C11" s="2517"/>
      <c r="D11" s="2517"/>
      <c r="E11" s="2517"/>
      <c r="F11" s="2517"/>
      <c r="G11" s="2518"/>
      <c r="H11" s="2527"/>
      <c r="I11" s="2517"/>
      <c r="J11" s="2517"/>
      <c r="K11" s="2517"/>
      <c r="L11" s="2517"/>
      <c r="M11" s="2518"/>
      <c r="N11" s="2527"/>
      <c r="O11" s="2517"/>
      <c r="P11" s="2517"/>
      <c r="Q11" s="2517"/>
      <c r="R11" s="2517"/>
      <c r="S11" s="2518"/>
      <c r="T11" s="2523"/>
      <c r="U11" s="2524"/>
      <c r="V11" s="2525"/>
      <c r="W11" s="2507" t="s">
        <v>281</v>
      </c>
      <c r="X11" s="2508"/>
      <c r="Y11" s="2509"/>
      <c r="Z11" s="2507" t="s">
        <v>282</v>
      </c>
      <c r="AA11" s="2508"/>
      <c r="AB11" s="2509"/>
      <c r="AC11" s="2507" t="s">
        <v>281</v>
      </c>
      <c r="AD11" s="2508"/>
      <c r="AE11" s="2509"/>
      <c r="AF11" s="2507" t="s">
        <v>282</v>
      </c>
      <c r="AG11" s="2508"/>
      <c r="AH11" s="2509"/>
      <c r="AI11" s="2527"/>
      <c r="AJ11" s="2517"/>
      <c r="AK11" s="2518"/>
      <c r="AL11" s="2527"/>
      <c r="AM11" s="2517"/>
      <c r="AN11" s="2518"/>
      <c r="AO11" s="2521"/>
      <c r="AP11" s="2522"/>
      <c r="AQ11" s="2522"/>
      <c r="AR11" s="2522"/>
      <c r="AS11" s="2532"/>
      <c r="AT11" s="565"/>
      <c r="AU11" s="565"/>
      <c r="AV11" s="565"/>
      <c r="AW11" s="5"/>
      <c r="AX11" s="925"/>
      <c r="AY11" s="926"/>
      <c r="AZ11" s="926"/>
      <c r="BA11" s="926"/>
      <c r="BB11" s="927"/>
      <c r="BC11" s="928"/>
      <c r="BD11" s="926"/>
      <c r="BE11" s="926"/>
      <c r="BF11" s="926"/>
      <c r="BG11" s="927"/>
      <c r="BH11" s="928"/>
      <c r="BI11" s="926"/>
      <c r="BJ11" s="926"/>
      <c r="BK11" s="926"/>
      <c r="BL11" s="92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483" t="s">
        <v>896</v>
      </c>
      <c r="I12" s="2484"/>
      <c r="J12" s="2484"/>
      <c r="K12" s="2484"/>
      <c r="L12" s="2484"/>
      <c r="M12" s="2485"/>
      <c r="N12" s="2489" t="s">
        <v>102</v>
      </c>
      <c r="O12" s="2490"/>
      <c r="P12" s="2490"/>
      <c r="Q12" s="2490"/>
      <c r="R12" s="2490"/>
      <c r="S12" s="2491"/>
      <c r="T12" s="2326"/>
      <c r="U12" s="2326"/>
      <c r="V12" s="2326"/>
      <c r="W12" s="2309"/>
      <c r="X12" s="2309"/>
      <c r="Y12" s="2309"/>
      <c r="Z12" s="2309"/>
      <c r="AA12" s="2309"/>
      <c r="AB12" s="2309"/>
      <c r="AC12" s="2309"/>
      <c r="AD12" s="2309"/>
      <c r="AE12" s="2309"/>
      <c r="AF12" s="2309"/>
      <c r="AG12" s="2309"/>
      <c r="AH12" s="2309"/>
      <c r="AI12" s="2309"/>
      <c r="AJ12" s="2309"/>
      <c r="AK12" s="2309"/>
      <c r="AL12" s="2542"/>
      <c r="AM12" s="2326"/>
      <c r="AN12" s="2326"/>
      <c r="AO12" s="2543"/>
      <c r="AP12" s="2544"/>
      <c r="AQ12" s="2544"/>
      <c r="AR12" s="2544"/>
      <c r="AS12" s="2545"/>
      <c r="AT12" s="565"/>
      <c r="AU12" s="565"/>
      <c r="AV12" s="565"/>
      <c r="AW12" s="5"/>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77"/>
      <c r="B13" s="2478"/>
      <c r="C13" s="2478"/>
      <c r="D13" s="2478"/>
      <c r="E13" s="2478"/>
      <c r="F13" s="2478"/>
      <c r="G13" s="2479"/>
      <c r="H13" s="2486"/>
      <c r="I13" s="2487"/>
      <c r="J13" s="2487"/>
      <c r="K13" s="2487"/>
      <c r="L13" s="2487"/>
      <c r="M13" s="2488"/>
      <c r="N13" s="2495" t="s">
        <v>101</v>
      </c>
      <c r="O13" s="2496"/>
      <c r="P13" s="2496"/>
      <c r="Q13" s="2496"/>
      <c r="R13" s="2496"/>
      <c r="S13" s="2497"/>
      <c r="T13" s="2504"/>
      <c r="U13" s="2504"/>
      <c r="V13" s="2504"/>
      <c r="W13" s="958"/>
      <c r="X13" s="958"/>
      <c r="Y13" s="958"/>
      <c r="Z13" s="958"/>
      <c r="AA13" s="958"/>
      <c r="AB13" s="958"/>
      <c r="AC13" s="958"/>
      <c r="AD13" s="958"/>
      <c r="AE13" s="958"/>
      <c r="AF13" s="958"/>
      <c r="AG13" s="958"/>
      <c r="AH13" s="958"/>
      <c r="AI13" s="958"/>
      <c r="AJ13" s="958"/>
      <c r="AK13" s="958"/>
      <c r="AL13" s="956">
        <f>1.085*T13*(AC13-W13)/1000</f>
        <v>0</v>
      </c>
      <c r="AM13" s="956"/>
      <c r="AN13" s="956"/>
      <c r="AO13" s="2546"/>
      <c r="AP13" s="2547"/>
      <c r="AQ13" s="2547"/>
      <c r="AR13" s="2547"/>
      <c r="AS13" s="2548"/>
      <c r="AT13" s="565"/>
      <c r="AU13" s="565"/>
      <c r="AV13" s="565"/>
      <c r="AW13" s="5"/>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7"/>
      <c r="B14" s="2478"/>
      <c r="C14" s="2478"/>
      <c r="D14" s="2478"/>
      <c r="E14" s="2478"/>
      <c r="F14" s="2478"/>
      <c r="G14" s="2479"/>
      <c r="H14" s="2457" t="s">
        <v>917</v>
      </c>
      <c r="I14" s="2458"/>
      <c r="J14" s="2458"/>
      <c r="K14" s="2458"/>
      <c r="L14" s="2458"/>
      <c r="M14" s="2459"/>
      <c r="N14" s="2448" t="s">
        <v>102</v>
      </c>
      <c r="O14" s="2449"/>
      <c r="P14" s="2449"/>
      <c r="Q14" s="2449"/>
      <c r="R14" s="2449"/>
      <c r="S14" s="2450"/>
      <c r="T14" s="2451"/>
      <c r="U14" s="2451"/>
      <c r="V14" s="2451"/>
      <c r="W14" s="2447"/>
      <c r="X14" s="2447"/>
      <c r="Y14" s="2447"/>
      <c r="Z14" s="2447"/>
      <c r="AA14" s="2447"/>
      <c r="AB14" s="2447"/>
      <c r="AC14" s="2447"/>
      <c r="AD14" s="2447"/>
      <c r="AE14" s="2447"/>
      <c r="AF14" s="2447"/>
      <c r="AG14" s="2447"/>
      <c r="AH14" s="2447"/>
      <c r="AI14" s="2447"/>
      <c r="AJ14" s="2447"/>
      <c r="AK14" s="2447"/>
      <c r="AL14" s="2538"/>
      <c r="AM14" s="2451"/>
      <c r="AN14" s="2451"/>
      <c r="AO14" s="2539"/>
      <c r="AP14" s="2540"/>
      <c r="AQ14" s="2540"/>
      <c r="AR14" s="2540"/>
      <c r="AS14" s="2541"/>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01"/>
      <c r="I15" s="2502"/>
      <c r="J15" s="2502"/>
      <c r="K15" s="2502"/>
      <c r="L15" s="2502"/>
      <c r="M15" s="2503"/>
      <c r="N15" s="2495" t="s">
        <v>101</v>
      </c>
      <c r="O15" s="2496"/>
      <c r="P15" s="2496"/>
      <c r="Q15" s="2496"/>
      <c r="R15" s="2496"/>
      <c r="S15" s="2497"/>
      <c r="T15" s="2504"/>
      <c r="U15" s="2504"/>
      <c r="V15" s="2504"/>
      <c r="W15" s="958"/>
      <c r="X15" s="958"/>
      <c r="Y15" s="958"/>
      <c r="Z15" s="958"/>
      <c r="AA15" s="958"/>
      <c r="AB15" s="958"/>
      <c r="AC15" s="958"/>
      <c r="AD15" s="958"/>
      <c r="AE15" s="958"/>
      <c r="AF15" s="958"/>
      <c r="AG15" s="958"/>
      <c r="AH15" s="958"/>
      <c r="AI15" s="958"/>
      <c r="AJ15" s="958"/>
      <c r="AK15" s="958"/>
      <c r="AL15" s="2549">
        <f>1.085*T15*(AC15-W15)/1000</f>
        <v>0</v>
      </c>
      <c r="AM15" s="2550"/>
      <c r="AN15" s="2551"/>
      <c r="AO15" s="2546"/>
      <c r="AP15" s="2547"/>
      <c r="AQ15" s="2547"/>
      <c r="AR15" s="2547"/>
      <c r="AS15" s="2548"/>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483" t="s">
        <v>896</v>
      </c>
      <c r="I16" s="2484"/>
      <c r="J16" s="2484"/>
      <c r="K16" s="2484"/>
      <c r="L16" s="2484"/>
      <c r="M16" s="2485"/>
      <c r="N16" s="2489" t="s">
        <v>102</v>
      </c>
      <c r="O16" s="2490"/>
      <c r="P16" s="2490"/>
      <c r="Q16" s="2490"/>
      <c r="R16" s="2490"/>
      <c r="S16" s="2491"/>
      <c r="T16" s="2326"/>
      <c r="U16" s="2326"/>
      <c r="V16" s="2326"/>
      <c r="W16" s="2309"/>
      <c r="X16" s="2309"/>
      <c r="Y16" s="2309"/>
      <c r="Z16" s="2309"/>
      <c r="AA16" s="2309"/>
      <c r="AB16" s="2309"/>
      <c r="AC16" s="2309"/>
      <c r="AD16" s="2309"/>
      <c r="AE16" s="2309"/>
      <c r="AF16" s="2309"/>
      <c r="AG16" s="2309"/>
      <c r="AH16" s="2309"/>
      <c r="AI16" s="2309"/>
      <c r="AJ16" s="2309"/>
      <c r="AK16" s="2309"/>
      <c r="AL16" s="2542"/>
      <c r="AM16" s="2326"/>
      <c r="AN16" s="2326"/>
      <c r="AO16" s="2543"/>
      <c r="AP16" s="2544"/>
      <c r="AQ16" s="2544"/>
      <c r="AR16" s="2544"/>
      <c r="AS16" s="254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77"/>
      <c r="B17" s="2478"/>
      <c r="C17" s="2478"/>
      <c r="D17" s="2478"/>
      <c r="E17" s="2478"/>
      <c r="F17" s="2478"/>
      <c r="G17" s="2479"/>
      <c r="H17" s="2486"/>
      <c r="I17" s="2487"/>
      <c r="J17" s="2487"/>
      <c r="K17" s="2487"/>
      <c r="L17" s="2487"/>
      <c r="M17" s="2488"/>
      <c r="N17" s="2495" t="s">
        <v>101</v>
      </c>
      <c r="O17" s="2496"/>
      <c r="P17" s="2496"/>
      <c r="Q17" s="2496"/>
      <c r="R17" s="2496"/>
      <c r="S17" s="2497"/>
      <c r="T17" s="2504"/>
      <c r="U17" s="2504"/>
      <c r="V17" s="2504"/>
      <c r="W17" s="958"/>
      <c r="X17" s="958"/>
      <c r="Y17" s="958"/>
      <c r="Z17" s="958"/>
      <c r="AA17" s="958"/>
      <c r="AB17" s="958"/>
      <c r="AC17" s="958"/>
      <c r="AD17" s="958"/>
      <c r="AE17" s="958"/>
      <c r="AF17" s="958"/>
      <c r="AG17" s="958"/>
      <c r="AH17" s="958"/>
      <c r="AI17" s="958"/>
      <c r="AJ17" s="958"/>
      <c r="AK17" s="958"/>
      <c r="AL17" s="956">
        <f>1.085*T17*(AC17-W17)/1000</f>
        <v>0</v>
      </c>
      <c r="AM17" s="956"/>
      <c r="AN17" s="956"/>
      <c r="AO17" s="2546"/>
      <c r="AP17" s="2547"/>
      <c r="AQ17" s="2547"/>
      <c r="AR17" s="2547"/>
      <c r="AS17" s="2548"/>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7"/>
      <c r="B18" s="2478"/>
      <c r="C18" s="2478"/>
      <c r="D18" s="2478"/>
      <c r="E18" s="2478"/>
      <c r="F18" s="2478"/>
      <c r="G18" s="2479"/>
      <c r="H18" s="2457" t="s">
        <v>917</v>
      </c>
      <c r="I18" s="2458"/>
      <c r="J18" s="2458"/>
      <c r="K18" s="2458"/>
      <c r="L18" s="2458"/>
      <c r="M18" s="2459"/>
      <c r="N18" s="2448" t="s">
        <v>102</v>
      </c>
      <c r="O18" s="2449"/>
      <c r="P18" s="2449"/>
      <c r="Q18" s="2449"/>
      <c r="R18" s="2449"/>
      <c r="S18" s="2450"/>
      <c r="T18" s="2451"/>
      <c r="U18" s="2451"/>
      <c r="V18" s="2451"/>
      <c r="W18" s="2447"/>
      <c r="X18" s="2447"/>
      <c r="Y18" s="2447"/>
      <c r="Z18" s="2447"/>
      <c r="AA18" s="2447"/>
      <c r="AB18" s="2447"/>
      <c r="AC18" s="2447"/>
      <c r="AD18" s="2447"/>
      <c r="AE18" s="2447"/>
      <c r="AF18" s="2447"/>
      <c r="AG18" s="2447"/>
      <c r="AH18" s="2447"/>
      <c r="AI18" s="2447"/>
      <c r="AJ18" s="2447"/>
      <c r="AK18" s="2447"/>
      <c r="AL18" s="2538"/>
      <c r="AM18" s="2451"/>
      <c r="AN18" s="2451"/>
      <c r="AO18" s="2539"/>
      <c r="AP18" s="2540"/>
      <c r="AQ18" s="2540"/>
      <c r="AR18" s="2540"/>
      <c r="AS18" s="2541"/>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01"/>
      <c r="I19" s="2502"/>
      <c r="J19" s="2502"/>
      <c r="K19" s="2502"/>
      <c r="L19" s="2502"/>
      <c r="M19" s="2503"/>
      <c r="N19" s="2495" t="s">
        <v>101</v>
      </c>
      <c r="O19" s="2496"/>
      <c r="P19" s="2496"/>
      <c r="Q19" s="2496"/>
      <c r="R19" s="2496"/>
      <c r="S19" s="2497"/>
      <c r="T19" s="2504"/>
      <c r="U19" s="2504"/>
      <c r="V19" s="2504"/>
      <c r="W19" s="958"/>
      <c r="X19" s="958"/>
      <c r="Y19" s="958"/>
      <c r="Z19" s="958"/>
      <c r="AA19" s="958"/>
      <c r="AB19" s="958"/>
      <c r="AC19" s="958"/>
      <c r="AD19" s="958"/>
      <c r="AE19" s="958"/>
      <c r="AF19" s="958"/>
      <c r="AG19" s="958"/>
      <c r="AH19" s="958"/>
      <c r="AI19" s="958"/>
      <c r="AJ19" s="958"/>
      <c r="AK19" s="958"/>
      <c r="AL19" s="2549">
        <f>1.085*T19*(AC19-W19)/1000</f>
        <v>0</v>
      </c>
      <c r="AM19" s="2550"/>
      <c r="AN19" s="2551"/>
      <c r="AO19" s="2546"/>
      <c r="AP19" s="2547"/>
      <c r="AQ19" s="2547"/>
      <c r="AR19" s="2547"/>
      <c r="AS19" s="2548"/>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483" t="s">
        <v>896</v>
      </c>
      <c r="I20" s="2484"/>
      <c r="J20" s="2484"/>
      <c r="K20" s="2484"/>
      <c r="L20" s="2484"/>
      <c r="M20" s="2485"/>
      <c r="N20" s="2489" t="s">
        <v>102</v>
      </c>
      <c r="O20" s="2490"/>
      <c r="P20" s="2490"/>
      <c r="Q20" s="2490"/>
      <c r="R20" s="2490"/>
      <c r="S20" s="2491"/>
      <c r="T20" s="2326"/>
      <c r="U20" s="2326"/>
      <c r="V20" s="2326"/>
      <c r="W20" s="2309"/>
      <c r="X20" s="2309"/>
      <c r="Y20" s="2309"/>
      <c r="Z20" s="2309"/>
      <c r="AA20" s="2309"/>
      <c r="AB20" s="2309"/>
      <c r="AC20" s="2309"/>
      <c r="AD20" s="2309"/>
      <c r="AE20" s="2309"/>
      <c r="AF20" s="2309"/>
      <c r="AG20" s="2309"/>
      <c r="AH20" s="2309"/>
      <c r="AI20" s="2309"/>
      <c r="AJ20" s="2309"/>
      <c r="AK20" s="2309"/>
      <c r="AL20" s="2542"/>
      <c r="AM20" s="2326"/>
      <c r="AN20" s="2326"/>
      <c r="AO20" s="2543"/>
      <c r="AP20" s="2544"/>
      <c r="AQ20" s="2544"/>
      <c r="AR20" s="2544"/>
      <c r="AS20" s="254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77"/>
      <c r="B21" s="2478"/>
      <c r="C21" s="2478"/>
      <c r="D21" s="2478"/>
      <c r="E21" s="2478"/>
      <c r="F21" s="2478"/>
      <c r="G21" s="2479"/>
      <c r="H21" s="2486"/>
      <c r="I21" s="2487"/>
      <c r="J21" s="2487"/>
      <c r="K21" s="2487"/>
      <c r="L21" s="2487"/>
      <c r="M21" s="2488"/>
      <c r="N21" s="2495" t="s">
        <v>101</v>
      </c>
      <c r="O21" s="2496"/>
      <c r="P21" s="2496"/>
      <c r="Q21" s="2496"/>
      <c r="R21" s="2496"/>
      <c r="S21" s="2497"/>
      <c r="T21" s="2504"/>
      <c r="U21" s="2504"/>
      <c r="V21" s="2504"/>
      <c r="W21" s="958"/>
      <c r="X21" s="958"/>
      <c r="Y21" s="958"/>
      <c r="Z21" s="958"/>
      <c r="AA21" s="958"/>
      <c r="AB21" s="958"/>
      <c r="AC21" s="958"/>
      <c r="AD21" s="958"/>
      <c r="AE21" s="958"/>
      <c r="AF21" s="958"/>
      <c r="AG21" s="958"/>
      <c r="AH21" s="958"/>
      <c r="AI21" s="958"/>
      <c r="AJ21" s="958"/>
      <c r="AK21" s="958"/>
      <c r="AL21" s="956">
        <f>1.085*T21*(AC21-W21)/1000</f>
        <v>0</v>
      </c>
      <c r="AM21" s="956"/>
      <c r="AN21" s="956"/>
      <c r="AO21" s="2546"/>
      <c r="AP21" s="2547"/>
      <c r="AQ21" s="2547"/>
      <c r="AR21" s="2547"/>
      <c r="AS21" s="2548"/>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7"/>
      <c r="B22" s="2478"/>
      <c r="C22" s="2478"/>
      <c r="D22" s="2478"/>
      <c r="E22" s="2478"/>
      <c r="F22" s="2478"/>
      <c r="G22" s="2479"/>
      <c r="H22" s="2457" t="s">
        <v>917</v>
      </c>
      <c r="I22" s="2458"/>
      <c r="J22" s="2458"/>
      <c r="K22" s="2458"/>
      <c r="L22" s="2458"/>
      <c r="M22" s="2459"/>
      <c r="N22" s="2448" t="s">
        <v>102</v>
      </c>
      <c r="O22" s="2449"/>
      <c r="P22" s="2449"/>
      <c r="Q22" s="2449"/>
      <c r="R22" s="2449"/>
      <c r="S22" s="2450"/>
      <c r="T22" s="2451"/>
      <c r="U22" s="2451"/>
      <c r="V22" s="2451"/>
      <c r="W22" s="2447"/>
      <c r="X22" s="2447"/>
      <c r="Y22" s="2447"/>
      <c r="Z22" s="2447"/>
      <c r="AA22" s="2447"/>
      <c r="AB22" s="2447"/>
      <c r="AC22" s="2447"/>
      <c r="AD22" s="2447"/>
      <c r="AE22" s="2447"/>
      <c r="AF22" s="2447"/>
      <c r="AG22" s="2447"/>
      <c r="AH22" s="2447"/>
      <c r="AI22" s="2447"/>
      <c r="AJ22" s="2447"/>
      <c r="AK22" s="2447"/>
      <c r="AL22" s="2538"/>
      <c r="AM22" s="2451"/>
      <c r="AN22" s="2451"/>
      <c r="AO22" s="2539"/>
      <c r="AP22" s="2540"/>
      <c r="AQ22" s="2540"/>
      <c r="AR22" s="2540"/>
      <c r="AS22" s="2541"/>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01"/>
      <c r="I23" s="2502"/>
      <c r="J23" s="2502"/>
      <c r="K23" s="2502"/>
      <c r="L23" s="2502"/>
      <c r="M23" s="2503"/>
      <c r="N23" s="2495" t="s">
        <v>101</v>
      </c>
      <c r="O23" s="2496"/>
      <c r="P23" s="2496"/>
      <c r="Q23" s="2496"/>
      <c r="R23" s="2496"/>
      <c r="S23" s="2497"/>
      <c r="T23" s="2504"/>
      <c r="U23" s="2504"/>
      <c r="V23" s="2504"/>
      <c r="W23" s="958"/>
      <c r="X23" s="958"/>
      <c r="Y23" s="958"/>
      <c r="Z23" s="958"/>
      <c r="AA23" s="958"/>
      <c r="AB23" s="958"/>
      <c r="AC23" s="958"/>
      <c r="AD23" s="958"/>
      <c r="AE23" s="958"/>
      <c r="AF23" s="958"/>
      <c r="AG23" s="958"/>
      <c r="AH23" s="958"/>
      <c r="AI23" s="958"/>
      <c r="AJ23" s="958"/>
      <c r="AK23" s="958"/>
      <c r="AL23" s="2549">
        <f>1.085*T23*(AC23-W23)/1000</f>
        <v>0</v>
      </c>
      <c r="AM23" s="2550"/>
      <c r="AN23" s="2551"/>
      <c r="AO23" s="2546"/>
      <c r="AP23" s="2547"/>
      <c r="AQ23" s="2547"/>
      <c r="AR23" s="2547"/>
      <c r="AS23" s="2548"/>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483" t="s">
        <v>896</v>
      </c>
      <c r="I24" s="2484"/>
      <c r="J24" s="2484"/>
      <c r="K24" s="2484"/>
      <c r="L24" s="2484"/>
      <c r="M24" s="2485"/>
      <c r="N24" s="2489" t="s">
        <v>102</v>
      </c>
      <c r="O24" s="2490"/>
      <c r="P24" s="2490"/>
      <c r="Q24" s="2490"/>
      <c r="R24" s="2490"/>
      <c r="S24" s="2491"/>
      <c r="T24" s="2326"/>
      <c r="U24" s="2326"/>
      <c r="V24" s="2326"/>
      <c r="W24" s="2309"/>
      <c r="X24" s="2309"/>
      <c r="Y24" s="2309"/>
      <c r="Z24" s="2309"/>
      <c r="AA24" s="2309"/>
      <c r="AB24" s="2309"/>
      <c r="AC24" s="2309"/>
      <c r="AD24" s="2309"/>
      <c r="AE24" s="2309"/>
      <c r="AF24" s="2309"/>
      <c r="AG24" s="2309"/>
      <c r="AH24" s="2309"/>
      <c r="AI24" s="2309"/>
      <c r="AJ24" s="2309"/>
      <c r="AK24" s="2309"/>
      <c r="AL24" s="2542"/>
      <c r="AM24" s="2326"/>
      <c r="AN24" s="2326"/>
      <c r="AO24" s="2543"/>
      <c r="AP24" s="2544"/>
      <c r="AQ24" s="2544"/>
      <c r="AR24" s="2544"/>
      <c r="AS24" s="254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77"/>
      <c r="B25" s="2478"/>
      <c r="C25" s="2478"/>
      <c r="D25" s="2478"/>
      <c r="E25" s="2478"/>
      <c r="F25" s="2478"/>
      <c r="G25" s="2479"/>
      <c r="H25" s="2486"/>
      <c r="I25" s="2487"/>
      <c r="J25" s="2487"/>
      <c r="K25" s="2487"/>
      <c r="L25" s="2487"/>
      <c r="M25" s="2488"/>
      <c r="N25" s="2495" t="s">
        <v>101</v>
      </c>
      <c r="O25" s="2496"/>
      <c r="P25" s="2496"/>
      <c r="Q25" s="2496"/>
      <c r="R25" s="2496"/>
      <c r="S25" s="2497"/>
      <c r="T25" s="2504"/>
      <c r="U25" s="2504"/>
      <c r="V25" s="2504"/>
      <c r="W25" s="958"/>
      <c r="X25" s="958"/>
      <c r="Y25" s="958"/>
      <c r="Z25" s="958"/>
      <c r="AA25" s="958"/>
      <c r="AB25" s="958"/>
      <c r="AC25" s="958"/>
      <c r="AD25" s="958"/>
      <c r="AE25" s="958"/>
      <c r="AF25" s="958"/>
      <c r="AG25" s="958"/>
      <c r="AH25" s="958"/>
      <c r="AI25" s="958"/>
      <c r="AJ25" s="958"/>
      <c r="AK25" s="958"/>
      <c r="AL25" s="956">
        <f>1.085*T25*(AC25-W25)/1000</f>
        <v>0</v>
      </c>
      <c r="AM25" s="956"/>
      <c r="AN25" s="956"/>
      <c r="AO25" s="2546"/>
      <c r="AP25" s="2547"/>
      <c r="AQ25" s="2547"/>
      <c r="AR25" s="2547"/>
      <c r="AS25" s="2548"/>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7"/>
      <c r="B26" s="2478"/>
      <c r="C26" s="2478"/>
      <c r="D26" s="2478"/>
      <c r="E26" s="2478"/>
      <c r="F26" s="2478"/>
      <c r="G26" s="2479"/>
      <c r="H26" s="2457" t="s">
        <v>917</v>
      </c>
      <c r="I26" s="2458"/>
      <c r="J26" s="2458"/>
      <c r="K26" s="2458"/>
      <c r="L26" s="2458"/>
      <c r="M26" s="2459"/>
      <c r="N26" s="2448" t="s">
        <v>102</v>
      </c>
      <c r="O26" s="2449"/>
      <c r="P26" s="2449"/>
      <c r="Q26" s="2449"/>
      <c r="R26" s="2449"/>
      <c r="S26" s="2450"/>
      <c r="T26" s="2451"/>
      <c r="U26" s="2451"/>
      <c r="V26" s="2451"/>
      <c r="W26" s="2447"/>
      <c r="X26" s="2447"/>
      <c r="Y26" s="2447"/>
      <c r="Z26" s="2447"/>
      <c r="AA26" s="2447"/>
      <c r="AB26" s="2447"/>
      <c r="AC26" s="2447"/>
      <c r="AD26" s="2447"/>
      <c r="AE26" s="2447"/>
      <c r="AF26" s="2447"/>
      <c r="AG26" s="2447"/>
      <c r="AH26" s="2447"/>
      <c r="AI26" s="2447"/>
      <c r="AJ26" s="2447"/>
      <c r="AK26" s="2447"/>
      <c r="AL26" s="2538"/>
      <c r="AM26" s="2451"/>
      <c r="AN26" s="2451"/>
      <c r="AO26" s="2539"/>
      <c r="AP26" s="2540"/>
      <c r="AQ26" s="2540"/>
      <c r="AR26" s="2540"/>
      <c r="AS26" s="2541"/>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01"/>
      <c r="I27" s="2502"/>
      <c r="J27" s="2502"/>
      <c r="K27" s="2502"/>
      <c r="L27" s="2502"/>
      <c r="M27" s="2503"/>
      <c r="N27" s="2495" t="s">
        <v>101</v>
      </c>
      <c r="O27" s="2496"/>
      <c r="P27" s="2496"/>
      <c r="Q27" s="2496"/>
      <c r="R27" s="2496"/>
      <c r="S27" s="2497"/>
      <c r="T27" s="2504"/>
      <c r="U27" s="2504"/>
      <c r="V27" s="2504"/>
      <c r="W27" s="958"/>
      <c r="X27" s="958"/>
      <c r="Y27" s="958"/>
      <c r="Z27" s="958"/>
      <c r="AA27" s="958"/>
      <c r="AB27" s="958"/>
      <c r="AC27" s="958"/>
      <c r="AD27" s="958"/>
      <c r="AE27" s="958"/>
      <c r="AF27" s="958"/>
      <c r="AG27" s="958"/>
      <c r="AH27" s="958"/>
      <c r="AI27" s="958"/>
      <c r="AJ27" s="958"/>
      <c r="AK27" s="958"/>
      <c r="AL27" s="2549">
        <f>1.085*T27*(AC27-W27)/1000</f>
        <v>0</v>
      </c>
      <c r="AM27" s="2550"/>
      <c r="AN27" s="2551"/>
      <c r="AO27" s="2546"/>
      <c r="AP27" s="2547"/>
      <c r="AQ27" s="2547"/>
      <c r="AR27" s="2547"/>
      <c r="AS27" s="2548"/>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483" t="s">
        <v>896</v>
      </c>
      <c r="I28" s="2484"/>
      <c r="J28" s="2484"/>
      <c r="K28" s="2484"/>
      <c r="L28" s="2484"/>
      <c r="M28" s="2485"/>
      <c r="N28" s="2489" t="s">
        <v>102</v>
      </c>
      <c r="O28" s="2490"/>
      <c r="P28" s="2490"/>
      <c r="Q28" s="2490"/>
      <c r="R28" s="2490"/>
      <c r="S28" s="2491"/>
      <c r="T28" s="2326"/>
      <c r="U28" s="2326"/>
      <c r="V28" s="2326"/>
      <c r="W28" s="2309"/>
      <c r="X28" s="2309"/>
      <c r="Y28" s="2309"/>
      <c r="Z28" s="2309"/>
      <c r="AA28" s="2309"/>
      <c r="AB28" s="2309"/>
      <c r="AC28" s="2309"/>
      <c r="AD28" s="2309"/>
      <c r="AE28" s="2309"/>
      <c r="AF28" s="2309"/>
      <c r="AG28" s="2309"/>
      <c r="AH28" s="2309"/>
      <c r="AI28" s="2309"/>
      <c r="AJ28" s="2309"/>
      <c r="AK28" s="2309"/>
      <c r="AL28" s="2542"/>
      <c r="AM28" s="2326"/>
      <c r="AN28" s="2326"/>
      <c r="AO28" s="2543"/>
      <c r="AP28" s="2544"/>
      <c r="AQ28" s="2544"/>
      <c r="AR28" s="2544"/>
      <c r="AS28" s="254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77"/>
      <c r="B29" s="2478"/>
      <c r="C29" s="2478"/>
      <c r="D29" s="2478"/>
      <c r="E29" s="2478"/>
      <c r="F29" s="2478"/>
      <c r="G29" s="2479"/>
      <c r="H29" s="2486"/>
      <c r="I29" s="2487"/>
      <c r="J29" s="2487"/>
      <c r="K29" s="2487"/>
      <c r="L29" s="2487"/>
      <c r="M29" s="2488"/>
      <c r="N29" s="2495" t="s">
        <v>101</v>
      </c>
      <c r="O29" s="2496"/>
      <c r="P29" s="2496"/>
      <c r="Q29" s="2496"/>
      <c r="R29" s="2496"/>
      <c r="S29" s="2497"/>
      <c r="T29" s="2504"/>
      <c r="U29" s="2504"/>
      <c r="V29" s="2504"/>
      <c r="W29" s="958"/>
      <c r="X29" s="958"/>
      <c r="Y29" s="958"/>
      <c r="Z29" s="958"/>
      <c r="AA29" s="958"/>
      <c r="AB29" s="958"/>
      <c r="AC29" s="958"/>
      <c r="AD29" s="958"/>
      <c r="AE29" s="958"/>
      <c r="AF29" s="958"/>
      <c r="AG29" s="958"/>
      <c r="AH29" s="958"/>
      <c r="AI29" s="958"/>
      <c r="AJ29" s="958"/>
      <c r="AK29" s="958"/>
      <c r="AL29" s="956">
        <f>1.085*T29*(AC29-W29)/1000</f>
        <v>0</v>
      </c>
      <c r="AM29" s="956"/>
      <c r="AN29" s="956"/>
      <c r="AO29" s="2546"/>
      <c r="AP29" s="2547"/>
      <c r="AQ29" s="2547"/>
      <c r="AR29" s="2547"/>
      <c r="AS29" s="2548"/>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7"/>
      <c r="B30" s="2478"/>
      <c r="C30" s="2478"/>
      <c r="D30" s="2478"/>
      <c r="E30" s="2478"/>
      <c r="F30" s="2478"/>
      <c r="G30" s="2479"/>
      <c r="H30" s="2457" t="s">
        <v>917</v>
      </c>
      <c r="I30" s="2458"/>
      <c r="J30" s="2458"/>
      <c r="K30" s="2458"/>
      <c r="L30" s="2458"/>
      <c r="M30" s="2459"/>
      <c r="N30" s="2448" t="s">
        <v>102</v>
      </c>
      <c r="O30" s="2449"/>
      <c r="P30" s="2449"/>
      <c r="Q30" s="2449"/>
      <c r="R30" s="2449"/>
      <c r="S30" s="2450"/>
      <c r="T30" s="2451"/>
      <c r="U30" s="2451"/>
      <c r="V30" s="2451"/>
      <c r="W30" s="2447"/>
      <c r="X30" s="2447"/>
      <c r="Y30" s="2447"/>
      <c r="Z30" s="2447"/>
      <c r="AA30" s="2447"/>
      <c r="AB30" s="2447"/>
      <c r="AC30" s="2447"/>
      <c r="AD30" s="2447"/>
      <c r="AE30" s="2447"/>
      <c r="AF30" s="2447"/>
      <c r="AG30" s="2447"/>
      <c r="AH30" s="2447"/>
      <c r="AI30" s="2447"/>
      <c r="AJ30" s="2447"/>
      <c r="AK30" s="2447"/>
      <c r="AL30" s="2538"/>
      <c r="AM30" s="2451"/>
      <c r="AN30" s="2451"/>
      <c r="AO30" s="2539"/>
      <c r="AP30" s="2540"/>
      <c r="AQ30" s="2540"/>
      <c r="AR30" s="2540"/>
      <c r="AS30" s="2541"/>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80"/>
      <c r="B31" s="2481"/>
      <c r="C31" s="2481"/>
      <c r="D31" s="2481"/>
      <c r="E31" s="2481"/>
      <c r="F31" s="2481"/>
      <c r="G31" s="2482"/>
      <c r="H31" s="2460"/>
      <c r="I31" s="2461"/>
      <c r="J31" s="2461"/>
      <c r="K31" s="2461"/>
      <c r="L31" s="2461"/>
      <c r="M31" s="2462"/>
      <c r="N31" s="2466" t="s">
        <v>101</v>
      </c>
      <c r="O31" s="2467"/>
      <c r="P31" s="2467"/>
      <c r="Q31" s="2467"/>
      <c r="R31" s="2467"/>
      <c r="S31" s="2468"/>
      <c r="T31" s="2469"/>
      <c r="U31" s="2469"/>
      <c r="V31" s="2469"/>
      <c r="W31" s="2248"/>
      <c r="X31" s="2248"/>
      <c r="Y31" s="2248"/>
      <c r="Z31" s="2248"/>
      <c r="AA31" s="2248"/>
      <c r="AB31" s="2248"/>
      <c r="AC31" s="2248"/>
      <c r="AD31" s="2248"/>
      <c r="AE31" s="2248"/>
      <c r="AF31" s="2248"/>
      <c r="AG31" s="2248"/>
      <c r="AH31" s="2248"/>
      <c r="AI31" s="2248"/>
      <c r="AJ31" s="2248"/>
      <c r="AK31" s="2248"/>
      <c r="AL31" s="2534">
        <f>1.085*T31*(AC31-W31)/1000</f>
        <v>0</v>
      </c>
      <c r="AM31" s="1824"/>
      <c r="AN31" s="1825"/>
      <c r="AO31" s="2535"/>
      <c r="AP31" s="2536"/>
      <c r="AQ31" s="2536"/>
      <c r="AR31" s="2536"/>
      <c r="AS31" s="2537"/>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96"/>
      <c r="C35" s="896"/>
      <c r="D35" s="896"/>
      <c r="E35" s="896"/>
      <c r="F35" s="896"/>
      <c r="G35" s="896"/>
      <c r="H35" s="896"/>
      <c r="I35" s="896"/>
      <c r="J35" s="896"/>
      <c r="K35" s="896"/>
      <c r="L35" s="896"/>
      <c r="M35" s="896"/>
      <c r="N35" s="896"/>
      <c r="O35" s="896"/>
      <c r="P35" s="896"/>
      <c r="Q35" s="896"/>
      <c r="R35" s="896"/>
      <c r="S35" s="896"/>
      <c r="T35" s="896"/>
      <c r="U35" s="896"/>
      <c r="V35" s="896"/>
      <c r="W35" s="896"/>
      <c r="X35" s="896"/>
      <c r="Y35" s="896"/>
      <c r="Z35" s="896"/>
      <c r="AA35" s="896"/>
      <c r="AB35" s="896"/>
      <c r="AC35" s="896"/>
      <c r="AD35" s="896"/>
      <c r="AE35" s="896"/>
      <c r="AF35" s="896"/>
      <c r="AG35" s="896"/>
      <c r="AH35" s="896"/>
      <c r="AI35" s="896"/>
      <c r="AJ35" s="896"/>
      <c r="AK35" s="896"/>
      <c r="AL35" s="896"/>
      <c r="AM35" s="896"/>
      <c r="AN35" s="896"/>
      <c r="AO35" s="896"/>
      <c r="AP35" s="896"/>
      <c r="AQ35" s="896"/>
      <c r="AR35" s="896"/>
      <c r="AS35" s="896"/>
      <c r="AT35" s="896"/>
      <c r="AU35" s="896"/>
      <c r="AV35" s="89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681</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2382"/>
      <c r="AH7" s="2382"/>
      <c r="AI7" s="2382"/>
      <c r="AJ7" s="2382"/>
      <c r="AK7" s="2382"/>
      <c r="AL7" s="2438"/>
      <c r="AM7" s="2438"/>
      <c r="AN7" s="2438"/>
      <c r="AO7" s="2438"/>
      <c r="AP7" s="2438"/>
      <c r="AQ7" s="2438"/>
      <c r="AR7" s="2438"/>
      <c r="AS7" s="2438"/>
      <c r="AT7" s="2438"/>
      <c r="AU7" s="2438"/>
      <c r="AV7" s="2438"/>
      <c r="AW7" s="96"/>
      <c r="AX7" s="1253" t="s">
        <v>696</v>
      </c>
      <c r="AY7" s="1254"/>
      <c r="AZ7" s="1254"/>
      <c r="BA7" s="1254"/>
      <c r="BB7" s="1254"/>
      <c r="BC7" s="1254"/>
      <c r="BD7" s="1254"/>
      <c r="BE7" s="1254"/>
      <c r="BF7" s="1254"/>
      <c r="BG7" s="1254"/>
      <c r="BH7" s="1254"/>
      <c r="BI7" s="1254"/>
      <c r="BJ7" s="1254"/>
      <c r="BK7" s="1254"/>
      <c r="BL7" s="125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48"/>
      <c r="AY8" s="949"/>
      <c r="AZ8" s="949"/>
      <c r="BA8" s="949"/>
      <c r="BB8" s="950"/>
      <c r="BC8" s="966"/>
      <c r="BD8" s="949"/>
      <c r="BE8" s="949"/>
      <c r="BF8" s="949"/>
      <c r="BG8" s="950"/>
      <c r="BH8" s="966"/>
      <c r="BI8" s="949"/>
      <c r="BJ8" s="949"/>
      <c r="BK8" s="949"/>
      <c r="BL8" s="967"/>
      <c r="BM8" s="5"/>
      <c r="BN8" s="5"/>
      <c r="BO8" s="5"/>
      <c r="BP8" s="5"/>
      <c r="BQ8" s="5"/>
      <c r="BR8" s="5"/>
      <c r="BS8" s="5"/>
      <c r="BT8" s="5"/>
      <c r="BU8" s="5"/>
      <c r="BV8" s="5"/>
      <c r="BW8" s="5"/>
      <c r="BX8" s="5"/>
      <c r="BY8" s="5"/>
      <c r="BZ8" s="5"/>
      <c r="CA8" s="5"/>
      <c r="CB8" s="5"/>
      <c r="CC8" s="5"/>
      <c r="CD8" s="5"/>
      <c r="CE8" s="5"/>
      <c r="CF8" s="5"/>
    </row>
    <row r="9" spans="1:84" ht="12" customHeight="1" thickBot="1" x14ac:dyDescent="0.3">
      <c r="A9" s="1236" t="s">
        <v>367</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8"/>
      <c r="AK9" s="37"/>
      <c r="AL9" s="37"/>
      <c r="AM9" s="37"/>
      <c r="AN9" s="37"/>
      <c r="AO9" s="37"/>
      <c r="AP9" s="37"/>
      <c r="AQ9" s="37"/>
      <c r="AR9" s="37"/>
      <c r="AS9" s="37"/>
      <c r="AT9" s="37"/>
      <c r="AU9" s="37"/>
      <c r="AV9" s="37"/>
      <c r="AW9" s="96"/>
      <c r="AX9" s="925"/>
      <c r="AY9" s="926"/>
      <c r="AZ9" s="926"/>
      <c r="BA9" s="926"/>
      <c r="BB9" s="927"/>
      <c r="BC9" s="928"/>
      <c r="BD9" s="926"/>
      <c r="BE9" s="926"/>
      <c r="BF9" s="926"/>
      <c r="BG9" s="927"/>
      <c r="BH9" s="928"/>
      <c r="BI9" s="926"/>
      <c r="BJ9" s="926"/>
      <c r="BK9" s="926"/>
      <c r="BL9" s="92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55" t="s">
        <v>428</v>
      </c>
      <c r="B10" s="2343"/>
      <c r="C10" s="2343"/>
      <c r="D10" s="2343"/>
      <c r="E10" s="2343"/>
      <c r="F10" s="2343"/>
      <c r="G10" s="2344"/>
      <c r="H10" s="2342" t="s">
        <v>427</v>
      </c>
      <c r="I10" s="2343"/>
      <c r="J10" s="2343"/>
      <c r="K10" s="2343"/>
      <c r="L10" s="2343"/>
      <c r="M10" s="2344"/>
      <c r="N10" s="2345" t="s">
        <v>426</v>
      </c>
      <c r="O10" s="2346"/>
      <c r="P10" s="2347"/>
      <c r="Q10" s="1905" t="s">
        <v>425</v>
      </c>
      <c r="R10" s="1905"/>
      <c r="S10" s="1905"/>
      <c r="T10" s="1905"/>
      <c r="U10" s="1905"/>
      <c r="V10" s="1905"/>
      <c r="W10" s="1905" t="s">
        <v>424</v>
      </c>
      <c r="X10" s="1905"/>
      <c r="Y10" s="1905"/>
      <c r="Z10" s="1905"/>
      <c r="AA10" s="1905"/>
      <c r="AB10" s="1905"/>
      <c r="AC10" s="2342" t="s">
        <v>433</v>
      </c>
      <c r="AD10" s="2343"/>
      <c r="AE10" s="2344"/>
      <c r="AF10" s="2342" t="s">
        <v>39</v>
      </c>
      <c r="AG10" s="2343"/>
      <c r="AH10" s="2343"/>
      <c r="AI10" s="2343"/>
      <c r="AJ10" s="2351"/>
      <c r="AK10" s="37"/>
      <c r="AL10" s="37"/>
      <c r="AM10" s="37"/>
      <c r="AN10" s="37"/>
      <c r="AO10" s="37"/>
      <c r="AP10" s="37"/>
      <c r="AQ10" s="37"/>
      <c r="AR10" s="37"/>
      <c r="AS10" s="37"/>
      <c r="AT10" s="37"/>
      <c r="AU10" s="37"/>
      <c r="AV10" s="37"/>
      <c r="AW10" s="96"/>
      <c r="AX10" s="925"/>
      <c r="AY10" s="926"/>
      <c r="AZ10" s="926"/>
      <c r="BA10" s="926"/>
      <c r="BB10" s="927"/>
      <c r="BC10" s="928"/>
      <c r="BD10" s="926"/>
      <c r="BE10" s="926"/>
      <c r="BF10" s="926"/>
      <c r="BG10" s="927"/>
      <c r="BH10" s="928"/>
      <c r="BI10" s="926"/>
      <c r="BJ10" s="926"/>
      <c r="BK10" s="926"/>
      <c r="BL10" s="92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55"/>
      <c r="B11" s="2343"/>
      <c r="C11" s="2343"/>
      <c r="D11" s="2343"/>
      <c r="E11" s="2343"/>
      <c r="F11" s="2343"/>
      <c r="G11" s="2344"/>
      <c r="H11" s="2342"/>
      <c r="I11" s="2343"/>
      <c r="J11" s="2343"/>
      <c r="K11" s="2343"/>
      <c r="L11" s="2343"/>
      <c r="M11" s="2344"/>
      <c r="N11" s="2345"/>
      <c r="O11" s="2346"/>
      <c r="P11" s="2347"/>
      <c r="Q11" s="2348" t="s">
        <v>281</v>
      </c>
      <c r="R11" s="2349"/>
      <c r="S11" s="2350"/>
      <c r="T11" s="2348" t="s">
        <v>282</v>
      </c>
      <c r="U11" s="2349"/>
      <c r="V11" s="2350"/>
      <c r="W11" s="2348" t="s">
        <v>281</v>
      </c>
      <c r="X11" s="2349"/>
      <c r="Y11" s="2350"/>
      <c r="Z11" s="2348" t="s">
        <v>282</v>
      </c>
      <c r="AA11" s="2349"/>
      <c r="AB11" s="2350"/>
      <c r="AC11" s="2342"/>
      <c r="AD11" s="2343"/>
      <c r="AE11" s="2344"/>
      <c r="AF11" s="2352"/>
      <c r="AG11" s="2353"/>
      <c r="AH11" s="2353"/>
      <c r="AI11" s="2353"/>
      <c r="AJ11" s="2354"/>
      <c r="AK11" s="37"/>
      <c r="AL11" s="37"/>
      <c r="AM11" s="37"/>
      <c r="AN11" s="37"/>
      <c r="AO11" s="37"/>
      <c r="AP11" s="37"/>
      <c r="AQ11" s="37"/>
      <c r="AR11" s="37"/>
      <c r="AS11" s="37"/>
      <c r="AT11" s="37"/>
      <c r="AU11" s="37"/>
      <c r="AV11" s="37"/>
      <c r="AW11" s="96"/>
      <c r="AX11" s="925"/>
      <c r="AY11" s="926"/>
      <c r="AZ11" s="926"/>
      <c r="BA11" s="926"/>
      <c r="BB11" s="927"/>
      <c r="BC11" s="928"/>
      <c r="BD11" s="926"/>
      <c r="BE11" s="926"/>
      <c r="BF11" s="926"/>
      <c r="BG11" s="927"/>
      <c r="BH11" s="928"/>
      <c r="BI11" s="926"/>
      <c r="BJ11" s="926"/>
      <c r="BK11" s="926"/>
      <c r="BL11" s="92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30"/>
      <c r="B12" s="2331"/>
      <c r="C12" s="2331"/>
      <c r="D12" s="2331"/>
      <c r="E12" s="2331"/>
      <c r="F12" s="2331"/>
      <c r="G12" s="2332"/>
      <c r="H12" s="2564" t="s">
        <v>102</v>
      </c>
      <c r="I12" s="2565"/>
      <c r="J12" s="2565"/>
      <c r="K12" s="2565"/>
      <c r="L12" s="2565"/>
      <c r="M12" s="2566"/>
      <c r="N12" s="2574"/>
      <c r="O12" s="2574"/>
      <c r="P12" s="2574"/>
      <c r="Q12" s="2575"/>
      <c r="R12" s="2575"/>
      <c r="S12" s="2575"/>
      <c r="T12" s="2559" t="str">
        <f>IF($A12&lt;&gt;"","---","")</f>
        <v/>
      </c>
      <c r="U12" s="2560"/>
      <c r="V12" s="2560"/>
      <c r="W12" s="2575"/>
      <c r="X12" s="2575"/>
      <c r="Y12" s="2575"/>
      <c r="Z12" s="2559" t="str">
        <f>IF($A12&lt;&gt;"","---","")</f>
        <v/>
      </c>
      <c r="AA12" s="2560"/>
      <c r="AB12" s="2560"/>
      <c r="AC12" s="2573"/>
      <c r="AD12" s="2573"/>
      <c r="AE12" s="2573"/>
      <c r="AF12" s="2553"/>
      <c r="AG12" s="2554"/>
      <c r="AH12" s="2554"/>
      <c r="AI12" s="2554"/>
      <c r="AJ12" s="2555"/>
      <c r="AK12" s="37"/>
      <c r="AL12" s="37"/>
      <c r="AM12" s="37"/>
      <c r="AN12" s="37"/>
      <c r="AO12" s="37"/>
      <c r="AP12" s="37"/>
      <c r="AQ12" s="37"/>
      <c r="AR12" s="37"/>
      <c r="AS12" s="37"/>
      <c r="AT12" s="37"/>
      <c r="AU12" s="37"/>
      <c r="AV12" s="37"/>
      <c r="AW12" s="96"/>
      <c r="AX12" s="925"/>
      <c r="AY12" s="926"/>
      <c r="AZ12" s="926"/>
      <c r="BA12" s="926"/>
      <c r="BB12" s="927"/>
      <c r="BC12" s="928"/>
      <c r="BD12" s="926"/>
      <c r="BE12" s="926"/>
      <c r="BF12" s="926"/>
      <c r="BG12" s="927"/>
      <c r="BH12" s="928"/>
      <c r="BI12" s="926"/>
      <c r="BJ12" s="926"/>
      <c r="BK12" s="926"/>
      <c r="BL12" s="92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33"/>
      <c r="B13" s="2334"/>
      <c r="C13" s="2334"/>
      <c r="D13" s="2334"/>
      <c r="E13" s="2334"/>
      <c r="F13" s="2334"/>
      <c r="G13" s="2335"/>
      <c r="H13" s="2339" t="s">
        <v>101</v>
      </c>
      <c r="I13" s="2340"/>
      <c r="J13" s="2340"/>
      <c r="K13" s="2340"/>
      <c r="L13" s="2340"/>
      <c r="M13" s="2341"/>
      <c r="N13" s="953"/>
      <c r="O13" s="953"/>
      <c r="P13" s="953"/>
      <c r="Q13" s="958"/>
      <c r="R13" s="958"/>
      <c r="S13" s="958"/>
      <c r="T13" s="1239" t="str">
        <f>IF($A12&lt;&gt;"","---","")</f>
        <v/>
      </c>
      <c r="U13" s="1240"/>
      <c r="V13" s="1240"/>
      <c r="W13" s="958"/>
      <c r="X13" s="958"/>
      <c r="Y13" s="958"/>
      <c r="Z13" s="1239" t="str">
        <f>IF($A12&lt;&gt;"","---","")</f>
        <v/>
      </c>
      <c r="AA13" s="1240"/>
      <c r="AB13" s="1240"/>
      <c r="AC13" s="1621" t="str">
        <f>IF(N13*1.085*(W13-Q13)/1000=0,"",N13*1.085*(W13-Q13)/1000)</f>
        <v/>
      </c>
      <c r="AD13" s="1621"/>
      <c r="AE13" s="1621"/>
      <c r="AF13" s="2363"/>
      <c r="AG13" s="2364"/>
      <c r="AH13" s="2364"/>
      <c r="AI13" s="2364"/>
      <c r="AJ13" s="2365"/>
      <c r="AK13" s="37"/>
      <c r="AL13" s="37"/>
      <c r="AM13" s="37"/>
      <c r="AN13" s="37"/>
      <c r="AO13" s="37"/>
      <c r="AP13" s="37"/>
      <c r="AQ13" s="37"/>
      <c r="AR13" s="37"/>
      <c r="AS13" s="37"/>
      <c r="AT13" s="37"/>
      <c r="AU13" s="37"/>
      <c r="AV13" s="37"/>
      <c r="AW13" s="96"/>
      <c r="AX13" s="936"/>
      <c r="AY13" s="937"/>
      <c r="AZ13" s="937"/>
      <c r="BA13" s="937"/>
      <c r="BB13" s="938"/>
      <c r="BC13" s="939"/>
      <c r="BD13" s="937"/>
      <c r="BE13" s="937"/>
      <c r="BF13" s="937"/>
      <c r="BG13" s="938"/>
      <c r="BH13" s="939"/>
      <c r="BI13" s="937"/>
      <c r="BJ13" s="937"/>
      <c r="BK13" s="937"/>
      <c r="BL13" s="94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30"/>
      <c r="B14" s="2331"/>
      <c r="C14" s="2331"/>
      <c r="D14" s="2331"/>
      <c r="E14" s="2331"/>
      <c r="F14" s="2331"/>
      <c r="G14" s="2332"/>
      <c r="H14" s="2564" t="s">
        <v>102</v>
      </c>
      <c r="I14" s="2565"/>
      <c r="J14" s="2565"/>
      <c r="K14" s="2565"/>
      <c r="L14" s="2565"/>
      <c r="M14" s="2566"/>
      <c r="N14" s="2574"/>
      <c r="O14" s="2574"/>
      <c r="P14" s="2574"/>
      <c r="Q14" s="2575"/>
      <c r="R14" s="2575"/>
      <c r="S14" s="2575"/>
      <c r="T14" s="2559" t="str">
        <f>IF($A14&lt;&gt;"","---","")</f>
        <v/>
      </c>
      <c r="U14" s="2560"/>
      <c r="V14" s="2560"/>
      <c r="W14" s="2575"/>
      <c r="X14" s="2575"/>
      <c r="Y14" s="2575"/>
      <c r="Z14" s="2559" t="str">
        <f>IF($A14&lt;&gt;"","---","")</f>
        <v/>
      </c>
      <c r="AA14" s="2560"/>
      <c r="AB14" s="2560"/>
      <c r="AC14" s="2573"/>
      <c r="AD14" s="2573"/>
      <c r="AE14" s="2573"/>
      <c r="AF14" s="2553"/>
      <c r="AG14" s="2554"/>
      <c r="AH14" s="2554"/>
      <c r="AI14" s="2554"/>
      <c r="AJ14" s="255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33"/>
      <c r="B15" s="2334"/>
      <c r="C15" s="2334"/>
      <c r="D15" s="2334"/>
      <c r="E15" s="2334"/>
      <c r="F15" s="2334"/>
      <c r="G15" s="2335"/>
      <c r="H15" s="2339" t="s">
        <v>101</v>
      </c>
      <c r="I15" s="2340"/>
      <c r="J15" s="2340"/>
      <c r="K15" s="2340"/>
      <c r="L15" s="2340"/>
      <c r="M15" s="2341"/>
      <c r="N15" s="2356"/>
      <c r="O15" s="2356"/>
      <c r="P15" s="2356"/>
      <c r="Q15" s="958"/>
      <c r="R15" s="958"/>
      <c r="S15" s="958"/>
      <c r="T15" s="1239" t="str">
        <f>IF($A14&lt;&gt;"","---","")</f>
        <v/>
      </c>
      <c r="U15" s="1240"/>
      <c r="V15" s="1240"/>
      <c r="W15" s="958"/>
      <c r="X15" s="958"/>
      <c r="Y15" s="958"/>
      <c r="Z15" s="1239" t="str">
        <f>IF($A14&lt;&gt;"","---","")</f>
        <v/>
      </c>
      <c r="AA15" s="1240"/>
      <c r="AB15" s="1240"/>
      <c r="AC15" s="1621" t="str">
        <f>IF(N15*1.085*(W15-Q15)/1000=0,"",N15*1.085*(W15-Q15)/1000)</f>
        <v/>
      </c>
      <c r="AD15" s="1621"/>
      <c r="AE15" s="1621"/>
      <c r="AF15" s="2363"/>
      <c r="AG15" s="2364"/>
      <c r="AH15" s="2364"/>
      <c r="AI15" s="2364"/>
      <c r="AJ15" s="2365"/>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30"/>
      <c r="B16" s="2331"/>
      <c r="C16" s="2331"/>
      <c r="D16" s="2331"/>
      <c r="E16" s="2331"/>
      <c r="F16" s="2331"/>
      <c r="G16" s="2332"/>
      <c r="H16" s="2564" t="s">
        <v>102</v>
      </c>
      <c r="I16" s="2565"/>
      <c r="J16" s="2565"/>
      <c r="K16" s="2565"/>
      <c r="L16" s="2565"/>
      <c r="M16" s="2566"/>
      <c r="N16" s="2574"/>
      <c r="O16" s="2574"/>
      <c r="P16" s="2574"/>
      <c r="Q16" s="2575"/>
      <c r="R16" s="2575"/>
      <c r="S16" s="2575"/>
      <c r="T16" s="2559" t="str">
        <f>IF($A16&lt;&gt;"","---","")</f>
        <v/>
      </c>
      <c r="U16" s="2560"/>
      <c r="V16" s="2560"/>
      <c r="W16" s="2575"/>
      <c r="X16" s="2575"/>
      <c r="Y16" s="2575"/>
      <c r="Z16" s="2559" t="str">
        <f>IF($A16&lt;&gt;"","---","")</f>
        <v/>
      </c>
      <c r="AA16" s="2560"/>
      <c r="AB16" s="2560"/>
      <c r="AC16" s="2573"/>
      <c r="AD16" s="2573"/>
      <c r="AE16" s="2573"/>
      <c r="AF16" s="2553"/>
      <c r="AG16" s="2554"/>
      <c r="AH16" s="2554"/>
      <c r="AI16" s="2554"/>
      <c r="AJ16" s="255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33"/>
      <c r="B17" s="2334"/>
      <c r="C17" s="2334"/>
      <c r="D17" s="2334"/>
      <c r="E17" s="2334"/>
      <c r="F17" s="2334"/>
      <c r="G17" s="2335"/>
      <c r="H17" s="2339" t="s">
        <v>101</v>
      </c>
      <c r="I17" s="2340"/>
      <c r="J17" s="2340"/>
      <c r="K17" s="2340"/>
      <c r="L17" s="2340"/>
      <c r="M17" s="2341"/>
      <c r="N17" s="2356"/>
      <c r="O17" s="2356"/>
      <c r="P17" s="2356"/>
      <c r="Q17" s="958"/>
      <c r="R17" s="958"/>
      <c r="S17" s="958"/>
      <c r="T17" s="1239" t="str">
        <f>IF($A16&lt;&gt;"","---","")</f>
        <v/>
      </c>
      <c r="U17" s="1240"/>
      <c r="V17" s="1240"/>
      <c r="W17" s="958"/>
      <c r="X17" s="958"/>
      <c r="Y17" s="958"/>
      <c r="Z17" s="1239" t="str">
        <f>IF($A16&lt;&gt;"","---","")</f>
        <v/>
      </c>
      <c r="AA17" s="1240"/>
      <c r="AB17" s="1240"/>
      <c r="AC17" s="1621" t="str">
        <f>IF(N17*1.085*(W17-Q17)/1000=0,"",N17*1.085*(W17-Q17)/1000)</f>
        <v/>
      </c>
      <c r="AD17" s="1621"/>
      <c r="AE17" s="1621"/>
      <c r="AF17" s="2363"/>
      <c r="AG17" s="2364"/>
      <c r="AH17" s="2364"/>
      <c r="AI17" s="2364"/>
      <c r="AJ17" s="2365"/>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30"/>
      <c r="B18" s="2331"/>
      <c r="C18" s="2331"/>
      <c r="D18" s="2331"/>
      <c r="E18" s="2331"/>
      <c r="F18" s="2331"/>
      <c r="G18" s="2332"/>
      <c r="H18" s="2564" t="s">
        <v>102</v>
      </c>
      <c r="I18" s="2565"/>
      <c r="J18" s="2565"/>
      <c r="K18" s="2565"/>
      <c r="L18" s="2565"/>
      <c r="M18" s="2566"/>
      <c r="N18" s="2574"/>
      <c r="O18" s="2574"/>
      <c r="P18" s="2574"/>
      <c r="Q18" s="2575"/>
      <c r="R18" s="2575"/>
      <c r="S18" s="2575"/>
      <c r="T18" s="2559" t="str">
        <f>IF($A18&lt;&gt;"","---","")</f>
        <v/>
      </c>
      <c r="U18" s="2560"/>
      <c r="V18" s="2560"/>
      <c r="W18" s="2575"/>
      <c r="X18" s="2575"/>
      <c r="Y18" s="2575"/>
      <c r="Z18" s="2559" t="str">
        <f>IF($A18&lt;&gt;"","---","")</f>
        <v/>
      </c>
      <c r="AA18" s="2560"/>
      <c r="AB18" s="2560"/>
      <c r="AC18" s="2573"/>
      <c r="AD18" s="2573"/>
      <c r="AE18" s="2573"/>
      <c r="AF18" s="2553"/>
      <c r="AG18" s="2554"/>
      <c r="AH18" s="2554"/>
      <c r="AI18" s="2554"/>
      <c r="AJ18" s="255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33"/>
      <c r="B19" s="2334"/>
      <c r="C19" s="2334"/>
      <c r="D19" s="2334"/>
      <c r="E19" s="2334"/>
      <c r="F19" s="2334"/>
      <c r="G19" s="2335"/>
      <c r="H19" s="2339" t="s">
        <v>101</v>
      </c>
      <c r="I19" s="2340"/>
      <c r="J19" s="2340"/>
      <c r="K19" s="2340"/>
      <c r="L19" s="2340"/>
      <c r="M19" s="2341"/>
      <c r="N19" s="2356"/>
      <c r="O19" s="2356"/>
      <c r="P19" s="2356"/>
      <c r="Q19" s="958"/>
      <c r="R19" s="958"/>
      <c r="S19" s="958"/>
      <c r="T19" s="1239" t="str">
        <f>IF($A18&lt;&gt;"","---","")</f>
        <v/>
      </c>
      <c r="U19" s="1240"/>
      <c r="V19" s="1240"/>
      <c r="W19" s="958"/>
      <c r="X19" s="958"/>
      <c r="Y19" s="958"/>
      <c r="Z19" s="1239" t="str">
        <f>IF($A18&lt;&gt;"","---","")</f>
        <v/>
      </c>
      <c r="AA19" s="1240"/>
      <c r="AB19" s="1240"/>
      <c r="AC19" s="1621" t="str">
        <f>IF(N19*1.085*(W19-Q19)/1000=0,"",N19*1.085*(W19-Q19)/1000)</f>
        <v/>
      </c>
      <c r="AD19" s="1621"/>
      <c r="AE19" s="1621"/>
      <c r="AF19" s="2363"/>
      <c r="AG19" s="2364"/>
      <c r="AH19" s="2364"/>
      <c r="AI19" s="2364"/>
      <c r="AJ19" s="2365"/>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30"/>
      <c r="B20" s="2331"/>
      <c r="C20" s="2331"/>
      <c r="D20" s="2331"/>
      <c r="E20" s="2331"/>
      <c r="F20" s="2331"/>
      <c r="G20" s="2332"/>
      <c r="H20" s="2564" t="s">
        <v>102</v>
      </c>
      <c r="I20" s="2565"/>
      <c r="J20" s="2565"/>
      <c r="K20" s="2565"/>
      <c r="L20" s="2565"/>
      <c r="M20" s="2566"/>
      <c r="N20" s="2574"/>
      <c r="O20" s="2574"/>
      <c r="P20" s="2574"/>
      <c r="Q20" s="2575"/>
      <c r="R20" s="2575"/>
      <c r="S20" s="2575"/>
      <c r="T20" s="2559" t="str">
        <f>IF($A20&lt;&gt;"","---","")</f>
        <v/>
      </c>
      <c r="U20" s="2560"/>
      <c r="V20" s="2560"/>
      <c r="W20" s="2575"/>
      <c r="X20" s="2575"/>
      <c r="Y20" s="2575"/>
      <c r="Z20" s="2559" t="str">
        <f>IF($A20&lt;&gt;"","---","")</f>
        <v/>
      </c>
      <c r="AA20" s="2560"/>
      <c r="AB20" s="2560"/>
      <c r="AC20" s="2573"/>
      <c r="AD20" s="2573"/>
      <c r="AE20" s="2573"/>
      <c r="AF20" s="2553"/>
      <c r="AG20" s="2554"/>
      <c r="AH20" s="2554"/>
      <c r="AI20" s="2554"/>
      <c r="AJ20" s="255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33"/>
      <c r="B21" s="2334"/>
      <c r="C21" s="2334"/>
      <c r="D21" s="2334"/>
      <c r="E21" s="2334"/>
      <c r="F21" s="2334"/>
      <c r="G21" s="2335"/>
      <c r="H21" s="2339" t="s">
        <v>101</v>
      </c>
      <c r="I21" s="2340"/>
      <c r="J21" s="2340"/>
      <c r="K21" s="2340"/>
      <c r="L21" s="2340"/>
      <c r="M21" s="2341"/>
      <c r="N21" s="2356"/>
      <c r="O21" s="2356"/>
      <c r="P21" s="2356"/>
      <c r="Q21" s="958"/>
      <c r="R21" s="958"/>
      <c r="S21" s="958"/>
      <c r="T21" s="1239" t="str">
        <f>IF($A20&lt;&gt;"","---","")</f>
        <v/>
      </c>
      <c r="U21" s="1240"/>
      <c r="V21" s="1240"/>
      <c r="W21" s="958"/>
      <c r="X21" s="958"/>
      <c r="Y21" s="958"/>
      <c r="Z21" s="1239" t="str">
        <f>IF($A20&lt;&gt;"","---","")</f>
        <v/>
      </c>
      <c r="AA21" s="1240"/>
      <c r="AB21" s="1240"/>
      <c r="AC21" s="1621" t="str">
        <f>IF(N21*1.085*(W21-Q21)/1000=0,"",N21*1.085*(W21-Q21)/1000)</f>
        <v/>
      </c>
      <c r="AD21" s="1621"/>
      <c r="AE21" s="1621"/>
      <c r="AF21" s="2363"/>
      <c r="AG21" s="2364"/>
      <c r="AH21" s="2364"/>
      <c r="AI21" s="2364"/>
      <c r="AJ21" s="2365"/>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30"/>
      <c r="B22" s="2331"/>
      <c r="C22" s="2331"/>
      <c r="D22" s="2331"/>
      <c r="E22" s="2331"/>
      <c r="F22" s="2331"/>
      <c r="G22" s="2332"/>
      <c r="H22" s="2564" t="s">
        <v>102</v>
      </c>
      <c r="I22" s="2565"/>
      <c r="J22" s="2565"/>
      <c r="K22" s="2565"/>
      <c r="L22" s="2565"/>
      <c r="M22" s="2566"/>
      <c r="N22" s="2574"/>
      <c r="O22" s="2574"/>
      <c r="P22" s="2574"/>
      <c r="Q22" s="2575"/>
      <c r="R22" s="2575"/>
      <c r="S22" s="2575"/>
      <c r="T22" s="2559" t="str">
        <f>IF($A22&lt;&gt;"","---","")</f>
        <v/>
      </c>
      <c r="U22" s="2560"/>
      <c r="V22" s="2560"/>
      <c r="W22" s="2575"/>
      <c r="X22" s="2575"/>
      <c r="Y22" s="2575"/>
      <c r="Z22" s="2559" t="str">
        <f>IF($A22&lt;&gt;"","---","")</f>
        <v/>
      </c>
      <c r="AA22" s="2560"/>
      <c r="AB22" s="2560"/>
      <c r="AC22" s="2573"/>
      <c r="AD22" s="2573"/>
      <c r="AE22" s="2573"/>
      <c r="AF22" s="2553"/>
      <c r="AG22" s="2554"/>
      <c r="AH22" s="2554"/>
      <c r="AI22" s="2554"/>
      <c r="AJ22" s="255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33"/>
      <c r="B23" s="2334"/>
      <c r="C23" s="2334"/>
      <c r="D23" s="2334"/>
      <c r="E23" s="2334"/>
      <c r="F23" s="2334"/>
      <c r="G23" s="2335"/>
      <c r="H23" s="2339" t="s">
        <v>101</v>
      </c>
      <c r="I23" s="2340"/>
      <c r="J23" s="2340"/>
      <c r="K23" s="2340"/>
      <c r="L23" s="2340"/>
      <c r="M23" s="2341"/>
      <c r="N23" s="2356"/>
      <c r="O23" s="2356"/>
      <c r="P23" s="2356"/>
      <c r="Q23" s="958"/>
      <c r="R23" s="958"/>
      <c r="S23" s="958"/>
      <c r="T23" s="1239" t="str">
        <f>IF($A22&lt;&gt;"","---","")</f>
        <v/>
      </c>
      <c r="U23" s="1240"/>
      <c r="V23" s="1240"/>
      <c r="W23" s="958"/>
      <c r="X23" s="958"/>
      <c r="Y23" s="958"/>
      <c r="Z23" s="1239" t="str">
        <f>IF($A22&lt;&gt;"","---","")</f>
        <v/>
      </c>
      <c r="AA23" s="1240"/>
      <c r="AB23" s="1240"/>
      <c r="AC23" s="1621" t="str">
        <f>IF(N23*1.085*(W23-Q23)/1000=0,"",N23*1.085*(W23-Q23)/1000)</f>
        <v/>
      </c>
      <c r="AD23" s="1621"/>
      <c r="AE23" s="1621"/>
      <c r="AF23" s="2363"/>
      <c r="AG23" s="2364"/>
      <c r="AH23" s="2364"/>
      <c r="AI23" s="2364"/>
      <c r="AJ23" s="2365"/>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30"/>
      <c r="B24" s="2331"/>
      <c r="C24" s="2331"/>
      <c r="D24" s="2331"/>
      <c r="E24" s="2331"/>
      <c r="F24" s="2331"/>
      <c r="G24" s="2332"/>
      <c r="H24" s="2564" t="s">
        <v>102</v>
      </c>
      <c r="I24" s="2565"/>
      <c r="J24" s="2565"/>
      <c r="K24" s="2565"/>
      <c r="L24" s="2565"/>
      <c r="M24" s="2566"/>
      <c r="N24" s="2574"/>
      <c r="O24" s="2574"/>
      <c r="P24" s="2574"/>
      <c r="Q24" s="2575"/>
      <c r="R24" s="2575"/>
      <c r="S24" s="2575"/>
      <c r="T24" s="2559" t="str">
        <f>IF($A24&lt;&gt;"","---","")</f>
        <v/>
      </c>
      <c r="U24" s="2560"/>
      <c r="V24" s="2560"/>
      <c r="W24" s="2575"/>
      <c r="X24" s="2575"/>
      <c r="Y24" s="2575"/>
      <c r="Z24" s="2559" t="str">
        <f>IF($A24&lt;&gt;"","---","")</f>
        <v/>
      </c>
      <c r="AA24" s="2560"/>
      <c r="AB24" s="2560"/>
      <c r="AC24" s="2573"/>
      <c r="AD24" s="2573"/>
      <c r="AE24" s="2573"/>
      <c r="AF24" s="2553"/>
      <c r="AG24" s="2554"/>
      <c r="AH24" s="2554"/>
      <c r="AI24" s="2554"/>
      <c r="AJ24" s="255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33"/>
      <c r="B25" s="2334"/>
      <c r="C25" s="2334"/>
      <c r="D25" s="2334"/>
      <c r="E25" s="2334"/>
      <c r="F25" s="2334"/>
      <c r="G25" s="2335"/>
      <c r="H25" s="2339" t="s">
        <v>101</v>
      </c>
      <c r="I25" s="2340"/>
      <c r="J25" s="2340"/>
      <c r="K25" s="2340"/>
      <c r="L25" s="2340"/>
      <c r="M25" s="2341"/>
      <c r="N25" s="2356"/>
      <c r="O25" s="2356"/>
      <c r="P25" s="2356"/>
      <c r="Q25" s="958"/>
      <c r="R25" s="958"/>
      <c r="S25" s="958"/>
      <c r="T25" s="1239" t="str">
        <f>IF($A24&lt;&gt;"","---","")</f>
        <v/>
      </c>
      <c r="U25" s="1240"/>
      <c r="V25" s="1240"/>
      <c r="W25" s="958"/>
      <c r="X25" s="958"/>
      <c r="Y25" s="958"/>
      <c r="Z25" s="1239" t="str">
        <f>IF($A24&lt;&gt;"","---","")</f>
        <v/>
      </c>
      <c r="AA25" s="1240"/>
      <c r="AB25" s="1240"/>
      <c r="AC25" s="1621" t="str">
        <f>IF(N25*1.085*(W25-Q25)/1000=0,"",N25*1.085*(W25-Q25)/1000)</f>
        <v/>
      </c>
      <c r="AD25" s="1621"/>
      <c r="AE25" s="1621"/>
      <c r="AF25" s="2363"/>
      <c r="AG25" s="2364"/>
      <c r="AH25" s="2364"/>
      <c r="AI25" s="2364"/>
      <c r="AJ25" s="2365"/>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30"/>
      <c r="B26" s="2331"/>
      <c r="C26" s="2331"/>
      <c r="D26" s="2331"/>
      <c r="E26" s="2331"/>
      <c r="F26" s="2331"/>
      <c r="G26" s="2332"/>
      <c r="H26" s="2564" t="s">
        <v>102</v>
      </c>
      <c r="I26" s="2565"/>
      <c r="J26" s="2565"/>
      <c r="K26" s="2565"/>
      <c r="L26" s="2565"/>
      <c r="M26" s="2566"/>
      <c r="N26" s="2574"/>
      <c r="O26" s="2574"/>
      <c r="P26" s="2574"/>
      <c r="Q26" s="2575"/>
      <c r="R26" s="2575"/>
      <c r="S26" s="2575"/>
      <c r="T26" s="2559" t="str">
        <f>IF($A26&lt;&gt;"","---","")</f>
        <v/>
      </c>
      <c r="U26" s="2560"/>
      <c r="V26" s="2560"/>
      <c r="W26" s="2575"/>
      <c r="X26" s="2575"/>
      <c r="Y26" s="2575"/>
      <c r="Z26" s="2559" t="str">
        <f>IF($A26&lt;&gt;"","---","")</f>
        <v/>
      </c>
      <c r="AA26" s="2560"/>
      <c r="AB26" s="2560"/>
      <c r="AC26" s="2573"/>
      <c r="AD26" s="2573"/>
      <c r="AE26" s="2573"/>
      <c r="AF26" s="2553"/>
      <c r="AG26" s="2554"/>
      <c r="AH26" s="2554"/>
      <c r="AI26" s="2554"/>
      <c r="AJ26" s="255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33"/>
      <c r="B27" s="2334"/>
      <c r="C27" s="2334"/>
      <c r="D27" s="2334"/>
      <c r="E27" s="2334"/>
      <c r="F27" s="2334"/>
      <c r="G27" s="2335"/>
      <c r="H27" s="2339" t="s">
        <v>101</v>
      </c>
      <c r="I27" s="2340"/>
      <c r="J27" s="2340"/>
      <c r="K27" s="2340"/>
      <c r="L27" s="2340"/>
      <c r="M27" s="2341"/>
      <c r="N27" s="2356"/>
      <c r="O27" s="2356"/>
      <c r="P27" s="2356"/>
      <c r="Q27" s="958"/>
      <c r="R27" s="958"/>
      <c r="S27" s="958"/>
      <c r="T27" s="1239" t="str">
        <f>IF($A26&lt;&gt;"","---","")</f>
        <v/>
      </c>
      <c r="U27" s="1240"/>
      <c r="V27" s="1240"/>
      <c r="W27" s="958"/>
      <c r="X27" s="958"/>
      <c r="Y27" s="958"/>
      <c r="Z27" s="1239" t="str">
        <f>IF($A26&lt;&gt;"","---","")</f>
        <v/>
      </c>
      <c r="AA27" s="1240"/>
      <c r="AB27" s="1240"/>
      <c r="AC27" s="1621" t="str">
        <f>IF(N27*1.085*(W27-Q27)/1000=0,"",N27*1.085*(W27-Q27)/1000)</f>
        <v/>
      </c>
      <c r="AD27" s="1621"/>
      <c r="AE27" s="1621"/>
      <c r="AF27" s="2363"/>
      <c r="AG27" s="2364"/>
      <c r="AH27" s="2364"/>
      <c r="AI27" s="2364"/>
      <c r="AJ27" s="2365"/>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30"/>
      <c r="B28" s="2331"/>
      <c r="C28" s="2331"/>
      <c r="D28" s="2331"/>
      <c r="E28" s="2331"/>
      <c r="F28" s="2331"/>
      <c r="G28" s="2332"/>
      <c r="H28" s="2564" t="s">
        <v>102</v>
      </c>
      <c r="I28" s="2565"/>
      <c r="J28" s="2565"/>
      <c r="K28" s="2565"/>
      <c r="L28" s="2565"/>
      <c r="M28" s="2566"/>
      <c r="N28" s="2567"/>
      <c r="O28" s="2568"/>
      <c r="P28" s="2569"/>
      <c r="Q28" s="2570"/>
      <c r="R28" s="2571"/>
      <c r="S28" s="2572"/>
      <c r="T28" s="2559" t="str">
        <f>IF($A28&lt;&gt;"","---","")</f>
        <v/>
      </c>
      <c r="U28" s="2560"/>
      <c r="V28" s="2560"/>
      <c r="W28" s="2570"/>
      <c r="X28" s="2571"/>
      <c r="Y28" s="2572"/>
      <c r="Z28" s="2559" t="str">
        <f>IF($A28&lt;&gt;"","---","")</f>
        <v/>
      </c>
      <c r="AA28" s="2560"/>
      <c r="AB28" s="2560"/>
      <c r="AC28" s="2561"/>
      <c r="AD28" s="2562"/>
      <c r="AE28" s="2563"/>
      <c r="AF28" s="2553"/>
      <c r="AG28" s="2554"/>
      <c r="AH28" s="2554"/>
      <c r="AI28" s="2554"/>
      <c r="AJ28" s="255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33"/>
      <c r="B29" s="2334"/>
      <c r="C29" s="2334"/>
      <c r="D29" s="2334"/>
      <c r="E29" s="2334"/>
      <c r="F29" s="2334"/>
      <c r="G29" s="2335"/>
      <c r="H29" s="2339" t="s">
        <v>101</v>
      </c>
      <c r="I29" s="2340"/>
      <c r="J29" s="2340"/>
      <c r="K29" s="2340"/>
      <c r="L29" s="2340"/>
      <c r="M29" s="2341"/>
      <c r="N29" s="1419"/>
      <c r="O29" s="1420"/>
      <c r="P29" s="1421"/>
      <c r="Q29" s="2189"/>
      <c r="R29" s="2190"/>
      <c r="S29" s="2191"/>
      <c r="T29" s="1239" t="str">
        <f>IF($A28&lt;&gt;"","---","")</f>
        <v/>
      </c>
      <c r="U29" s="1240"/>
      <c r="V29" s="1240"/>
      <c r="W29" s="2189"/>
      <c r="X29" s="2190"/>
      <c r="Y29" s="2191"/>
      <c r="Z29" s="1239" t="str">
        <f>IF($A28&lt;&gt;"","---","")</f>
        <v/>
      </c>
      <c r="AA29" s="1240"/>
      <c r="AB29" s="1240"/>
      <c r="AC29" s="1621" t="str">
        <f>IF(N29*1.085*(W29-Q29)/1000=0,"",N29*1.085*(W29-Q29)/1000)</f>
        <v/>
      </c>
      <c r="AD29" s="1621"/>
      <c r="AE29" s="1621"/>
      <c r="AF29" s="2363"/>
      <c r="AG29" s="2364"/>
      <c r="AH29" s="2364"/>
      <c r="AI29" s="2364"/>
      <c r="AJ29" s="2365"/>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30"/>
      <c r="B30" s="2331"/>
      <c r="C30" s="2331"/>
      <c r="D30" s="2331"/>
      <c r="E30" s="2331"/>
      <c r="F30" s="2331"/>
      <c r="G30" s="2332"/>
      <c r="H30" s="2564" t="s">
        <v>102</v>
      </c>
      <c r="I30" s="2565"/>
      <c r="J30" s="2565"/>
      <c r="K30" s="2565"/>
      <c r="L30" s="2565"/>
      <c r="M30" s="2566"/>
      <c r="N30" s="2567"/>
      <c r="O30" s="2568"/>
      <c r="P30" s="2569"/>
      <c r="Q30" s="2570"/>
      <c r="R30" s="2571"/>
      <c r="S30" s="2572"/>
      <c r="T30" s="2559" t="str">
        <f>IF($A30&lt;&gt;"","---","")</f>
        <v/>
      </c>
      <c r="U30" s="2560"/>
      <c r="V30" s="2560"/>
      <c r="W30" s="2570"/>
      <c r="X30" s="2571"/>
      <c r="Y30" s="2572"/>
      <c r="Z30" s="2559" t="str">
        <f>IF($A30&lt;&gt;"","---","")</f>
        <v/>
      </c>
      <c r="AA30" s="2560"/>
      <c r="AB30" s="2560"/>
      <c r="AC30" s="2561"/>
      <c r="AD30" s="2562"/>
      <c r="AE30" s="2563"/>
      <c r="AF30" s="2553"/>
      <c r="AG30" s="2554"/>
      <c r="AH30" s="2554"/>
      <c r="AI30" s="2554"/>
      <c r="AJ30" s="255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33"/>
      <c r="B31" s="2334"/>
      <c r="C31" s="2334"/>
      <c r="D31" s="2334"/>
      <c r="E31" s="2334"/>
      <c r="F31" s="2334"/>
      <c r="G31" s="2335"/>
      <c r="H31" s="2339" t="s">
        <v>101</v>
      </c>
      <c r="I31" s="2340"/>
      <c r="J31" s="2340"/>
      <c r="K31" s="2340"/>
      <c r="L31" s="2340"/>
      <c r="M31" s="2341"/>
      <c r="N31" s="1419"/>
      <c r="O31" s="1420"/>
      <c r="P31" s="1421"/>
      <c r="Q31" s="2189"/>
      <c r="R31" s="2190"/>
      <c r="S31" s="2191"/>
      <c r="T31" s="1239" t="str">
        <f>IF($A30&lt;&gt;"","---","")</f>
        <v/>
      </c>
      <c r="U31" s="1240"/>
      <c r="V31" s="1240"/>
      <c r="W31" s="2189"/>
      <c r="X31" s="2190"/>
      <c r="Y31" s="2191"/>
      <c r="Z31" s="1239" t="str">
        <f>IF($A30&lt;&gt;"","---","")</f>
        <v/>
      </c>
      <c r="AA31" s="1240"/>
      <c r="AB31" s="1240"/>
      <c r="AC31" s="1621" t="str">
        <f>IF(N31*1.085*(W31-Q31)/1000=0,"",N31*1.085*(W31-Q31)/1000)</f>
        <v/>
      </c>
      <c r="AD31" s="1621"/>
      <c r="AE31" s="1621"/>
      <c r="AF31" s="2363"/>
      <c r="AG31" s="2364"/>
      <c r="AH31" s="2364"/>
      <c r="AI31" s="2364"/>
      <c r="AJ31" s="2365"/>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30"/>
      <c r="B32" s="2331"/>
      <c r="C32" s="2331"/>
      <c r="D32" s="2331"/>
      <c r="E32" s="2331"/>
      <c r="F32" s="2331"/>
      <c r="G32" s="2332"/>
      <c r="H32" s="2564" t="s">
        <v>102</v>
      </c>
      <c r="I32" s="2565"/>
      <c r="J32" s="2565"/>
      <c r="K32" s="2565"/>
      <c r="L32" s="2565"/>
      <c r="M32" s="2566"/>
      <c r="N32" s="2567"/>
      <c r="O32" s="2568"/>
      <c r="P32" s="2569"/>
      <c r="Q32" s="2570"/>
      <c r="R32" s="2571"/>
      <c r="S32" s="2572"/>
      <c r="T32" s="2559" t="str">
        <f>IF($A32&lt;&gt;"","---","")</f>
        <v/>
      </c>
      <c r="U32" s="2560"/>
      <c r="V32" s="2560"/>
      <c r="W32" s="2570"/>
      <c r="X32" s="2571"/>
      <c r="Y32" s="2572"/>
      <c r="Z32" s="2559" t="str">
        <f>IF($A32&lt;&gt;"","---","")</f>
        <v/>
      </c>
      <c r="AA32" s="2560"/>
      <c r="AB32" s="2560"/>
      <c r="AC32" s="2561"/>
      <c r="AD32" s="2562"/>
      <c r="AE32" s="2563"/>
      <c r="AF32" s="2553"/>
      <c r="AG32" s="2554"/>
      <c r="AH32" s="2554"/>
      <c r="AI32" s="2554"/>
      <c r="AJ32" s="255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36"/>
      <c r="B33" s="2337"/>
      <c r="C33" s="2337"/>
      <c r="D33" s="2337"/>
      <c r="E33" s="2337"/>
      <c r="F33" s="2337"/>
      <c r="G33" s="2338"/>
      <c r="H33" s="2357" t="s">
        <v>101</v>
      </c>
      <c r="I33" s="2358"/>
      <c r="J33" s="2358"/>
      <c r="K33" s="2358"/>
      <c r="L33" s="2358"/>
      <c r="M33" s="2359"/>
      <c r="N33" s="2188"/>
      <c r="O33" s="1641"/>
      <c r="P33" s="1642"/>
      <c r="Q33" s="2153"/>
      <c r="R33" s="2154"/>
      <c r="S33" s="2155"/>
      <c r="T33" s="2410" t="str">
        <f>IF($A32&lt;&gt;"","---","")</f>
        <v/>
      </c>
      <c r="U33" s="2255"/>
      <c r="V33" s="2255"/>
      <c r="W33" s="2153"/>
      <c r="X33" s="2154"/>
      <c r="Y33" s="2155"/>
      <c r="Z33" s="2410" t="str">
        <f>IF($A32&lt;&gt;"","---","")</f>
        <v/>
      </c>
      <c r="AA33" s="2255"/>
      <c r="AB33" s="2255"/>
      <c r="AC33" s="2556" t="str">
        <f>IF(N33*1.085*(W33-Q33)/1000=0,"",N33*1.085*(W33-Q33)/1000)</f>
        <v/>
      </c>
      <c r="AD33" s="2557"/>
      <c r="AE33" s="2558"/>
      <c r="AF33" s="2366"/>
      <c r="AG33" s="2367"/>
      <c r="AH33" s="2367"/>
      <c r="AI33" s="2367"/>
      <c r="AJ33" s="2368"/>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034" t="s">
        <v>49</v>
      </c>
      <c r="AX1" s="1034"/>
      <c r="AY1" s="1034"/>
      <c r="AZ1" s="1034"/>
      <c r="BA1" s="1034"/>
      <c r="BB1" s="1034"/>
      <c r="BC1" s="1034"/>
      <c r="BD1" s="1034"/>
      <c r="BE1" s="1034"/>
      <c r="BF1" s="1034"/>
      <c r="BG1" s="1034"/>
      <c r="BH1" s="1034"/>
      <c r="BI1" s="1034"/>
      <c r="BJ1" s="1034"/>
      <c r="BK1" s="1034"/>
      <c r="BL1" s="1034"/>
      <c r="BM1" s="1034"/>
      <c r="BN1" s="1034"/>
      <c r="BO1" s="1034"/>
      <c r="BP1" s="1034"/>
      <c r="BQ1" s="1034"/>
      <c r="BR1" s="1034"/>
      <c r="BS1" s="1034"/>
      <c r="BT1" s="1034"/>
      <c r="BU1" s="1034"/>
      <c r="BV1" s="1034"/>
      <c r="BW1" s="1034"/>
      <c r="BX1" s="1034"/>
      <c r="BY1" s="1034"/>
      <c r="BZ1" s="1034"/>
      <c r="CA1" s="1034"/>
      <c r="CB1" s="1034"/>
      <c r="CC1" s="1034"/>
      <c r="CD1" s="1034"/>
      <c r="CE1" s="1034"/>
      <c r="CF1" s="1034"/>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1035" t="s">
        <v>867</v>
      </c>
      <c r="AA5" s="1035"/>
      <c r="AB5" s="1035"/>
      <c r="AC5" s="1035"/>
      <c r="AD5" s="1035"/>
      <c r="AE5" s="1035"/>
      <c r="AF5" s="1035"/>
      <c r="AG5" s="1035"/>
      <c r="AH5" s="1035"/>
      <c r="AI5" s="1035"/>
      <c r="AJ5" s="1035"/>
      <c r="AK5" s="1035"/>
      <c r="AL5" s="1035"/>
      <c r="AM5" s="1035"/>
      <c r="AN5" s="1035"/>
      <c r="AO5" s="1035"/>
      <c r="AP5" s="1035"/>
      <c r="AQ5" s="1035"/>
      <c r="AR5" s="1035"/>
      <c r="AS5" s="1035"/>
      <c r="AT5" s="1035"/>
      <c r="AU5" s="1035"/>
      <c r="AV5" s="1035"/>
      <c r="AW5" s="5"/>
      <c r="AX5" s="961" t="s">
        <v>696</v>
      </c>
      <c r="AY5" s="962"/>
      <c r="AZ5" s="962"/>
      <c r="BA5" s="962"/>
      <c r="BB5" s="962"/>
      <c r="BC5" s="962"/>
      <c r="BD5" s="962"/>
      <c r="BE5" s="962"/>
      <c r="BF5" s="962"/>
      <c r="BG5" s="962"/>
      <c r="BH5" s="962"/>
      <c r="BI5" s="962"/>
      <c r="BJ5" s="962"/>
      <c r="BK5" s="962"/>
      <c r="BL5" s="963"/>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48"/>
      <c r="AY6" s="949"/>
      <c r="AZ6" s="949"/>
      <c r="BA6" s="949"/>
      <c r="BB6" s="950"/>
      <c r="BC6" s="966"/>
      <c r="BD6" s="949"/>
      <c r="BE6" s="949"/>
      <c r="BF6" s="949"/>
      <c r="BG6" s="950"/>
      <c r="BH6" s="966"/>
      <c r="BI6" s="949"/>
      <c r="BJ6" s="949"/>
      <c r="BK6" s="949"/>
      <c r="BL6" s="967"/>
      <c r="BM6" s="5"/>
      <c r="BN6" s="5"/>
      <c r="BO6" s="5"/>
      <c r="BP6" s="5"/>
      <c r="BQ6" s="5"/>
      <c r="BR6" s="5"/>
      <c r="BS6" s="5"/>
      <c r="BT6" s="5"/>
      <c r="BU6" s="5"/>
      <c r="BV6" s="5"/>
      <c r="BW6" s="5"/>
      <c r="BX6" s="5"/>
      <c r="BY6" s="5"/>
      <c r="BZ6" s="5"/>
      <c r="CA6" s="5"/>
      <c r="CB6" s="5"/>
      <c r="CC6" s="5"/>
      <c r="CD6" s="5"/>
      <c r="CE6" s="5"/>
      <c r="CF6" s="5"/>
    </row>
    <row r="7" spans="1:84" ht="12" customHeight="1" x14ac:dyDescent="0.25">
      <c r="A7" s="1036" t="s">
        <v>48</v>
      </c>
      <c r="B7" s="1036"/>
      <c r="C7" s="1036"/>
      <c r="D7" s="1036"/>
      <c r="E7" s="1036"/>
      <c r="F7" s="898"/>
      <c r="G7" s="898"/>
      <c r="H7" s="898"/>
      <c r="I7" s="898"/>
      <c r="J7" s="898"/>
      <c r="K7" s="898"/>
      <c r="L7" s="898"/>
      <c r="M7" s="898"/>
      <c r="N7" s="898"/>
      <c r="O7" s="898"/>
      <c r="P7" s="89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5"/>
      <c r="AY7" s="926"/>
      <c r="AZ7" s="926"/>
      <c r="BA7" s="926"/>
      <c r="BB7" s="927"/>
      <c r="BC7" s="928"/>
      <c r="BD7" s="926"/>
      <c r="BE7" s="926"/>
      <c r="BF7" s="926"/>
      <c r="BG7" s="927"/>
      <c r="BH7" s="928"/>
      <c r="BI7" s="926"/>
      <c r="BJ7" s="926"/>
      <c r="BK7" s="926"/>
      <c r="BL7" s="92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25"/>
      <c r="AY8" s="926"/>
      <c r="AZ8" s="926"/>
      <c r="BA8" s="926"/>
      <c r="BB8" s="927"/>
      <c r="BC8" s="928"/>
      <c r="BD8" s="926"/>
      <c r="BE8" s="926"/>
      <c r="BF8" s="926"/>
      <c r="BG8" s="927"/>
      <c r="BH8" s="928"/>
      <c r="BI8" s="926"/>
      <c r="BJ8" s="926"/>
      <c r="BK8" s="926"/>
      <c r="BL8" s="929"/>
      <c r="BM8" s="5"/>
      <c r="BN8" s="5"/>
      <c r="BO8" s="5"/>
      <c r="BP8" s="5"/>
      <c r="BQ8" s="5"/>
      <c r="BR8" s="5"/>
      <c r="BS8" s="5"/>
      <c r="BT8" s="5"/>
      <c r="BU8" s="5"/>
      <c r="BV8" s="5"/>
      <c r="BW8" s="5"/>
      <c r="BX8" s="5"/>
      <c r="BY8" s="5"/>
      <c r="BZ8" s="5"/>
      <c r="CA8" s="5"/>
      <c r="CB8" s="5"/>
      <c r="CC8" s="5"/>
      <c r="CD8" s="5"/>
      <c r="CE8" s="5"/>
      <c r="CF8" s="5"/>
    </row>
    <row r="9" spans="1:84" ht="12" customHeight="1" thickBot="1" x14ac:dyDescent="0.3">
      <c r="A9" s="971" t="s">
        <v>871</v>
      </c>
      <c r="B9" s="972"/>
      <c r="C9" s="972"/>
      <c r="D9" s="972"/>
      <c r="E9" s="972"/>
      <c r="F9" s="972"/>
      <c r="G9" s="972"/>
      <c r="H9" s="972"/>
      <c r="I9" s="972"/>
      <c r="J9" s="972"/>
      <c r="K9" s="972"/>
      <c r="L9" s="972"/>
      <c r="M9" s="972"/>
      <c r="N9" s="972"/>
      <c r="O9" s="972"/>
      <c r="P9" s="972"/>
      <c r="Q9" s="972"/>
      <c r="R9" s="972"/>
      <c r="S9" s="972"/>
      <c r="T9" s="972"/>
      <c r="U9" s="972"/>
      <c r="V9" s="972"/>
      <c r="W9" s="972"/>
      <c r="X9" s="972"/>
      <c r="Y9" s="972"/>
      <c r="Z9" s="972"/>
      <c r="AA9" s="972"/>
      <c r="AB9" s="972"/>
      <c r="AC9" s="972"/>
      <c r="AD9" s="972"/>
      <c r="AE9" s="972"/>
      <c r="AF9" s="972"/>
      <c r="AG9" s="972"/>
      <c r="AH9" s="972"/>
      <c r="AI9" s="973"/>
      <c r="AJ9" s="23"/>
      <c r="AK9" s="23"/>
      <c r="AL9" s="23"/>
      <c r="AM9" s="23"/>
      <c r="AN9" s="23"/>
      <c r="AO9" s="23"/>
      <c r="AP9" s="23"/>
      <c r="AQ9" s="23"/>
      <c r="AR9" s="23"/>
      <c r="AS9" s="23"/>
      <c r="AT9" s="23"/>
      <c r="AU9" s="23"/>
      <c r="AV9" s="23"/>
      <c r="AW9" s="5"/>
      <c r="AX9" s="925"/>
      <c r="AY9" s="926"/>
      <c r="AZ9" s="926"/>
      <c r="BA9" s="926"/>
      <c r="BB9" s="927"/>
      <c r="BC9" s="928"/>
      <c r="BD9" s="926"/>
      <c r="BE9" s="926"/>
      <c r="BF9" s="926"/>
      <c r="BG9" s="927"/>
      <c r="BH9" s="928"/>
      <c r="BI9" s="926"/>
      <c r="BJ9" s="926"/>
      <c r="BK9" s="926"/>
      <c r="BL9" s="92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2516" t="s">
        <v>868</v>
      </c>
      <c r="B10" s="2582"/>
      <c r="C10" s="2582"/>
      <c r="D10" s="2582"/>
      <c r="E10" s="2582"/>
      <c r="F10" s="2582"/>
      <c r="G10" s="2518"/>
      <c r="H10" s="2527" t="s">
        <v>427</v>
      </c>
      <c r="I10" s="2582"/>
      <c r="J10" s="2582"/>
      <c r="K10" s="2582"/>
      <c r="L10" s="2582"/>
      <c r="M10" s="2518"/>
      <c r="N10" s="2527" t="s">
        <v>423</v>
      </c>
      <c r="O10" s="2582"/>
      <c r="P10" s="2518"/>
      <c r="Q10" s="2527" t="s">
        <v>422</v>
      </c>
      <c r="R10" s="2582"/>
      <c r="S10" s="2518"/>
      <c r="T10" s="2523" t="s">
        <v>873</v>
      </c>
      <c r="U10" s="2583"/>
      <c r="V10" s="2525"/>
      <c r="W10" s="2527" t="s">
        <v>872</v>
      </c>
      <c r="X10" s="2582"/>
      <c r="Y10" s="2518"/>
      <c r="Z10" s="2527" t="s">
        <v>418</v>
      </c>
      <c r="AA10" s="2582"/>
      <c r="AB10" s="2582"/>
      <c r="AC10" s="2582"/>
      <c r="AD10" s="2582"/>
      <c r="AE10" s="2519" t="s">
        <v>39</v>
      </c>
      <c r="AF10" s="2520"/>
      <c r="AG10" s="2520"/>
      <c r="AH10" s="2520"/>
      <c r="AI10" s="2552"/>
      <c r="AJ10" s="23"/>
      <c r="AK10" s="23"/>
      <c r="AL10" s="23"/>
      <c r="AM10" s="23"/>
      <c r="AN10" s="23"/>
      <c r="AO10" s="23"/>
      <c r="AP10" s="23"/>
      <c r="AQ10" s="23"/>
      <c r="AR10" s="23"/>
      <c r="AS10" s="23"/>
      <c r="AT10" s="23"/>
      <c r="AU10" s="23"/>
      <c r="AV10" s="23"/>
      <c r="AW10" s="5"/>
      <c r="AX10" s="925"/>
      <c r="AY10" s="926"/>
      <c r="AZ10" s="926"/>
      <c r="BA10" s="926"/>
      <c r="BB10" s="927"/>
      <c r="BC10" s="928"/>
      <c r="BD10" s="926"/>
      <c r="BE10" s="926"/>
      <c r="BF10" s="926"/>
      <c r="BG10" s="927"/>
      <c r="BH10" s="928"/>
      <c r="BI10" s="926"/>
      <c r="BJ10" s="926"/>
      <c r="BK10" s="926"/>
      <c r="BL10" s="92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2516"/>
      <c r="B11" s="2582"/>
      <c r="C11" s="2582"/>
      <c r="D11" s="2582"/>
      <c r="E11" s="2582"/>
      <c r="F11" s="2582"/>
      <c r="G11" s="2518"/>
      <c r="H11" s="2527"/>
      <c r="I11" s="2582"/>
      <c r="J11" s="2582"/>
      <c r="K11" s="2582"/>
      <c r="L11" s="2582"/>
      <c r="M11" s="2518"/>
      <c r="N11" s="2527"/>
      <c r="O11" s="2582"/>
      <c r="P11" s="2518"/>
      <c r="Q11" s="2527"/>
      <c r="R11" s="2582"/>
      <c r="S11" s="2518"/>
      <c r="T11" s="2523"/>
      <c r="U11" s="2583"/>
      <c r="V11" s="2525"/>
      <c r="W11" s="2527"/>
      <c r="X11" s="2582"/>
      <c r="Y11" s="2518"/>
      <c r="Z11" s="2521"/>
      <c r="AA11" s="2522"/>
      <c r="AB11" s="2522"/>
      <c r="AC11" s="2522"/>
      <c r="AD11" s="2522"/>
      <c r="AE11" s="2521"/>
      <c r="AF11" s="2522"/>
      <c r="AG11" s="2522"/>
      <c r="AH11" s="2522"/>
      <c r="AI11" s="2532"/>
      <c r="AJ11" s="23"/>
      <c r="AK11" s="23"/>
      <c r="AL11" s="23"/>
      <c r="AM11" s="23"/>
      <c r="AN11" s="23"/>
      <c r="AO11" s="23"/>
      <c r="AP11" s="23"/>
      <c r="AQ11" s="23"/>
      <c r="AR11" s="23"/>
      <c r="AS11" s="23"/>
      <c r="AT11" s="23"/>
      <c r="AU11" s="23"/>
      <c r="AV11" s="23"/>
      <c r="AW11" s="5"/>
      <c r="AX11" s="936"/>
      <c r="AY11" s="937"/>
      <c r="AZ11" s="937"/>
      <c r="BA11" s="937"/>
      <c r="BB11" s="938"/>
      <c r="BC11" s="939"/>
      <c r="BD11" s="937"/>
      <c r="BE11" s="937"/>
      <c r="BF11" s="937"/>
      <c r="BG11" s="938"/>
      <c r="BH11" s="939"/>
      <c r="BI11" s="937"/>
      <c r="BJ11" s="937"/>
      <c r="BK11" s="937"/>
      <c r="BL11" s="940"/>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2475"/>
      <c r="B12" s="2130"/>
      <c r="C12" s="2130"/>
      <c r="D12" s="2130"/>
      <c r="E12" s="2130"/>
      <c r="F12" s="2130"/>
      <c r="G12" s="2476"/>
      <c r="H12" s="2579" t="s">
        <v>102</v>
      </c>
      <c r="I12" s="2580"/>
      <c r="J12" s="2580"/>
      <c r="K12" s="2580"/>
      <c r="L12" s="2580"/>
      <c r="M12" s="2581"/>
      <c r="N12" s="2576"/>
      <c r="O12" s="2576"/>
      <c r="P12" s="2576"/>
      <c r="Q12" s="2576"/>
      <c r="R12" s="2576"/>
      <c r="S12" s="2576"/>
      <c r="T12" s="2576"/>
      <c r="U12" s="2576"/>
      <c r="V12" s="2576"/>
      <c r="W12" s="2576"/>
      <c r="X12" s="2576"/>
      <c r="Y12" s="2576"/>
      <c r="Z12" s="2577" t="str">
        <f>IF(A12&lt;&gt;"","---","")</f>
        <v/>
      </c>
      <c r="AA12" s="2578"/>
      <c r="AB12" s="2578"/>
      <c r="AC12" s="2578"/>
      <c r="AD12" s="2578"/>
      <c r="AE12" s="2587"/>
      <c r="AF12" s="2588"/>
      <c r="AG12" s="2588"/>
      <c r="AH12" s="2588"/>
      <c r="AI12" s="2589"/>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505"/>
      <c r="B13" s="1037"/>
      <c r="C13" s="1037"/>
      <c r="D13" s="1037"/>
      <c r="E13" s="1037"/>
      <c r="F13" s="1037"/>
      <c r="G13" s="2506"/>
      <c r="H13" s="2584" t="s">
        <v>101</v>
      </c>
      <c r="I13" s="2585"/>
      <c r="J13" s="2585"/>
      <c r="K13" s="2585"/>
      <c r="L13" s="2585"/>
      <c r="M13" s="2586"/>
      <c r="N13" s="958"/>
      <c r="O13" s="958"/>
      <c r="P13" s="958"/>
      <c r="Q13" s="958"/>
      <c r="R13" s="958"/>
      <c r="S13" s="958"/>
      <c r="T13" s="958"/>
      <c r="U13" s="958"/>
      <c r="V13" s="958"/>
      <c r="W13" s="958"/>
      <c r="X13" s="958"/>
      <c r="Y13" s="958"/>
      <c r="Z13" s="952"/>
      <c r="AA13" s="912"/>
      <c r="AB13" s="912"/>
      <c r="AC13" s="2150" t="str">
        <f>IF(A12&lt;&gt;"","CS","")</f>
        <v/>
      </c>
      <c r="AD13" s="2150"/>
      <c r="AE13" s="1067"/>
      <c r="AF13" s="1068"/>
      <c r="AG13" s="1068"/>
      <c r="AH13" s="1068"/>
      <c r="AI13" s="1225"/>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75"/>
      <c r="B14" s="2130"/>
      <c r="C14" s="2130"/>
      <c r="D14" s="2130"/>
      <c r="E14" s="2130"/>
      <c r="F14" s="2130"/>
      <c r="G14" s="2476"/>
      <c r="H14" s="2579" t="s">
        <v>102</v>
      </c>
      <c r="I14" s="2580"/>
      <c r="J14" s="2580"/>
      <c r="K14" s="2580"/>
      <c r="L14" s="2580"/>
      <c r="M14" s="2581"/>
      <c r="N14" s="2576"/>
      <c r="O14" s="2576"/>
      <c r="P14" s="2576"/>
      <c r="Q14" s="2576"/>
      <c r="R14" s="2576"/>
      <c r="S14" s="2576"/>
      <c r="T14" s="2576"/>
      <c r="U14" s="2576"/>
      <c r="V14" s="2576"/>
      <c r="W14" s="2576"/>
      <c r="X14" s="2576"/>
      <c r="Y14" s="2576"/>
      <c r="Z14" s="2577" t="str">
        <f>IF(A14&lt;&gt;"","---","")</f>
        <v/>
      </c>
      <c r="AA14" s="2578"/>
      <c r="AB14" s="2578"/>
      <c r="AC14" s="2578"/>
      <c r="AD14" s="2578"/>
      <c r="AE14" s="2587"/>
      <c r="AF14" s="2588"/>
      <c r="AG14" s="2588"/>
      <c r="AH14" s="2588"/>
      <c r="AI14" s="2589"/>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505"/>
      <c r="B15" s="1037"/>
      <c r="C15" s="1037"/>
      <c r="D15" s="1037"/>
      <c r="E15" s="1037"/>
      <c r="F15" s="1037"/>
      <c r="G15" s="2506"/>
      <c r="H15" s="2584" t="s">
        <v>101</v>
      </c>
      <c r="I15" s="2585"/>
      <c r="J15" s="2585"/>
      <c r="K15" s="2585"/>
      <c r="L15" s="2585"/>
      <c r="M15" s="2586"/>
      <c r="N15" s="958"/>
      <c r="O15" s="958"/>
      <c r="P15" s="958"/>
      <c r="Q15" s="958"/>
      <c r="R15" s="958"/>
      <c r="S15" s="958"/>
      <c r="T15" s="958"/>
      <c r="U15" s="958"/>
      <c r="V15" s="958"/>
      <c r="W15" s="958"/>
      <c r="X15" s="958"/>
      <c r="Y15" s="958"/>
      <c r="Z15" s="952"/>
      <c r="AA15" s="912"/>
      <c r="AB15" s="912"/>
      <c r="AC15" s="2150" t="str">
        <f>IF(A14&lt;&gt;"","CS","")</f>
        <v/>
      </c>
      <c r="AD15" s="2150"/>
      <c r="AE15" s="1067"/>
      <c r="AF15" s="1068"/>
      <c r="AG15" s="1068"/>
      <c r="AH15" s="1068"/>
      <c r="AI15" s="1225"/>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75"/>
      <c r="B16" s="2130"/>
      <c r="C16" s="2130"/>
      <c r="D16" s="2130"/>
      <c r="E16" s="2130"/>
      <c r="F16" s="2130"/>
      <c r="G16" s="2476"/>
      <c r="H16" s="2579" t="s">
        <v>102</v>
      </c>
      <c r="I16" s="2580"/>
      <c r="J16" s="2580"/>
      <c r="K16" s="2580"/>
      <c r="L16" s="2580"/>
      <c r="M16" s="2581"/>
      <c r="N16" s="2576"/>
      <c r="O16" s="2576"/>
      <c r="P16" s="2576"/>
      <c r="Q16" s="2576"/>
      <c r="R16" s="2576"/>
      <c r="S16" s="2576"/>
      <c r="T16" s="2576"/>
      <c r="U16" s="2576"/>
      <c r="V16" s="2576"/>
      <c r="W16" s="2576"/>
      <c r="X16" s="2576"/>
      <c r="Y16" s="2576"/>
      <c r="Z16" s="2577" t="str">
        <f>IF(A16&lt;&gt;"","---","")</f>
        <v/>
      </c>
      <c r="AA16" s="2578"/>
      <c r="AB16" s="2578"/>
      <c r="AC16" s="2578"/>
      <c r="AD16" s="2578"/>
      <c r="AE16" s="2587"/>
      <c r="AF16" s="2588"/>
      <c r="AG16" s="2588"/>
      <c r="AH16" s="2588"/>
      <c r="AI16" s="2589"/>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5"/>
      <c r="B17" s="1037"/>
      <c r="C17" s="1037"/>
      <c r="D17" s="1037"/>
      <c r="E17" s="1037"/>
      <c r="F17" s="1037"/>
      <c r="G17" s="2506"/>
      <c r="H17" s="2584" t="s">
        <v>101</v>
      </c>
      <c r="I17" s="2585"/>
      <c r="J17" s="2585"/>
      <c r="K17" s="2585"/>
      <c r="L17" s="2585"/>
      <c r="M17" s="2586"/>
      <c r="N17" s="958"/>
      <c r="O17" s="958"/>
      <c r="P17" s="958"/>
      <c r="Q17" s="958"/>
      <c r="R17" s="958"/>
      <c r="S17" s="958"/>
      <c r="T17" s="2011"/>
      <c r="U17" s="958"/>
      <c r="V17" s="958"/>
      <c r="W17" s="958"/>
      <c r="X17" s="958"/>
      <c r="Y17" s="958"/>
      <c r="Z17" s="952"/>
      <c r="AA17" s="912"/>
      <c r="AB17" s="912"/>
      <c r="AC17" s="2150" t="str">
        <f>IF(A16&lt;&gt;"","CS","")</f>
        <v/>
      </c>
      <c r="AD17" s="2150"/>
      <c r="AE17" s="1067"/>
      <c r="AF17" s="1068"/>
      <c r="AG17" s="1068"/>
      <c r="AH17" s="1068"/>
      <c r="AI17" s="1225"/>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75"/>
      <c r="B18" s="2130"/>
      <c r="C18" s="2130"/>
      <c r="D18" s="2130"/>
      <c r="E18" s="2130"/>
      <c r="F18" s="2130"/>
      <c r="G18" s="2476"/>
      <c r="H18" s="2579" t="s">
        <v>102</v>
      </c>
      <c r="I18" s="2580"/>
      <c r="J18" s="2580"/>
      <c r="K18" s="2580"/>
      <c r="L18" s="2580"/>
      <c r="M18" s="2581"/>
      <c r="N18" s="2576"/>
      <c r="O18" s="2576"/>
      <c r="P18" s="2576"/>
      <c r="Q18" s="2576"/>
      <c r="R18" s="2576"/>
      <c r="S18" s="2576"/>
      <c r="T18" s="2576"/>
      <c r="U18" s="2576"/>
      <c r="V18" s="2576"/>
      <c r="W18" s="2576"/>
      <c r="X18" s="2576"/>
      <c r="Y18" s="2576"/>
      <c r="Z18" s="2577" t="str">
        <f>IF(A18&lt;&gt;"","---","")</f>
        <v/>
      </c>
      <c r="AA18" s="2578"/>
      <c r="AB18" s="2578"/>
      <c r="AC18" s="2578"/>
      <c r="AD18" s="2578"/>
      <c r="AE18" s="2587"/>
      <c r="AF18" s="2588"/>
      <c r="AG18" s="2588"/>
      <c r="AH18" s="2588"/>
      <c r="AI18" s="2589"/>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505"/>
      <c r="B19" s="1037"/>
      <c r="C19" s="1037"/>
      <c r="D19" s="1037"/>
      <c r="E19" s="1037"/>
      <c r="F19" s="1037"/>
      <c r="G19" s="2506"/>
      <c r="H19" s="2584" t="s">
        <v>101</v>
      </c>
      <c r="I19" s="2585"/>
      <c r="J19" s="2585"/>
      <c r="K19" s="2585"/>
      <c r="L19" s="2585"/>
      <c r="M19" s="2586"/>
      <c r="N19" s="958"/>
      <c r="O19" s="958"/>
      <c r="P19" s="958"/>
      <c r="Q19" s="958"/>
      <c r="R19" s="958"/>
      <c r="S19" s="958"/>
      <c r="T19" s="2011"/>
      <c r="U19" s="958"/>
      <c r="V19" s="958"/>
      <c r="W19" s="958"/>
      <c r="X19" s="958"/>
      <c r="Y19" s="958"/>
      <c r="Z19" s="952"/>
      <c r="AA19" s="912"/>
      <c r="AB19" s="912"/>
      <c r="AC19" s="2150" t="str">
        <f>IF(A18&lt;&gt;"","CS","")</f>
        <v/>
      </c>
      <c r="AD19" s="2150"/>
      <c r="AE19" s="1067"/>
      <c r="AF19" s="1068"/>
      <c r="AG19" s="1068"/>
      <c r="AH19" s="1068"/>
      <c r="AI19" s="1225"/>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75"/>
      <c r="B20" s="2130"/>
      <c r="C20" s="2130"/>
      <c r="D20" s="2130"/>
      <c r="E20" s="2130"/>
      <c r="F20" s="2130"/>
      <c r="G20" s="2476"/>
      <c r="H20" s="2579" t="s">
        <v>102</v>
      </c>
      <c r="I20" s="2580"/>
      <c r="J20" s="2580"/>
      <c r="K20" s="2580"/>
      <c r="L20" s="2580"/>
      <c r="M20" s="2581"/>
      <c r="N20" s="2576"/>
      <c r="O20" s="2576"/>
      <c r="P20" s="2576"/>
      <c r="Q20" s="2576"/>
      <c r="R20" s="2576"/>
      <c r="S20" s="2576"/>
      <c r="T20" s="2576"/>
      <c r="U20" s="2576"/>
      <c r="V20" s="2576"/>
      <c r="W20" s="2576"/>
      <c r="X20" s="2576"/>
      <c r="Y20" s="2576"/>
      <c r="Z20" s="2577" t="str">
        <f>IF(A20&lt;&gt;"","---","")</f>
        <v/>
      </c>
      <c r="AA20" s="2578"/>
      <c r="AB20" s="2578"/>
      <c r="AC20" s="2578"/>
      <c r="AD20" s="2578"/>
      <c r="AE20" s="2587"/>
      <c r="AF20" s="2588"/>
      <c r="AG20" s="2588"/>
      <c r="AH20" s="2588"/>
      <c r="AI20" s="2589"/>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5"/>
      <c r="B21" s="1037"/>
      <c r="C21" s="1037"/>
      <c r="D21" s="1037"/>
      <c r="E21" s="1037"/>
      <c r="F21" s="1037"/>
      <c r="G21" s="2506"/>
      <c r="H21" s="2584" t="s">
        <v>101</v>
      </c>
      <c r="I21" s="2585"/>
      <c r="J21" s="2585"/>
      <c r="K21" s="2585"/>
      <c r="L21" s="2585"/>
      <c r="M21" s="2586"/>
      <c r="N21" s="958"/>
      <c r="O21" s="958"/>
      <c r="P21" s="958"/>
      <c r="Q21" s="958"/>
      <c r="R21" s="958"/>
      <c r="S21" s="958"/>
      <c r="T21" s="2011"/>
      <c r="U21" s="958"/>
      <c r="V21" s="958"/>
      <c r="W21" s="958"/>
      <c r="X21" s="958"/>
      <c r="Y21" s="958"/>
      <c r="Z21" s="952"/>
      <c r="AA21" s="912"/>
      <c r="AB21" s="912"/>
      <c r="AC21" s="2150" t="str">
        <f>IF(A20&lt;&gt;"","CS","")</f>
        <v/>
      </c>
      <c r="AD21" s="2150"/>
      <c r="AE21" s="1067"/>
      <c r="AF21" s="1068"/>
      <c r="AG21" s="1068"/>
      <c r="AH21" s="1068"/>
      <c r="AI21" s="1225"/>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75"/>
      <c r="B22" s="2130"/>
      <c r="C22" s="2130"/>
      <c r="D22" s="2130"/>
      <c r="E22" s="2130"/>
      <c r="F22" s="2130"/>
      <c r="G22" s="2476"/>
      <c r="H22" s="2579" t="s">
        <v>102</v>
      </c>
      <c r="I22" s="2580"/>
      <c r="J22" s="2580"/>
      <c r="K22" s="2580"/>
      <c r="L22" s="2580"/>
      <c r="M22" s="2581"/>
      <c r="N22" s="2576"/>
      <c r="O22" s="2576"/>
      <c r="P22" s="2576"/>
      <c r="Q22" s="2576"/>
      <c r="R22" s="2576"/>
      <c r="S22" s="2576"/>
      <c r="T22" s="2576"/>
      <c r="U22" s="2576"/>
      <c r="V22" s="2576"/>
      <c r="W22" s="2576"/>
      <c r="X22" s="2576"/>
      <c r="Y22" s="2576"/>
      <c r="Z22" s="2577" t="str">
        <f>IF(A22&lt;&gt;"","---","")</f>
        <v/>
      </c>
      <c r="AA22" s="2578"/>
      <c r="AB22" s="2578"/>
      <c r="AC22" s="2578"/>
      <c r="AD22" s="2578"/>
      <c r="AE22" s="2587"/>
      <c r="AF22" s="2588"/>
      <c r="AG22" s="2588"/>
      <c r="AH22" s="2588"/>
      <c r="AI22" s="2589"/>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505"/>
      <c r="B23" s="1037"/>
      <c r="C23" s="1037"/>
      <c r="D23" s="1037"/>
      <c r="E23" s="1037"/>
      <c r="F23" s="1037"/>
      <c r="G23" s="2506"/>
      <c r="H23" s="2584" t="s">
        <v>101</v>
      </c>
      <c r="I23" s="2585"/>
      <c r="J23" s="2585"/>
      <c r="K23" s="2585"/>
      <c r="L23" s="2585"/>
      <c r="M23" s="2586"/>
      <c r="N23" s="958"/>
      <c r="O23" s="958"/>
      <c r="P23" s="958"/>
      <c r="Q23" s="958"/>
      <c r="R23" s="958"/>
      <c r="S23" s="958"/>
      <c r="T23" s="2011"/>
      <c r="U23" s="958"/>
      <c r="V23" s="958"/>
      <c r="W23" s="958"/>
      <c r="X23" s="958"/>
      <c r="Y23" s="958"/>
      <c r="Z23" s="952"/>
      <c r="AA23" s="912"/>
      <c r="AB23" s="912"/>
      <c r="AC23" s="2150" t="str">
        <f>IF(A22&lt;&gt;"","CS","")</f>
        <v/>
      </c>
      <c r="AD23" s="2150"/>
      <c r="AE23" s="1067"/>
      <c r="AF23" s="1068"/>
      <c r="AG23" s="1068"/>
      <c r="AH23" s="1068"/>
      <c r="AI23" s="1225"/>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75"/>
      <c r="B24" s="2130"/>
      <c r="C24" s="2130"/>
      <c r="D24" s="2130"/>
      <c r="E24" s="2130"/>
      <c r="F24" s="2130"/>
      <c r="G24" s="2476"/>
      <c r="H24" s="2579" t="s">
        <v>102</v>
      </c>
      <c r="I24" s="2580"/>
      <c r="J24" s="2580"/>
      <c r="K24" s="2580"/>
      <c r="L24" s="2580"/>
      <c r="M24" s="2581"/>
      <c r="N24" s="2576"/>
      <c r="O24" s="2576"/>
      <c r="P24" s="2576"/>
      <c r="Q24" s="2576"/>
      <c r="R24" s="2576"/>
      <c r="S24" s="2576"/>
      <c r="T24" s="2576"/>
      <c r="U24" s="2576"/>
      <c r="V24" s="2576"/>
      <c r="W24" s="2576"/>
      <c r="X24" s="2576"/>
      <c r="Y24" s="2576"/>
      <c r="Z24" s="2577" t="str">
        <f>IF(A24&lt;&gt;"","---","")</f>
        <v/>
      </c>
      <c r="AA24" s="2578"/>
      <c r="AB24" s="2578"/>
      <c r="AC24" s="2578"/>
      <c r="AD24" s="2578"/>
      <c r="AE24" s="2587"/>
      <c r="AF24" s="2588"/>
      <c r="AG24" s="2588"/>
      <c r="AH24" s="2588"/>
      <c r="AI24" s="2589"/>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5"/>
      <c r="B25" s="1037"/>
      <c r="C25" s="1037"/>
      <c r="D25" s="1037"/>
      <c r="E25" s="1037"/>
      <c r="F25" s="1037"/>
      <c r="G25" s="2506"/>
      <c r="H25" s="2584" t="s">
        <v>101</v>
      </c>
      <c r="I25" s="2585"/>
      <c r="J25" s="2585"/>
      <c r="K25" s="2585"/>
      <c r="L25" s="2585"/>
      <c r="M25" s="2586"/>
      <c r="N25" s="958"/>
      <c r="O25" s="958"/>
      <c r="P25" s="958"/>
      <c r="Q25" s="958"/>
      <c r="R25" s="958"/>
      <c r="S25" s="958"/>
      <c r="T25" s="2011"/>
      <c r="U25" s="958"/>
      <c r="V25" s="958"/>
      <c r="W25" s="958"/>
      <c r="X25" s="958"/>
      <c r="Y25" s="958"/>
      <c r="Z25" s="952"/>
      <c r="AA25" s="912"/>
      <c r="AB25" s="912"/>
      <c r="AC25" s="2150" t="str">
        <f>IF(A24&lt;&gt;"","CS","")</f>
        <v/>
      </c>
      <c r="AD25" s="2150"/>
      <c r="AE25" s="1067"/>
      <c r="AF25" s="1068"/>
      <c r="AG25" s="1068"/>
      <c r="AH25" s="1068"/>
      <c r="AI25" s="1225"/>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75"/>
      <c r="B26" s="2130"/>
      <c r="C26" s="2130"/>
      <c r="D26" s="2130"/>
      <c r="E26" s="2130"/>
      <c r="F26" s="2130"/>
      <c r="G26" s="2476"/>
      <c r="H26" s="2579" t="s">
        <v>102</v>
      </c>
      <c r="I26" s="2580"/>
      <c r="J26" s="2580"/>
      <c r="K26" s="2580"/>
      <c r="L26" s="2580"/>
      <c r="M26" s="2581"/>
      <c r="N26" s="2576"/>
      <c r="O26" s="2576"/>
      <c r="P26" s="2576"/>
      <c r="Q26" s="2576"/>
      <c r="R26" s="2576"/>
      <c r="S26" s="2576"/>
      <c r="T26" s="2576"/>
      <c r="U26" s="2576"/>
      <c r="V26" s="2576"/>
      <c r="W26" s="2576"/>
      <c r="X26" s="2576"/>
      <c r="Y26" s="2576"/>
      <c r="Z26" s="2577" t="str">
        <f>IF(A26&lt;&gt;"","---","")</f>
        <v/>
      </c>
      <c r="AA26" s="2578"/>
      <c r="AB26" s="2578"/>
      <c r="AC26" s="2578"/>
      <c r="AD26" s="2578"/>
      <c r="AE26" s="2587"/>
      <c r="AF26" s="2588"/>
      <c r="AG26" s="2588"/>
      <c r="AH26" s="2588"/>
      <c r="AI26" s="2589"/>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505"/>
      <c r="B27" s="1037"/>
      <c r="C27" s="1037"/>
      <c r="D27" s="1037"/>
      <c r="E27" s="1037"/>
      <c r="F27" s="1037"/>
      <c r="G27" s="2506"/>
      <c r="H27" s="2584" t="s">
        <v>101</v>
      </c>
      <c r="I27" s="2585"/>
      <c r="J27" s="2585"/>
      <c r="K27" s="2585"/>
      <c r="L27" s="2585"/>
      <c r="M27" s="2586"/>
      <c r="N27" s="958"/>
      <c r="O27" s="958"/>
      <c r="P27" s="958"/>
      <c r="Q27" s="2011"/>
      <c r="R27" s="958"/>
      <c r="S27" s="958"/>
      <c r="T27" s="2011"/>
      <c r="U27" s="958"/>
      <c r="V27" s="958"/>
      <c r="W27" s="958"/>
      <c r="X27" s="958"/>
      <c r="Y27" s="958"/>
      <c r="Z27" s="952"/>
      <c r="AA27" s="912"/>
      <c r="AB27" s="912"/>
      <c r="AC27" s="2150" t="str">
        <f>IF(A26&lt;&gt;"","CS","")</f>
        <v/>
      </c>
      <c r="AD27" s="2150"/>
      <c r="AE27" s="1067"/>
      <c r="AF27" s="1068"/>
      <c r="AG27" s="1068"/>
      <c r="AH27" s="1068"/>
      <c r="AI27" s="1225"/>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75"/>
      <c r="B28" s="2130"/>
      <c r="C28" s="2130"/>
      <c r="D28" s="2130"/>
      <c r="E28" s="2130"/>
      <c r="F28" s="2130"/>
      <c r="G28" s="2476"/>
      <c r="H28" s="2579" t="s">
        <v>102</v>
      </c>
      <c r="I28" s="2580"/>
      <c r="J28" s="2580"/>
      <c r="K28" s="2580"/>
      <c r="L28" s="2580"/>
      <c r="M28" s="2581"/>
      <c r="N28" s="2576"/>
      <c r="O28" s="2576"/>
      <c r="P28" s="2576"/>
      <c r="Q28" s="2576"/>
      <c r="R28" s="2576"/>
      <c r="S28" s="2576"/>
      <c r="T28" s="2576"/>
      <c r="U28" s="2576"/>
      <c r="V28" s="2576"/>
      <c r="W28" s="2576"/>
      <c r="X28" s="2576"/>
      <c r="Y28" s="2576"/>
      <c r="Z28" s="2577" t="str">
        <f>IF(A28&lt;&gt;"","---","")</f>
        <v/>
      </c>
      <c r="AA28" s="2578"/>
      <c r="AB28" s="2578"/>
      <c r="AC28" s="2578"/>
      <c r="AD28" s="2578"/>
      <c r="AE28" s="2587"/>
      <c r="AF28" s="2588"/>
      <c r="AG28" s="2588"/>
      <c r="AH28" s="2588"/>
      <c r="AI28" s="2589"/>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5"/>
      <c r="B29" s="1037"/>
      <c r="C29" s="1037"/>
      <c r="D29" s="1037"/>
      <c r="E29" s="1037"/>
      <c r="F29" s="1037"/>
      <c r="G29" s="2506"/>
      <c r="H29" s="2584" t="s">
        <v>101</v>
      </c>
      <c r="I29" s="2585"/>
      <c r="J29" s="2585"/>
      <c r="K29" s="2585"/>
      <c r="L29" s="2585"/>
      <c r="M29" s="2586"/>
      <c r="N29" s="958"/>
      <c r="O29" s="958"/>
      <c r="P29" s="958"/>
      <c r="Q29" s="958"/>
      <c r="R29" s="958"/>
      <c r="S29" s="958"/>
      <c r="T29" s="2011"/>
      <c r="U29" s="958"/>
      <c r="V29" s="958"/>
      <c r="W29" s="958"/>
      <c r="X29" s="958"/>
      <c r="Y29" s="958"/>
      <c r="Z29" s="952"/>
      <c r="AA29" s="912"/>
      <c r="AB29" s="912"/>
      <c r="AC29" s="2150" t="str">
        <f>IF(A28&lt;&gt;"","CS","")</f>
        <v/>
      </c>
      <c r="AD29" s="2150"/>
      <c r="AE29" s="1067"/>
      <c r="AF29" s="1068"/>
      <c r="AG29" s="1068"/>
      <c r="AH29" s="1068"/>
      <c r="AI29" s="1225"/>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75"/>
      <c r="B30" s="2130"/>
      <c r="C30" s="2130"/>
      <c r="D30" s="2130"/>
      <c r="E30" s="2130"/>
      <c r="F30" s="2130"/>
      <c r="G30" s="2476"/>
      <c r="H30" s="2579" t="s">
        <v>102</v>
      </c>
      <c r="I30" s="2580"/>
      <c r="J30" s="2580"/>
      <c r="K30" s="2580"/>
      <c r="L30" s="2580"/>
      <c r="M30" s="2581"/>
      <c r="N30" s="2576"/>
      <c r="O30" s="2576"/>
      <c r="P30" s="2576"/>
      <c r="Q30" s="2576"/>
      <c r="R30" s="2576"/>
      <c r="S30" s="2576"/>
      <c r="T30" s="2576"/>
      <c r="U30" s="2576"/>
      <c r="V30" s="2576"/>
      <c r="W30" s="2576"/>
      <c r="X30" s="2576"/>
      <c r="Y30" s="2576"/>
      <c r="Z30" s="2577" t="str">
        <f>IF(A30&lt;&gt;"","---","")</f>
        <v/>
      </c>
      <c r="AA30" s="2578"/>
      <c r="AB30" s="2578"/>
      <c r="AC30" s="2578"/>
      <c r="AD30" s="2578"/>
      <c r="AE30" s="2587"/>
      <c r="AF30" s="2588"/>
      <c r="AG30" s="2588"/>
      <c r="AH30" s="2588"/>
      <c r="AI30" s="2589"/>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505"/>
      <c r="B31" s="1037"/>
      <c r="C31" s="1037"/>
      <c r="D31" s="1037"/>
      <c r="E31" s="1037"/>
      <c r="F31" s="1037"/>
      <c r="G31" s="2506"/>
      <c r="H31" s="2584" t="s">
        <v>101</v>
      </c>
      <c r="I31" s="2585"/>
      <c r="J31" s="2585"/>
      <c r="K31" s="2585"/>
      <c r="L31" s="2585"/>
      <c r="M31" s="2586"/>
      <c r="N31" s="958"/>
      <c r="O31" s="958"/>
      <c r="P31" s="958"/>
      <c r="Q31" s="958"/>
      <c r="R31" s="958"/>
      <c r="S31" s="958"/>
      <c r="T31" s="2011"/>
      <c r="U31" s="958"/>
      <c r="V31" s="958"/>
      <c r="W31" s="958"/>
      <c r="X31" s="958"/>
      <c r="Y31" s="958"/>
      <c r="Z31" s="952"/>
      <c r="AA31" s="912"/>
      <c r="AB31" s="912"/>
      <c r="AC31" s="2150" t="str">
        <f>IF(A30&lt;&gt;"","CS","")</f>
        <v/>
      </c>
      <c r="AD31" s="2150"/>
      <c r="AE31" s="1067"/>
      <c r="AF31" s="1068"/>
      <c r="AG31" s="1068"/>
      <c r="AH31" s="1068"/>
      <c r="AI31" s="1225"/>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75"/>
      <c r="B32" s="2130"/>
      <c r="C32" s="2130"/>
      <c r="D32" s="2130"/>
      <c r="E32" s="2130"/>
      <c r="F32" s="2130"/>
      <c r="G32" s="2476"/>
      <c r="H32" s="2579" t="s">
        <v>102</v>
      </c>
      <c r="I32" s="2580"/>
      <c r="J32" s="2580"/>
      <c r="K32" s="2580"/>
      <c r="L32" s="2580"/>
      <c r="M32" s="2581"/>
      <c r="N32" s="2576"/>
      <c r="O32" s="2576"/>
      <c r="P32" s="2576"/>
      <c r="Q32" s="2576"/>
      <c r="R32" s="2576"/>
      <c r="S32" s="2576"/>
      <c r="T32" s="2576"/>
      <c r="U32" s="2576"/>
      <c r="V32" s="2576"/>
      <c r="W32" s="2576"/>
      <c r="X32" s="2576"/>
      <c r="Y32" s="2576"/>
      <c r="Z32" s="2577" t="str">
        <f>IF(A32&lt;&gt;"","---","")</f>
        <v/>
      </c>
      <c r="AA32" s="2578"/>
      <c r="AB32" s="2578"/>
      <c r="AC32" s="2578"/>
      <c r="AD32" s="2578"/>
      <c r="AE32" s="2587"/>
      <c r="AF32" s="2588"/>
      <c r="AG32" s="2588"/>
      <c r="AH32" s="2588"/>
      <c r="AI32" s="2589"/>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80"/>
      <c r="B33" s="2481"/>
      <c r="C33" s="2481"/>
      <c r="D33" s="2481"/>
      <c r="E33" s="2481"/>
      <c r="F33" s="2481"/>
      <c r="G33" s="2482"/>
      <c r="H33" s="2590" t="s">
        <v>101</v>
      </c>
      <c r="I33" s="2591"/>
      <c r="J33" s="2591"/>
      <c r="K33" s="2591"/>
      <c r="L33" s="2591"/>
      <c r="M33" s="2592"/>
      <c r="N33" s="2248"/>
      <c r="O33" s="2248"/>
      <c r="P33" s="2248"/>
      <c r="Q33" s="2248"/>
      <c r="R33" s="2248"/>
      <c r="S33" s="2248"/>
      <c r="T33" s="2593"/>
      <c r="U33" s="2248"/>
      <c r="V33" s="2248"/>
      <c r="W33" s="2248"/>
      <c r="X33" s="2248"/>
      <c r="Y33" s="2248"/>
      <c r="Z33" s="2594"/>
      <c r="AA33" s="2595"/>
      <c r="AB33" s="2595"/>
      <c r="AC33" s="2150" t="str">
        <f>IF(A32&lt;&gt;"","CS","")</f>
        <v/>
      </c>
      <c r="AD33" s="2150"/>
      <c r="AE33" s="1320"/>
      <c r="AF33" s="1321"/>
      <c r="AG33" s="1321"/>
      <c r="AH33" s="1321"/>
      <c r="AI33" s="1322"/>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96" t="s">
        <v>869</v>
      </c>
      <c r="L34" s="2597"/>
      <c r="M34" s="2597"/>
      <c r="N34" s="2597"/>
      <c r="O34" s="2597"/>
      <c r="P34" s="2597"/>
      <c r="Q34" s="2597"/>
      <c r="R34" s="2597"/>
      <c r="S34" s="2597"/>
      <c r="T34" s="2597"/>
      <c r="U34" s="2597"/>
      <c r="V34" s="2598"/>
      <c r="W34" s="2599">
        <f>SUM(W12,W14,W16,W18,W20,W22,W24,W26,W28,W30,W32)</f>
        <v>0</v>
      </c>
      <c r="X34" s="2599"/>
      <c r="Y34" s="2599"/>
      <c r="Z34" s="2603">
        <f>SUM(W12,W14,W16,W18,W20,W22,W24,W26,W28,W30,W32)</f>
        <v>0</v>
      </c>
      <c r="AA34" s="2604"/>
      <c r="AB34" s="2604"/>
      <c r="AC34" s="2604"/>
      <c r="AD34" s="2604"/>
      <c r="AE34" s="2604"/>
      <c r="AF34" s="2604"/>
      <c r="AG34" s="2604"/>
      <c r="AH34" s="2604"/>
      <c r="AI34" s="2605"/>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600" t="s">
        <v>870</v>
      </c>
      <c r="L35" s="2601"/>
      <c r="M35" s="2601"/>
      <c r="N35" s="2601"/>
      <c r="O35" s="2601"/>
      <c r="P35" s="2601"/>
      <c r="Q35" s="2601"/>
      <c r="R35" s="2601"/>
      <c r="S35" s="2601"/>
      <c r="T35" s="2601"/>
      <c r="U35" s="2601"/>
      <c r="V35" s="2602"/>
      <c r="W35" s="2443">
        <f>SUM(W13,W15,W17,W19,W21,W23,W25,W27,W29,W31,W33)</f>
        <v>0</v>
      </c>
      <c r="X35" s="2443"/>
      <c r="Y35" s="2443"/>
      <c r="Z35" s="2606"/>
      <c r="AA35" s="2607"/>
      <c r="AB35" s="2607"/>
      <c r="AC35" s="2607"/>
      <c r="AD35" s="2607"/>
      <c r="AE35" s="2607"/>
      <c r="AF35" s="2607"/>
      <c r="AG35" s="2607"/>
      <c r="AH35" s="2607"/>
      <c r="AI35" s="2608"/>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96"/>
      <c r="C36" s="896"/>
      <c r="D36" s="896"/>
      <c r="E36" s="896"/>
      <c r="F36" s="896"/>
      <c r="G36" s="896"/>
      <c r="H36" s="896"/>
      <c r="I36" s="896"/>
      <c r="J36" s="896"/>
      <c r="K36" s="896"/>
      <c r="L36" s="896"/>
      <c r="M36" s="896"/>
      <c r="N36" s="896"/>
      <c r="O36" s="896"/>
      <c r="P36" s="896"/>
      <c r="Q36" s="896"/>
      <c r="R36" s="896"/>
      <c r="S36" s="896"/>
      <c r="T36" s="896"/>
      <c r="U36" s="896"/>
      <c r="V36" s="896"/>
      <c r="W36" s="896"/>
      <c r="X36" s="896"/>
      <c r="Y36" s="896"/>
      <c r="Z36" s="896"/>
      <c r="AA36" s="896"/>
      <c r="AB36" s="896"/>
      <c r="AC36" s="896"/>
      <c r="AD36" s="896"/>
      <c r="AE36" s="896"/>
      <c r="AF36" s="896"/>
      <c r="AG36" s="896"/>
      <c r="AH36" s="896"/>
      <c r="AI36" s="896"/>
      <c r="AJ36" s="896"/>
      <c r="AK36" s="896"/>
      <c r="AL36" s="896"/>
      <c r="AM36" s="896"/>
      <c r="AN36" s="896"/>
      <c r="AO36" s="896"/>
      <c r="AP36" s="896"/>
      <c r="AQ36" s="896"/>
      <c r="AR36" s="896"/>
      <c r="AS36" s="896"/>
      <c r="AT36" s="896"/>
      <c r="AU36" s="896"/>
      <c r="AV36" s="89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96"/>
      <c r="C37" s="896"/>
      <c r="D37" s="896"/>
      <c r="E37" s="896"/>
      <c r="F37" s="896"/>
      <c r="G37" s="896"/>
      <c r="H37" s="896"/>
      <c r="I37" s="896"/>
      <c r="J37" s="896"/>
      <c r="K37" s="896"/>
      <c r="L37" s="896"/>
      <c r="M37" s="896"/>
      <c r="N37" s="896"/>
      <c r="O37" s="896"/>
      <c r="P37" s="896"/>
      <c r="Q37" s="896"/>
      <c r="R37" s="896"/>
      <c r="S37" s="896"/>
      <c r="T37" s="896"/>
      <c r="U37" s="896"/>
      <c r="V37" s="896"/>
      <c r="W37" s="896"/>
      <c r="X37" s="896"/>
      <c r="Y37" s="896"/>
      <c r="Z37" s="896"/>
      <c r="AA37" s="896"/>
      <c r="AB37" s="896"/>
      <c r="AC37" s="896"/>
      <c r="AD37" s="896"/>
      <c r="AE37" s="896"/>
      <c r="AF37" s="896"/>
      <c r="AG37" s="896"/>
      <c r="AH37" s="896"/>
      <c r="AI37" s="896"/>
      <c r="AJ37" s="896"/>
      <c r="AK37" s="896"/>
      <c r="AL37" s="896"/>
      <c r="AM37" s="896"/>
      <c r="AN37" s="896"/>
      <c r="AO37" s="896"/>
      <c r="AP37" s="896"/>
      <c r="AQ37" s="896"/>
      <c r="AR37" s="896"/>
      <c r="AS37" s="896"/>
      <c r="AT37" s="896"/>
      <c r="AU37" s="896"/>
      <c r="AV37" s="89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96"/>
      <c r="C38" s="896"/>
      <c r="D38" s="896"/>
      <c r="E38" s="896"/>
      <c r="F38" s="896"/>
      <c r="G38" s="896"/>
      <c r="H38" s="896"/>
      <c r="I38" s="896"/>
      <c r="J38" s="896"/>
      <c r="K38" s="896"/>
      <c r="L38" s="896"/>
      <c r="M38" s="896"/>
      <c r="N38" s="896"/>
      <c r="O38" s="896"/>
      <c r="P38" s="896"/>
      <c r="Q38" s="896"/>
      <c r="R38" s="896"/>
      <c r="S38" s="896"/>
      <c r="T38" s="896"/>
      <c r="U38" s="896"/>
      <c r="V38" s="896"/>
      <c r="W38" s="896"/>
      <c r="X38" s="896"/>
      <c r="Y38" s="896"/>
      <c r="Z38" s="896"/>
      <c r="AA38" s="896"/>
      <c r="AB38" s="896"/>
      <c r="AC38" s="896"/>
      <c r="AD38" s="896"/>
      <c r="AE38" s="896"/>
      <c r="AF38" s="896"/>
      <c r="AG38" s="896"/>
      <c r="AH38" s="896"/>
      <c r="AI38" s="896"/>
      <c r="AJ38" s="896"/>
      <c r="AK38" s="896"/>
      <c r="AL38" s="896"/>
      <c r="AM38" s="896"/>
      <c r="AN38" s="896"/>
      <c r="AO38" s="896"/>
      <c r="AP38" s="896"/>
      <c r="AQ38" s="896"/>
      <c r="AR38" s="896"/>
      <c r="AS38" s="896"/>
      <c r="AT38" s="896"/>
      <c r="AU38" s="896"/>
      <c r="AV38" s="89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96"/>
      <c r="C39" s="896"/>
      <c r="D39" s="896"/>
      <c r="E39" s="896"/>
      <c r="F39" s="896"/>
      <c r="G39" s="896"/>
      <c r="H39" s="896"/>
      <c r="I39" s="896"/>
      <c r="J39" s="896"/>
      <c r="K39" s="896"/>
      <c r="L39" s="896"/>
      <c r="M39" s="896"/>
      <c r="N39" s="896"/>
      <c r="O39" s="896"/>
      <c r="P39" s="896"/>
      <c r="Q39" s="896"/>
      <c r="R39" s="896"/>
      <c r="S39" s="896"/>
      <c r="T39" s="896"/>
      <c r="U39" s="896"/>
      <c r="V39" s="896"/>
      <c r="W39" s="896"/>
      <c r="X39" s="896"/>
      <c r="Y39" s="896"/>
      <c r="Z39" s="896"/>
      <c r="AA39" s="896"/>
      <c r="AB39" s="896"/>
      <c r="AC39" s="896"/>
      <c r="AD39" s="896"/>
      <c r="AE39" s="896"/>
      <c r="AF39" s="896"/>
      <c r="AG39" s="896"/>
      <c r="AH39" s="896"/>
      <c r="AI39" s="896"/>
      <c r="AJ39" s="896"/>
      <c r="AK39" s="896"/>
      <c r="AL39" s="896"/>
      <c r="AM39" s="896"/>
      <c r="AN39" s="896"/>
      <c r="AO39" s="896"/>
      <c r="AP39" s="896"/>
      <c r="AQ39" s="896"/>
      <c r="AR39" s="896"/>
      <c r="AS39" s="896"/>
      <c r="AT39" s="896"/>
      <c r="AU39" s="896"/>
      <c r="AV39" s="89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96"/>
      <c r="C40" s="896"/>
      <c r="D40" s="896"/>
      <c r="E40" s="896"/>
      <c r="F40" s="896"/>
      <c r="G40" s="896"/>
      <c r="H40" s="896"/>
      <c r="I40" s="896"/>
      <c r="J40" s="896"/>
      <c r="K40" s="896"/>
      <c r="L40" s="896"/>
      <c r="M40" s="896"/>
      <c r="N40" s="896"/>
      <c r="O40" s="896"/>
      <c r="P40" s="896"/>
      <c r="Q40" s="896"/>
      <c r="R40" s="896"/>
      <c r="S40" s="896"/>
      <c r="T40" s="896"/>
      <c r="U40" s="896"/>
      <c r="V40" s="896"/>
      <c r="W40" s="896"/>
      <c r="X40" s="896"/>
      <c r="Y40" s="896"/>
      <c r="Z40" s="896"/>
      <c r="AA40" s="896"/>
      <c r="AB40" s="896"/>
      <c r="AC40" s="896"/>
      <c r="AD40" s="896"/>
      <c r="AE40" s="896"/>
      <c r="AF40" s="896"/>
      <c r="AG40" s="896"/>
      <c r="AH40" s="896"/>
      <c r="AI40" s="896"/>
      <c r="AJ40" s="896"/>
      <c r="AK40" s="896"/>
      <c r="AL40" s="896"/>
      <c r="AM40" s="896"/>
      <c r="AN40" s="896"/>
      <c r="AO40" s="896"/>
      <c r="AP40" s="896"/>
      <c r="AQ40" s="896"/>
      <c r="AR40" s="896"/>
      <c r="AS40" s="896"/>
      <c r="AT40" s="896"/>
      <c r="AU40" s="896"/>
      <c r="AV40" s="89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042" t="s">
        <v>38</v>
      </c>
      <c r="B42" s="1042"/>
      <c r="C42" s="1042"/>
      <c r="D42" s="1042"/>
      <c r="E42" s="897"/>
      <c r="F42" s="897"/>
      <c r="G42" s="897"/>
      <c r="H42" s="897"/>
      <c r="I42" s="897"/>
      <c r="J42" s="897"/>
      <c r="K42" s="897"/>
      <c r="L42" s="42"/>
      <c r="M42" s="42"/>
      <c r="N42" s="42"/>
      <c r="O42" s="42"/>
      <c r="P42" s="42"/>
      <c r="Q42" s="42"/>
      <c r="R42" s="42"/>
      <c r="S42" s="42"/>
      <c r="T42" s="42"/>
      <c r="U42" s="42"/>
      <c r="V42" s="42"/>
      <c r="W42" s="42"/>
      <c r="X42" s="42"/>
      <c r="Y42" s="42"/>
      <c r="Z42" s="42"/>
      <c r="AA42" s="42"/>
      <c r="AB42" s="42"/>
      <c r="AC42" s="42"/>
      <c r="AD42" s="1042" t="s">
        <v>37</v>
      </c>
      <c r="AE42" s="1042"/>
      <c r="AF42" s="1042"/>
      <c r="AG42" s="1042"/>
      <c r="AH42" s="1042"/>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196" t="s">
        <v>49</v>
      </c>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299" t="s">
        <v>675</v>
      </c>
      <c r="AA5" s="1299"/>
      <c r="AB5" s="1299"/>
      <c r="AC5" s="1299"/>
      <c r="AD5" s="1299"/>
      <c r="AE5" s="1299"/>
      <c r="AF5" s="1299"/>
      <c r="AG5" s="1299"/>
      <c r="AH5" s="1299"/>
      <c r="AI5" s="1299"/>
      <c r="AJ5" s="1299"/>
      <c r="AK5" s="1299"/>
      <c r="AL5" s="1299"/>
      <c r="AM5" s="1299"/>
      <c r="AN5" s="1299"/>
      <c r="AO5" s="1299"/>
      <c r="AP5" s="1299"/>
      <c r="AQ5" s="1299"/>
      <c r="AR5" s="1299"/>
      <c r="AS5" s="1299"/>
      <c r="AT5" s="1299"/>
      <c r="AU5" s="1299"/>
      <c r="AV5" s="1299"/>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19" t="s">
        <v>48</v>
      </c>
      <c r="B7" s="1319"/>
      <c r="C7" s="1319"/>
      <c r="D7" s="1319"/>
      <c r="E7" s="1319"/>
      <c r="F7" s="898"/>
      <c r="G7" s="898"/>
      <c r="H7" s="898"/>
      <c r="I7" s="898"/>
      <c r="J7" s="898"/>
      <c r="K7" s="898"/>
      <c r="L7" s="898"/>
      <c r="M7" s="898"/>
      <c r="N7" s="898"/>
      <c r="O7" s="898"/>
      <c r="P7" s="89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236" t="s">
        <v>367</v>
      </c>
      <c r="B9" s="1237"/>
      <c r="C9" s="1237"/>
      <c r="D9" s="1237"/>
      <c r="E9" s="1237"/>
      <c r="F9" s="1237"/>
      <c r="G9" s="1237"/>
      <c r="H9" s="1237"/>
      <c r="I9" s="1237"/>
      <c r="J9" s="1237"/>
      <c r="K9" s="1237"/>
      <c r="L9" s="1237"/>
      <c r="M9" s="1237"/>
      <c r="N9" s="1237"/>
      <c r="O9" s="1237"/>
      <c r="P9" s="1237"/>
      <c r="Q9" s="1237"/>
      <c r="R9" s="1237"/>
      <c r="S9" s="1237"/>
      <c r="T9" s="1237"/>
      <c r="U9" s="1237"/>
      <c r="V9" s="1237"/>
      <c r="W9" s="1237"/>
      <c r="X9" s="1237"/>
      <c r="Y9" s="1237"/>
      <c r="Z9" s="1237"/>
      <c r="AA9" s="1237"/>
      <c r="AB9" s="1237"/>
      <c r="AC9" s="1237"/>
      <c r="AD9" s="1237"/>
      <c r="AE9" s="1237"/>
      <c r="AF9" s="1237"/>
      <c r="AG9" s="1237"/>
      <c r="AH9" s="1237"/>
      <c r="AI9" s="1237"/>
      <c r="AJ9" s="1237"/>
      <c r="AK9" s="1237"/>
      <c r="AL9" s="1237"/>
      <c r="AM9" s="1237"/>
      <c r="AN9" s="1237"/>
      <c r="AO9" s="1237"/>
      <c r="AP9" s="1237"/>
      <c r="AQ9" s="1237"/>
      <c r="AR9" s="1237"/>
      <c r="AS9" s="1237"/>
      <c r="AT9" s="1237"/>
      <c r="AU9" s="1237"/>
      <c r="AV9" s="1238"/>
      <c r="AW9" s="96"/>
      <c r="AX9" s="2658" t="s">
        <v>676</v>
      </c>
      <c r="AY9" s="2659"/>
      <c r="AZ9" s="2659"/>
      <c r="BA9" s="2659"/>
      <c r="BB9" s="2659"/>
      <c r="BC9" s="2659"/>
      <c r="BD9" s="2659"/>
      <c r="BE9" s="2659"/>
      <c r="BF9" s="2659"/>
      <c r="BG9" s="2659"/>
      <c r="BH9" s="2659"/>
      <c r="BI9" s="2659"/>
      <c r="BJ9" s="2659"/>
      <c r="BK9" s="2659"/>
      <c r="BL9" s="2659"/>
      <c r="BM9" s="2659"/>
      <c r="BN9" s="2659"/>
      <c r="BO9" s="2659"/>
      <c r="BP9" s="2659"/>
      <c r="BQ9" s="2659"/>
      <c r="BR9" s="2659"/>
      <c r="BS9" s="2659"/>
      <c r="BT9" s="2659"/>
      <c r="BU9" s="2659"/>
      <c r="BV9" s="2659"/>
      <c r="BW9" s="2659"/>
      <c r="BX9" s="2659"/>
      <c r="BY9" s="2659"/>
      <c r="BZ9" s="2659"/>
      <c r="CA9" s="2659"/>
      <c r="CB9" s="2659"/>
      <c r="CC9" s="2659"/>
      <c r="CD9" s="2659"/>
      <c r="CE9" s="2659"/>
      <c r="CF9" s="2660"/>
    </row>
    <row r="10" spans="1:85" ht="12.75" customHeight="1" thickTop="1" x14ac:dyDescent="0.25">
      <c r="A10" s="2355" t="s">
        <v>428</v>
      </c>
      <c r="B10" s="2343"/>
      <c r="C10" s="2343"/>
      <c r="D10" s="2343"/>
      <c r="E10" s="2343"/>
      <c r="F10" s="2343"/>
      <c r="G10" s="2344"/>
      <c r="H10" s="1899" t="s">
        <v>427</v>
      </c>
      <c r="I10" s="1899"/>
      <c r="J10" s="1899"/>
      <c r="K10" s="1899"/>
      <c r="L10" s="1899"/>
      <c r="M10" s="1899" t="s">
        <v>673</v>
      </c>
      <c r="N10" s="1899"/>
      <c r="O10" s="1899"/>
      <c r="P10" s="1899"/>
      <c r="Q10" s="1899" t="s">
        <v>362</v>
      </c>
      <c r="R10" s="1899"/>
      <c r="S10" s="1899"/>
      <c r="T10" s="1899"/>
      <c r="U10" s="1899" t="s">
        <v>364</v>
      </c>
      <c r="V10" s="1899"/>
      <c r="W10" s="1899"/>
      <c r="X10" s="1899"/>
      <c r="Y10" s="1899" t="s">
        <v>1010</v>
      </c>
      <c r="Z10" s="1899"/>
      <c r="AA10" s="1899"/>
      <c r="AB10" s="1899"/>
      <c r="AC10" s="1899"/>
      <c r="AD10" s="1899"/>
      <c r="AE10" s="1899" t="s">
        <v>98</v>
      </c>
      <c r="AF10" s="1899"/>
      <c r="AG10" s="1899"/>
      <c r="AH10" s="1899"/>
      <c r="AI10" s="1899"/>
      <c r="AJ10" s="1899"/>
      <c r="AK10" s="1899" t="s">
        <v>674</v>
      </c>
      <c r="AL10" s="1899"/>
      <c r="AM10" s="1899"/>
      <c r="AN10" s="1899" t="s">
        <v>361</v>
      </c>
      <c r="AO10" s="1899"/>
      <c r="AP10" s="1899"/>
      <c r="AQ10" s="1899" t="s">
        <v>360</v>
      </c>
      <c r="AR10" s="1899"/>
      <c r="AS10" s="1899"/>
      <c r="AT10" s="1899" t="s">
        <v>359</v>
      </c>
      <c r="AU10" s="1899"/>
      <c r="AV10" s="1906"/>
      <c r="AW10" s="96"/>
      <c r="AX10" s="2611" t="s">
        <v>1013</v>
      </c>
      <c r="AY10" s="2612"/>
      <c r="AZ10" s="2612"/>
      <c r="BA10" s="2612"/>
      <c r="BB10" s="2612"/>
      <c r="BC10" s="2612" t="s">
        <v>677</v>
      </c>
      <c r="BD10" s="2612"/>
      <c r="BE10" s="2612"/>
      <c r="BF10" s="2612"/>
      <c r="BG10" s="2612"/>
      <c r="BH10" s="2615" t="s">
        <v>678</v>
      </c>
      <c r="BI10" s="2615"/>
      <c r="BJ10" s="2615"/>
      <c r="BK10" s="2615"/>
      <c r="BL10" s="2615"/>
      <c r="BM10" s="2615" t="s">
        <v>679</v>
      </c>
      <c r="BN10" s="2615"/>
      <c r="BO10" s="2615"/>
      <c r="BP10" s="2615"/>
      <c r="BQ10" s="2615"/>
      <c r="BR10" s="2615" t="s">
        <v>796</v>
      </c>
      <c r="BS10" s="2615"/>
      <c r="BT10" s="2615"/>
      <c r="BU10" s="2615"/>
      <c r="BV10" s="2615"/>
      <c r="BW10" s="2615" t="s">
        <v>797</v>
      </c>
      <c r="BX10" s="2615"/>
      <c r="BY10" s="2615"/>
      <c r="BZ10" s="2615"/>
      <c r="CA10" s="2615"/>
      <c r="CB10" s="2661" t="s">
        <v>798</v>
      </c>
      <c r="CC10" s="2661"/>
      <c r="CD10" s="2661"/>
      <c r="CE10" s="2661"/>
      <c r="CF10" s="2662"/>
    </row>
    <row r="11" spans="1:85" ht="12" customHeight="1" x14ac:dyDescent="0.25">
      <c r="A11" s="2355"/>
      <c r="B11" s="2343"/>
      <c r="C11" s="2343"/>
      <c r="D11" s="2343"/>
      <c r="E11" s="2343"/>
      <c r="F11" s="2343"/>
      <c r="G11" s="2344"/>
      <c r="H11" s="1901"/>
      <c r="I11" s="1901"/>
      <c r="J11" s="1901"/>
      <c r="K11" s="1901"/>
      <c r="L11" s="1901"/>
      <c r="M11" s="1901"/>
      <c r="N11" s="1901"/>
      <c r="O11" s="1901"/>
      <c r="P11" s="1901"/>
      <c r="Q11" s="1901"/>
      <c r="R11" s="1901"/>
      <c r="S11" s="1901"/>
      <c r="T11" s="1901"/>
      <c r="U11" s="1901"/>
      <c r="V11" s="1901"/>
      <c r="W11" s="1901"/>
      <c r="X11" s="1901"/>
      <c r="Y11" s="1901"/>
      <c r="Z11" s="1901"/>
      <c r="AA11" s="1901"/>
      <c r="AB11" s="1901"/>
      <c r="AC11" s="1901"/>
      <c r="AD11" s="1901"/>
      <c r="AE11" s="1901"/>
      <c r="AF11" s="1901"/>
      <c r="AG11" s="1901"/>
      <c r="AH11" s="1901"/>
      <c r="AI11" s="1901"/>
      <c r="AJ11" s="1901"/>
      <c r="AK11" s="1901"/>
      <c r="AL11" s="1901"/>
      <c r="AM11" s="1901"/>
      <c r="AN11" s="1901"/>
      <c r="AO11" s="1901"/>
      <c r="AP11" s="1901"/>
      <c r="AQ11" s="1901"/>
      <c r="AR11" s="1901"/>
      <c r="AS11" s="1901"/>
      <c r="AT11" s="1901"/>
      <c r="AU11" s="1901"/>
      <c r="AV11" s="1907"/>
      <c r="AW11" s="96"/>
      <c r="AX11" s="2296"/>
      <c r="AY11" s="2283"/>
      <c r="AZ11" s="2283"/>
      <c r="BA11" s="2283"/>
      <c r="BB11" s="2283"/>
      <c r="BC11" s="2283"/>
      <c r="BD11" s="2283"/>
      <c r="BE11" s="2283"/>
      <c r="BF11" s="2283"/>
      <c r="BG11" s="2283"/>
      <c r="BH11" s="2616"/>
      <c r="BI11" s="2616"/>
      <c r="BJ11" s="2616"/>
      <c r="BK11" s="2616"/>
      <c r="BL11" s="2616"/>
      <c r="BM11" s="2616"/>
      <c r="BN11" s="2616"/>
      <c r="BO11" s="2616"/>
      <c r="BP11" s="2616"/>
      <c r="BQ11" s="2616"/>
      <c r="BR11" s="2616"/>
      <c r="BS11" s="2616"/>
      <c r="BT11" s="2616"/>
      <c r="BU11" s="2616"/>
      <c r="BV11" s="2616"/>
      <c r="BW11" s="2616"/>
      <c r="BX11" s="2616"/>
      <c r="BY11" s="2616"/>
      <c r="BZ11" s="2616"/>
      <c r="CA11" s="2616"/>
      <c r="CB11" s="2663"/>
      <c r="CC11" s="2663"/>
      <c r="CD11" s="2663"/>
      <c r="CE11" s="2663"/>
      <c r="CF11" s="2664"/>
    </row>
    <row r="12" spans="1:85" ht="12.75" customHeight="1" x14ac:dyDescent="0.25">
      <c r="A12" s="2644"/>
      <c r="B12" s="1909"/>
      <c r="C12" s="1909"/>
      <c r="D12" s="1909"/>
      <c r="E12" s="1909"/>
      <c r="F12" s="1909"/>
      <c r="G12" s="1909"/>
      <c r="H12" s="2638" t="s">
        <v>102</v>
      </c>
      <c r="I12" s="2638"/>
      <c r="J12" s="2638"/>
      <c r="K12" s="2638"/>
      <c r="L12" s="2638"/>
      <c r="M12" s="2632"/>
      <c r="N12" s="2633"/>
      <c r="O12" s="2633"/>
      <c r="P12" s="2634"/>
      <c r="Q12" s="2626"/>
      <c r="R12" s="2627"/>
      <c r="S12" s="2627"/>
      <c r="T12" s="2628"/>
      <c r="U12" s="2629"/>
      <c r="V12" s="2630"/>
      <c r="W12" s="2630"/>
      <c r="X12" s="2631"/>
      <c r="Y12" s="2617"/>
      <c r="Z12" s="2618"/>
      <c r="AA12" s="2618"/>
      <c r="AB12" s="2618"/>
      <c r="AC12" s="2618"/>
      <c r="AD12" s="2619"/>
      <c r="AE12" s="2617"/>
      <c r="AF12" s="2618"/>
      <c r="AG12" s="2618"/>
      <c r="AH12" s="2618"/>
      <c r="AI12" s="2618"/>
      <c r="AJ12" s="2619"/>
      <c r="AK12" s="2657"/>
      <c r="AL12" s="2643"/>
      <c r="AM12" s="2643"/>
      <c r="AN12" s="2632"/>
      <c r="AO12" s="2633"/>
      <c r="AP12" s="2633"/>
      <c r="AQ12" s="2632"/>
      <c r="AR12" s="2633"/>
      <c r="AS12" s="2633"/>
      <c r="AT12" s="2640" t="str">
        <f t="shared" ref="AT12:AT33" si="0">IF(AQ12-AN12&lt;&gt;0,AQ12-AN12,"")</f>
        <v/>
      </c>
      <c r="AU12" s="2641"/>
      <c r="AV12" s="2642"/>
      <c r="AW12" s="96"/>
      <c r="AX12" s="2613" t="str">
        <f>IFERROR(AVERAGE(Y13,AA13,AC13),"")</f>
        <v/>
      </c>
      <c r="AY12" s="2614"/>
      <c r="AZ12" s="2614"/>
      <c r="BA12" s="2614"/>
      <c r="BB12" s="2614"/>
      <c r="BC12" s="2610" t="str">
        <f>IFERROR(AVERAGE(AE13,AG13,AI13),"")</f>
        <v/>
      </c>
      <c r="BD12" s="2610"/>
      <c r="BE12" s="2610"/>
      <c r="BF12" s="2610"/>
      <c r="BG12" s="2610"/>
      <c r="BH12" s="2609" t="str">
        <f>IF(Y13="","",IF(100*(ABS(Y13-$AX$12)/$AX$12)&gt;10,"AMP IMB. &gt; 10%",IF(AA13="","",IF(100*(ABS(AA13-$AX$12)/$AX$12)&gt;10,"AMP IMB. &gt; 10%",IF(AC13="","",IF(100*(ABS(AC13-$AX$12)/$AX$12)&gt;10,"AMP IMB. &gt; 10%",""))))))</f>
        <v/>
      </c>
      <c r="BI12" s="2609"/>
      <c r="BJ12" s="2609"/>
      <c r="BK12" s="2609"/>
      <c r="BL12" s="2609"/>
      <c r="BM12" s="2609" t="str">
        <f>IF(AE13="","",IF(100*(ABS(AE13-$BC$12)/$BC$12)&gt;10,"VOLT IMB. &gt; 10%",IF(AG13="","",IF(100*(ABS(AG13-$BC$12)/$BC$12)&gt;10,"VOLT IMB. &gt; 10%",IF(AI13="","",IF(100*(ABS(AI13-$BC$12)/$BC$12)&gt;10,"VOLT IMB. &gt; 10%",""))))))</f>
        <v/>
      </c>
      <c r="BN12" s="2609"/>
      <c r="BO12" s="2609"/>
      <c r="BP12" s="2609"/>
      <c r="BQ12" s="2609"/>
      <c r="BR12" s="2609" t="str">
        <f>IFERROR(1.08*Q13*AT13,"")</f>
        <v/>
      </c>
      <c r="BS12" s="2609"/>
      <c r="BT12" s="2609"/>
      <c r="BU12" s="2609"/>
      <c r="BV12" s="2609"/>
      <c r="BW12" s="2609" t="str">
        <f>IFERROR(3413*M13,"")</f>
        <v/>
      </c>
      <c r="BX12" s="2609"/>
      <c r="BY12" s="2609"/>
      <c r="BZ12" s="2609"/>
      <c r="CA12" s="2609"/>
      <c r="CB12" s="2665" t="str">
        <f>IFERROR(BR12/BW12,"")</f>
        <v/>
      </c>
      <c r="CC12" s="2665"/>
      <c r="CD12" s="2665"/>
      <c r="CE12" s="2665"/>
      <c r="CF12" s="2666"/>
    </row>
    <row r="13" spans="1:85" ht="12" customHeight="1" x14ac:dyDescent="0.25">
      <c r="A13" s="2644"/>
      <c r="B13" s="1909"/>
      <c r="C13" s="1909"/>
      <c r="D13" s="1909"/>
      <c r="E13" s="1909"/>
      <c r="F13" s="1909"/>
      <c r="G13" s="1909"/>
      <c r="H13" s="2639" t="s">
        <v>101</v>
      </c>
      <c r="I13" s="2639"/>
      <c r="J13" s="2639"/>
      <c r="K13" s="2639"/>
      <c r="L13" s="2639"/>
      <c r="M13" s="2635" t="str">
        <f>IF(AK13=1,(AA13*AG13)/1000,IF(AK13=3,(AX12*BC12*1.73)/1000,""))</f>
        <v/>
      </c>
      <c r="N13" s="2636"/>
      <c r="O13" s="2636"/>
      <c r="P13" s="2637"/>
      <c r="Q13" s="2620"/>
      <c r="R13" s="2621"/>
      <c r="S13" s="2621"/>
      <c r="T13" s="2622"/>
      <c r="U13" s="2623"/>
      <c r="V13" s="2624"/>
      <c r="W13" s="2624"/>
      <c r="X13" s="2625"/>
      <c r="Y13" s="2189"/>
      <c r="Z13" s="2191"/>
      <c r="AA13" s="2189"/>
      <c r="AB13" s="2191"/>
      <c r="AC13" s="2189"/>
      <c r="AD13" s="2191"/>
      <c r="AE13" s="2189"/>
      <c r="AF13" s="2191"/>
      <c r="AG13" s="2189"/>
      <c r="AH13" s="2191"/>
      <c r="AI13" s="2189"/>
      <c r="AJ13" s="2191"/>
      <c r="AK13" s="958"/>
      <c r="AL13" s="958"/>
      <c r="AM13" s="958"/>
      <c r="AN13" s="958"/>
      <c r="AO13" s="958"/>
      <c r="AP13" s="958"/>
      <c r="AQ13" s="958"/>
      <c r="AR13" s="958"/>
      <c r="AS13" s="958"/>
      <c r="AT13" s="1240" t="str">
        <f t="shared" si="0"/>
        <v/>
      </c>
      <c r="AU13" s="1240"/>
      <c r="AV13" s="1241"/>
      <c r="AW13" s="96"/>
      <c r="AX13" s="2613"/>
      <c r="AY13" s="2614"/>
      <c r="AZ13" s="2614"/>
      <c r="BA13" s="2614"/>
      <c r="BB13" s="2614"/>
      <c r="BC13" s="2610"/>
      <c r="BD13" s="2610"/>
      <c r="BE13" s="2610"/>
      <c r="BF13" s="2610"/>
      <c r="BG13" s="2610"/>
      <c r="BH13" s="2609"/>
      <c r="BI13" s="2609"/>
      <c r="BJ13" s="2609"/>
      <c r="BK13" s="2609"/>
      <c r="BL13" s="2609"/>
      <c r="BM13" s="2609"/>
      <c r="BN13" s="2609"/>
      <c r="BO13" s="2609"/>
      <c r="BP13" s="2609"/>
      <c r="BQ13" s="2609"/>
      <c r="BR13" s="2609"/>
      <c r="BS13" s="2609"/>
      <c r="BT13" s="2609"/>
      <c r="BU13" s="2609"/>
      <c r="BV13" s="2609"/>
      <c r="BW13" s="2609"/>
      <c r="BX13" s="2609"/>
      <c r="BY13" s="2609"/>
      <c r="BZ13" s="2609"/>
      <c r="CA13" s="2609"/>
      <c r="CB13" s="2665"/>
      <c r="CC13" s="2665"/>
      <c r="CD13" s="2665"/>
      <c r="CE13" s="2665"/>
      <c r="CF13" s="2666"/>
    </row>
    <row r="14" spans="1:85" ht="12" customHeight="1" x14ac:dyDescent="0.25">
      <c r="A14" s="2644"/>
      <c r="B14" s="1909"/>
      <c r="C14" s="1909"/>
      <c r="D14" s="1909"/>
      <c r="E14" s="1909"/>
      <c r="F14" s="1909"/>
      <c r="G14" s="1909"/>
      <c r="H14" s="2638" t="s">
        <v>102</v>
      </c>
      <c r="I14" s="2638"/>
      <c r="J14" s="2638"/>
      <c r="K14" s="2638"/>
      <c r="L14" s="2638"/>
      <c r="M14" s="2632"/>
      <c r="N14" s="2633"/>
      <c r="O14" s="2633"/>
      <c r="P14" s="2634"/>
      <c r="Q14" s="2626"/>
      <c r="R14" s="2627"/>
      <c r="S14" s="2627"/>
      <c r="T14" s="2628"/>
      <c r="U14" s="2629"/>
      <c r="V14" s="2630"/>
      <c r="W14" s="2630"/>
      <c r="X14" s="2631"/>
      <c r="Y14" s="2617"/>
      <c r="Z14" s="2618"/>
      <c r="AA14" s="2618"/>
      <c r="AB14" s="2618"/>
      <c r="AC14" s="2618"/>
      <c r="AD14" s="2619"/>
      <c r="AE14" s="2617"/>
      <c r="AF14" s="2618"/>
      <c r="AG14" s="2618"/>
      <c r="AH14" s="2618"/>
      <c r="AI14" s="2618"/>
      <c r="AJ14" s="2619"/>
      <c r="AK14" s="2643"/>
      <c r="AL14" s="2643"/>
      <c r="AM14" s="2643"/>
      <c r="AN14" s="2632"/>
      <c r="AO14" s="2633"/>
      <c r="AP14" s="2633"/>
      <c r="AQ14" s="2632"/>
      <c r="AR14" s="2633"/>
      <c r="AS14" s="2633"/>
      <c r="AT14" s="2640" t="str">
        <f t="shared" si="0"/>
        <v/>
      </c>
      <c r="AU14" s="2641"/>
      <c r="AV14" s="2642"/>
      <c r="AW14" s="96"/>
      <c r="AX14" s="2613" t="str">
        <f>IFERROR(AVERAGE(Y15,AA15,AC15),"")</f>
        <v/>
      </c>
      <c r="AY14" s="2614"/>
      <c r="AZ14" s="2614"/>
      <c r="BA14" s="2614"/>
      <c r="BB14" s="2614"/>
      <c r="BC14" s="2610" t="str">
        <f>IFERROR(AVERAGE(AE15,AG15,AI15),"")</f>
        <v/>
      </c>
      <c r="BD14" s="2610"/>
      <c r="BE14" s="2610"/>
      <c r="BF14" s="2610"/>
      <c r="BG14" s="2610"/>
      <c r="BH14" s="2609" t="str">
        <f>IF(Y15="","",IF(100*(ABS(Y15-$AX$12)/$AX$12)&gt;10,"AMP IMB. &gt; 10%",IF(AA15="","",IF(100*(ABS(AA15-$AX$12)/$AX$12)&gt;10,"AMP IMB. &gt; 10%",IF(AC15="","",IF(100*(ABS(AC15-$AX$12)/$AX$12)&gt;10,"AMP IMB. &gt; 10%",""))))))</f>
        <v/>
      </c>
      <c r="BI14" s="2609"/>
      <c r="BJ14" s="2609"/>
      <c r="BK14" s="2609"/>
      <c r="BL14" s="2609"/>
      <c r="BM14" s="2609" t="str">
        <f>IF(AE15="","",IF(100*(ABS(AE15-$BC$12)/$BC$12)&gt;10,"VOLT IMB. &gt; 10%",IF(AG15="","",IF(100*(ABS(AG15-$BC$12)/$BC$12)&gt;10,"VOLT IMB. &gt; 10%",IF(AI15="","",IF(100*(ABS(AI15-$BC$12)/$BC$12)&gt;10,"VOLT IMB. &gt; 10%",""))))))</f>
        <v/>
      </c>
      <c r="BN14" s="2609"/>
      <c r="BO14" s="2609"/>
      <c r="BP14" s="2609"/>
      <c r="BQ14" s="2609"/>
      <c r="BR14" s="2609" t="str">
        <f>IFERROR(1.08*Q15*AT15,"")</f>
        <v/>
      </c>
      <c r="BS14" s="2609"/>
      <c r="BT14" s="2609"/>
      <c r="BU14" s="2609"/>
      <c r="BV14" s="2609"/>
      <c r="BW14" s="2609" t="str">
        <f>IFERROR(3413*M15,"")</f>
        <v/>
      </c>
      <c r="BX14" s="2609"/>
      <c r="BY14" s="2609"/>
      <c r="BZ14" s="2609"/>
      <c r="CA14" s="2609"/>
      <c r="CB14" s="2665" t="str">
        <f>IFERROR(BR14/BW14,"")</f>
        <v/>
      </c>
      <c r="CC14" s="2665"/>
      <c r="CD14" s="2665"/>
      <c r="CE14" s="2665"/>
      <c r="CF14" s="2666"/>
    </row>
    <row r="15" spans="1:85" s="10" customFormat="1" ht="12" customHeight="1" x14ac:dyDescent="0.25">
      <c r="A15" s="2644"/>
      <c r="B15" s="1909"/>
      <c r="C15" s="1909"/>
      <c r="D15" s="1909"/>
      <c r="E15" s="1909"/>
      <c r="F15" s="1909"/>
      <c r="G15" s="1909"/>
      <c r="H15" s="2639" t="s">
        <v>101</v>
      </c>
      <c r="I15" s="2639"/>
      <c r="J15" s="2639"/>
      <c r="K15" s="2639"/>
      <c r="L15" s="2639"/>
      <c r="M15" s="2635" t="str">
        <f>IF(AK15=1,(AA15*AG15)/1000,IF(AK15=3,(AX14*BC14*1.73)/1000,""))</f>
        <v/>
      </c>
      <c r="N15" s="2636"/>
      <c r="O15" s="2636"/>
      <c r="P15" s="2637"/>
      <c r="Q15" s="2620"/>
      <c r="R15" s="2621"/>
      <c r="S15" s="2621"/>
      <c r="T15" s="2622"/>
      <c r="U15" s="2623"/>
      <c r="V15" s="2624"/>
      <c r="W15" s="2624"/>
      <c r="X15" s="2625"/>
      <c r="Y15" s="2189"/>
      <c r="Z15" s="2191"/>
      <c r="AA15" s="2189"/>
      <c r="AB15" s="2191"/>
      <c r="AC15" s="2189"/>
      <c r="AD15" s="2191"/>
      <c r="AE15" s="2189"/>
      <c r="AF15" s="2191"/>
      <c r="AG15" s="2189"/>
      <c r="AH15" s="2191"/>
      <c r="AI15" s="2189"/>
      <c r="AJ15" s="2191"/>
      <c r="AK15" s="958"/>
      <c r="AL15" s="958"/>
      <c r="AM15" s="958"/>
      <c r="AN15" s="958"/>
      <c r="AO15" s="958"/>
      <c r="AP15" s="958"/>
      <c r="AQ15" s="958"/>
      <c r="AR15" s="958"/>
      <c r="AS15" s="958"/>
      <c r="AT15" s="1240" t="str">
        <f t="shared" si="0"/>
        <v/>
      </c>
      <c r="AU15" s="1240"/>
      <c r="AV15" s="1241"/>
      <c r="AW15" s="96"/>
      <c r="AX15" s="2613"/>
      <c r="AY15" s="2614"/>
      <c r="AZ15" s="2614"/>
      <c r="BA15" s="2614"/>
      <c r="BB15" s="2614"/>
      <c r="BC15" s="2610"/>
      <c r="BD15" s="2610"/>
      <c r="BE15" s="2610"/>
      <c r="BF15" s="2610"/>
      <c r="BG15" s="2610"/>
      <c r="BH15" s="2609"/>
      <c r="BI15" s="2609"/>
      <c r="BJ15" s="2609"/>
      <c r="BK15" s="2609"/>
      <c r="BL15" s="2609"/>
      <c r="BM15" s="2609"/>
      <c r="BN15" s="2609"/>
      <c r="BO15" s="2609"/>
      <c r="BP15" s="2609"/>
      <c r="BQ15" s="2609"/>
      <c r="BR15" s="2609"/>
      <c r="BS15" s="2609"/>
      <c r="BT15" s="2609"/>
      <c r="BU15" s="2609"/>
      <c r="BV15" s="2609"/>
      <c r="BW15" s="2609"/>
      <c r="BX15" s="2609"/>
      <c r="BY15" s="2609"/>
      <c r="BZ15" s="2609"/>
      <c r="CA15" s="2609"/>
      <c r="CB15" s="2665"/>
      <c r="CC15" s="2665"/>
      <c r="CD15" s="2665"/>
      <c r="CE15" s="2665"/>
      <c r="CF15" s="2666"/>
    </row>
    <row r="16" spans="1:85" ht="12" customHeight="1" x14ac:dyDescent="0.25">
      <c r="A16" s="2644"/>
      <c r="B16" s="1909"/>
      <c r="C16" s="1909"/>
      <c r="D16" s="1909"/>
      <c r="E16" s="1909"/>
      <c r="F16" s="1909"/>
      <c r="G16" s="1909"/>
      <c r="H16" s="2638" t="s">
        <v>102</v>
      </c>
      <c r="I16" s="2638"/>
      <c r="J16" s="2638"/>
      <c r="K16" s="2638"/>
      <c r="L16" s="2638"/>
      <c r="M16" s="2632"/>
      <c r="N16" s="2633"/>
      <c r="O16" s="2633"/>
      <c r="P16" s="2634"/>
      <c r="Q16" s="2626"/>
      <c r="R16" s="2627"/>
      <c r="S16" s="2627"/>
      <c r="T16" s="2628"/>
      <c r="U16" s="2629"/>
      <c r="V16" s="2630"/>
      <c r="W16" s="2630"/>
      <c r="X16" s="2631"/>
      <c r="Y16" s="2617"/>
      <c r="Z16" s="2618"/>
      <c r="AA16" s="2618"/>
      <c r="AB16" s="2618"/>
      <c r="AC16" s="2618"/>
      <c r="AD16" s="2619"/>
      <c r="AE16" s="2617"/>
      <c r="AF16" s="2618"/>
      <c r="AG16" s="2618"/>
      <c r="AH16" s="2618"/>
      <c r="AI16" s="2618"/>
      <c r="AJ16" s="2619"/>
      <c r="AK16" s="2643"/>
      <c r="AL16" s="2643"/>
      <c r="AM16" s="2643"/>
      <c r="AN16" s="2632"/>
      <c r="AO16" s="2633"/>
      <c r="AP16" s="2633"/>
      <c r="AQ16" s="2632"/>
      <c r="AR16" s="2633"/>
      <c r="AS16" s="2633"/>
      <c r="AT16" s="2640" t="str">
        <f t="shared" si="0"/>
        <v/>
      </c>
      <c r="AU16" s="2641"/>
      <c r="AV16" s="2642"/>
      <c r="AW16" s="96"/>
      <c r="AX16" s="2613" t="str">
        <f>IFERROR(AVERAGE(Y17,AA17,AC17),"")</f>
        <v/>
      </c>
      <c r="AY16" s="2614"/>
      <c r="AZ16" s="2614"/>
      <c r="BA16" s="2614"/>
      <c r="BB16" s="2614"/>
      <c r="BC16" s="2610" t="str">
        <f>IFERROR(AVERAGE(AE17,AG17,AI17),"")</f>
        <v/>
      </c>
      <c r="BD16" s="2610"/>
      <c r="BE16" s="2610"/>
      <c r="BF16" s="2610"/>
      <c r="BG16" s="2610"/>
      <c r="BH16" s="2609" t="str">
        <f>IF(Y17="","",IF(100*(ABS(Y17-$AX$12)/$AX$12)&gt;10,"AMP IMB. &gt; 10%",IF(AA17="","",IF(100*(ABS(AA17-$AX$12)/$AX$12)&gt;10,"AMP IMB. &gt; 10%",IF(AC17="","",IF(100*(ABS(AC17-$AX$12)/$AX$12)&gt;10,"AMP IMB. &gt; 10%",""))))))</f>
        <v/>
      </c>
      <c r="BI16" s="2609"/>
      <c r="BJ16" s="2609"/>
      <c r="BK16" s="2609"/>
      <c r="BL16" s="2609"/>
      <c r="BM16" s="2609" t="str">
        <f>IF(AE17="","",IF(100*(ABS(AE17-$BC$12)/$BC$12)&gt;10,"VOLT IMB. &gt; 10%",IF(AG17="","",IF(100*(ABS(AG17-$BC$12)/$BC$12)&gt;10,"VOLT IMB. &gt; 10%",IF(AI17="","",IF(100*(ABS(AI17-$BC$12)/$BC$12)&gt;10,"VOLT IMB. &gt; 10%",""))))))</f>
        <v/>
      </c>
      <c r="BN16" s="2609"/>
      <c r="BO16" s="2609"/>
      <c r="BP16" s="2609"/>
      <c r="BQ16" s="2609"/>
      <c r="BR16" s="2609" t="str">
        <f>IFERROR(1.08*Q17*AT17,"")</f>
        <v/>
      </c>
      <c r="BS16" s="2609"/>
      <c r="BT16" s="2609"/>
      <c r="BU16" s="2609"/>
      <c r="BV16" s="2609"/>
      <c r="BW16" s="2609" t="str">
        <f>IFERROR(3413*M17,"")</f>
        <v/>
      </c>
      <c r="BX16" s="2609"/>
      <c r="BY16" s="2609"/>
      <c r="BZ16" s="2609"/>
      <c r="CA16" s="2609"/>
      <c r="CB16" s="2665" t="str">
        <f>IFERROR(BR16/BW16,"")</f>
        <v/>
      </c>
      <c r="CC16" s="2665"/>
      <c r="CD16" s="2665"/>
      <c r="CE16" s="2665"/>
      <c r="CF16" s="2666"/>
    </row>
    <row r="17" spans="1:84" ht="12" customHeight="1" x14ac:dyDescent="0.25">
      <c r="A17" s="2644"/>
      <c r="B17" s="1909"/>
      <c r="C17" s="1909"/>
      <c r="D17" s="1909"/>
      <c r="E17" s="1909"/>
      <c r="F17" s="1909"/>
      <c r="G17" s="1909"/>
      <c r="H17" s="2639" t="s">
        <v>101</v>
      </c>
      <c r="I17" s="2639"/>
      <c r="J17" s="2639"/>
      <c r="K17" s="2639"/>
      <c r="L17" s="2639"/>
      <c r="M17" s="2635" t="str">
        <f>IF(AK17=1,(AA17*AG17)/1000,IF(AK17=3,(AX16*BC16*1.73)/1000,""))</f>
        <v/>
      </c>
      <c r="N17" s="2636"/>
      <c r="O17" s="2636"/>
      <c r="P17" s="2637"/>
      <c r="Q17" s="2620"/>
      <c r="R17" s="2621"/>
      <c r="S17" s="2621"/>
      <c r="T17" s="2622"/>
      <c r="U17" s="2623"/>
      <c r="V17" s="2624"/>
      <c r="W17" s="2624"/>
      <c r="X17" s="2625"/>
      <c r="Y17" s="2189"/>
      <c r="Z17" s="2191"/>
      <c r="AA17" s="2189"/>
      <c r="AB17" s="2191"/>
      <c r="AC17" s="2189"/>
      <c r="AD17" s="2191"/>
      <c r="AE17" s="2189"/>
      <c r="AF17" s="2191"/>
      <c r="AG17" s="2189"/>
      <c r="AH17" s="2191"/>
      <c r="AI17" s="2189"/>
      <c r="AJ17" s="2191"/>
      <c r="AK17" s="958"/>
      <c r="AL17" s="958"/>
      <c r="AM17" s="958"/>
      <c r="AN17" s="958"/>
      <c r="AO17" s="958"/>
      <c r="AP17" s="958"/>
      <c r="AQ17" s="958"/>
      <c r="AR17" s="958"/>
      <c r="AS17" s="958"/>
      <c r="AT17" s="1240" t="str">
        <f t="shared" si="0"/>
        <v/>
      </c>
      <c r="AU17" s="1240"/>
      <c r="AV17" s="1241"/>
      <c r="AW17" s="96"/>
      <c r="AX17" s="2613"/>
      <c r="AY17" s="2614"/>
      <c r="AZ17" s="2614"/>
      <c r="BA17" s="2614"/>
      <c r="BB17" s="2614"/>
      <c r="BC17" s="2610"/>
      <c r="BD17" s="2610"/>
      <c r="BE17" s="2610"/>
      <c r="BF17" s="2610"/>
      <c r="BG17" s="2610"/>
      <c r="BH17" s="2609"/>
      <c r="BI17" s="2609"/>
      <c r="BJ17" s="2609"/>
      <c r="BK17" s="2609"/>
      <c r="BL17" s="2609"/>
      <c r="BM17" s="2609"/>
      <c r="BN17" s="2609"/>
      <c r="BO17" s="2609"/>
      <c r="BP17" s="2609"/>
      <c r="BQ17" s="2609"/>
      <c r="BR17" s="2609"/>
      <c r="BS17" s="2609"/>
      <c r="BT17" s="2609"/>
      <c r="BU17" s="2609"/>
      <c r="BV17" s="2609"/>
      <c r="BW17" s="2609"/>
      <c r="BX17" s="2609"/>
      <c r="BY17" s="2609"/>
      <c r="BZ17" s="2609"/>
      <c r="CA17" s="2609"/>
      <c r="CB17" s="2665"/>
      <c r="CC17" s="2665"/>
      <c r="CD17" s="2665"/>
      <c r="CE17" s="2665"/>
      <c r="CF17" s="2666"/>
    </row>
    <row r="18" spans="1:84" ht="12" customHeight="1" x14ac:dyDescent="0.25">
      <c r="A18" s="2644"/>
      <c r="B18" s="1909"/>
      <c r="C18" s="1909"/>
      <c r="D18" s="1909"/>
      <c r="E18" s="1909"/>
      <c r="F18" s="1909"/>
      <c r="G18" s="1909"/>
      <c r="H18" s="2638" t="s">
        <v>102</v>
      </c>
      <c r="I18" s="2638"/>
      <c r="J18" s="2638"/>
      <c r="K18" s="2638"/>
      <c r="L18" s="2638"/>
      <c r="M18" s="2632"/>
      <c r="N18" s="2633"/>
      <c r="O18" s="2633"/>
      <c r="P18" s="2634"/>
      <c r="Q18" s="2626"/>
      <c r="R18" s="2627"/>
      <c r="S18" s="2627"/>
      <c r="T18" s="2628"/>
      <c r="U18" s="2629"/>
      <c r="V18" s="2630"/>
      <c r="W18" s="2630"/>
      <c r="X18" s="2631"/>
      <c r="Y18" s="2617"/>
      <c r="Z18" s="2618"/>
      <c r="AA18" s="2618"/>
      <c r="AB18" s="2618"/>
      <c r="AC18" s="2618"/>
      <c r="AD18" s="2619"/>
      <c r="AE18" s="2617"/>
      <c r="AF18" s="2618"/>
      <c r="AG18" s="2618"/>
      <c r="AH18" s="2618"/>
      <c r="AI18" s="2618"/>
      <c r="AJ18" s="2619"/>
      <c r="AK18" s="2643"/>
      <c r="AL18" s="2643"/>
      <c r="AM18" s="2643"/>
      <c r="AN18" s="2632"/>
      <c r="AO18" s="2633"/>
      <c r="AP18" s="2633"/>
      <c r="AQ18" s="2632"/>
      <c r="AR18" s="2633"/>
      <c r="AS18" s="2633"/>
      <c r="AT18" s="2640" t="str">
        <f t="shared" si="0"/>
        <v/>
      </c>
      <c r="AU18" s="2641"/>
      <c r="AV18" s="2642"/>
      <c r="AW18" s="96"/>
      <c r="AX18" s="2613" t="str">
        <f>IFERROR(AVERAGE(Y19,AA19,AC19),"")</f>
        <v/>
      </c>
      <c r="AY18" s="2614"/>
      <c r="AZ18" s="2614"/>
      <c r="BA18" s="2614"/>
      <c r="BB18" s="2614"/>
      <c r="BC18" s="2610" t="str">
        <f>IFERROR(AVERAGE(AE19,AG19,AI19),"")</f>
        <v/>
      </c>
      <c r="BD18" s="2610"/>
      <c r="BE18" s="2610"/>
      <c r="BF18" s="2610"/>
      <c r="BG18" s="2610"/>
      <c r="BH18" s="2609" t="str">
        <f>IF(Y19="","",IF(100*(ABS(Y19-$AX$12)/$AX$12)&gt;10,"AMP IMB. &gt; 10%",IF(AA19="","",IF(100*(ABS(AA19-$AX$12)/$AX$12)&gt;10,"AMP IMB. &gt; 10%",IF(AC19="","",IF(100*(ABS(AC19-$AX$12)/$AX$12)&gt;10,"AMP IMB. &gt; 10%",""))))))</f>
        <v/>
      </c>
      <c r="BI18" s="2609"/>
      <c r="BJ18" s="2609"/>
      <c r="BK18" s="2609"/>
      <c r="BL18" s="2609"/>
      <c r="BM18" s="2609" t="str">
        <f>IF(AE19="","",IF(100*(ABS(AE19-$BC$12)/$BC$12)&gt;10,"VOLT IMB. &gt; 10%",IF(AG19="","",IF(100*(ABS(AG19-$BC$12)/$BC$12)&gt;10,"VOLT IMB. &gt; 10%",IF(AI19="","",IF(100*(ABS(AI19-$BC$12)/$BC$12)&gt;10,"VOLT IMB. &gt; 10%",""))))))</f>
        <v/>
      </c>
      <c r="BN18" s="2609"/>
      <c r="BO18" s="2609"/>
      <c r="BP18" s="2609"/>
      <c r="BQ18" s="2609"/>
      <c r="BR18" s="2609" t="str">
        <f>IFERROR(1.08*Q19*AT19,"")</f>
        <v/>
      </c>
      <c r="BS18" s="2609"/>
      <c r="BT18" s="2609"/>
      <c r="BU18" s="2609"/>
      <c r="BV18" s="2609"/>
      <c r="BW18" s="2609" t="str">
        <f>IFERROR(3413*M19,"")</f>
        <v/>
      </c>
      <c r="BX18" s="2609"/>
      <c r="BY18" s="2609"/>
      <c r="BZ18" s="2609"/>
      <c r="CA18" s="2609"/>
      <c r="CB18" s="2665" t="str">
        <f>IFERROR(BR18/BW18,"")</f>
        <v/>
      </c>
      <c r="CC18" s="2665"/>
      <c r="CD18" s="2665"/>
      <c r="CE18" s="2665"/>
      <c r="CF18" s="2666"/>
    </row>
    <row r="19" spans="1:84" ht="12" customHeight="1" x14ac:dyDescent="0.25">
      <c r="A19" s="2644"/>
      <c r="B19" s="1909"/>
      <c r="C19" s="1909"/>
      <c r="D19" s="1909"/>
      <c r="E19" s="1909"/>
      <c r="F19" s="1909"/>
      <c r="G19" s="1909"/>
      <c r="H19" s="2639" t="s">
        <v>101</v>
      </c>
      <c r="I19" s="2639"/>
      <c r="J19" s="2639"/>
      <c r="K19" s="2639"/>
      <c r="L19" s="2639"/>
      <c r="M19" s="2635" t="str">
        <f>IF(AK19=1,(AA19*AG19)/1000,IF(AK19=3,(AX18*BC18*1.73)/1000,""))</f>
        <v/>
      </c>
      <c r="N19" s="2636"/>
      <c r="O19" s="2636"/>
      <c r="P19" s="2637"/>
      <c r="Q19" s="2620"/>
      <c r="R19" s="2621"/>
      <c r="S19" s="2621"/>
      <c r="T19" s="2622"/>
      <c r="U19" s="2623"/>
      <c r="V19" s="2624"/>
      <c r="W19" s="2624"/>
      <c r="X19" s="2625"/>
      <c r="Y19" s="2189"/>
      <c r="Z19" s="2191"/>
      <c r="AA19" s="2189"/>
      <c r="AB19" s="2191"/>
      <c r="AC19" s="2189"/>
      <c r="AD19" s="2191"/>
      <c r="AE19" s="2189"/>
      <c r="AF19" s="2191"/>
      <c r="AG19" s="2189"/>
      <c r="AH19" s="2191"/>
      <c r="AI19" s="2189"/>
      <c r="AJ19" s="2191"/>
      <c r="AK19" s="958"/>
      <c r="AL19" s="958"/>
      <c r="AM19" s="958"/>
      <c r="AN19" s="958"/>
      <c r="AO19" s="958"/>
      <c r="AP19" s="958"/>
      <c r="AQ19" s="958"/>
      <c r="AR19" s="958"/>
      <c r="AS19" s="958"/>
      <c r="AT19" s="1240" t="str">
        <f t="shared" si="0"/>
        <v/>
      </c>
      <c r="AU19" s="1240"/>
      <c r="AV19" s="1241"/>
      <c r="AW19" s="96"/>
      <c r="AX19" s="2613"/>
      <c r="AY19" s="2614"/>
      <c r="AZ19" s="2614"/>
      <c r="BA19" s="2614"/>
      <c r="BB19" s="2614"/>
      <c r="BC19" s="2610"/>
      <c r="BD19" s="2610"/>
      <c r="BE19" s="2610"/>
      <c r="BF19" s="2610"/>
      <c r="BG19" s="2610"/>
      <c r="BH19" s="2609"/>
      <c r="BI19" s="2609"/>
      <c r="BJ19" s="2609"/>
      <c r="BK19" s="2609"/>
      <c r="BL19" s="2609"/>
      <c r="BM19" s="2609"/>
      <c r="BN19" s="2609"/>
      <c r="BO19" s="2609"/>
      <c r="BP19" s="2609"/>
      <c r="BQ19" s="2609"/>
      <c r="BR19" s="2609"/>
      <c r="BS19" s="2609"/>
      <c r="BT19" s="2609"/>
      <c r="BU19" s="2609"/>
      <c r="BV19" s="2609"/>
      <c r="BW19" s="2609"/>
      <c r="BX19" s="2609"/>
      <c r="BY19" s="2609"/>
      <c r="BZ19" s="2609"/>
      <c r="CA19" s="2609"/>
      <c r="CB19" s="2665"/>
      <c r="CC19" s="2665"/>
      <c r="CD19" s="2665"/>
      <c r="CE19" s="2665"/>
      <c r="CF19" s="2666"/>
    </row>
    <row r="20" spans="1:84" ht="12" customHeight="1" x14ac:dyDescent="0.25">
      <c r="A20" s="2644"/>
      <c r="B20" s="1909"/>
      <c r="C20" s="1909"/>
      <c r="D20" s="1909"/>
      <c r="E20" s="1909"/>
      <c r="F20" s="1909"/>
      <c r="G20" s="1909"/>
      <c r="H20" s="2638" t="s">
        <v>102</v>
      </c>
      <c r="I20" s="2638"/>
      <c r="J20" s="2638"/>
      <c r="K20" s="2638"/>
      <c r="L20" s="2638"/>
      <c r="M20" s="2632"/>
      <c r="N20" s="2633"/>
      <c r="O20" s="2633"/>
      <c r="P20" s="2634"/>
      <c r="Q20" s="2626"/>
      <c r="R20" s="2627"/>
      <c r="S20" s="2627"/>
      <c r="T20" s="2628"/>
      <c r="U20" s="2629"/>
      <c r="V20" s="2630"/>
      <c r="W20" s="2630"/>
      <c r="X20" s="2631"/>
      <c r="Y20" s="2617"/>
      <c r="Z20" s="2618"/>
      <c r="AA20" s="2618"/>
      <c r="AB20" s="2618"/>
      <c r="AC20" s="2618"/>
      <c r="AD20" s="2619"/>
      <c r="AE20" s="2617"/>
      <c r="AF20" s="2618"/>
      <c r="AG20" s="2618"/>
      <c r="AH20" s="2618"/>
      <c r="AI20" s="2618"/>
      <c r="AJ20" s="2619"/>
      <c r="AK20" s="2643"/>
      <c r="AL20" s="2643"/>
      <c r="AM20" s="2643"/>
      <c r="AN20" s="2632"/>
      <c r="AO20" s="2633"/>
      <c r="AP20" s="2633"/>
      <c r="AQ20" s="2632"/>
      <c r="AR20" s="2633"/>
      <c r="AS20" s="2633"/>
      <c r="AT20" s="2640" t="str">
        <f t="shared" si="0"/>
        <v/>
      </c>
      <c r="AU20" s="2641"/>
      <c r="AV20" s="2642"/>
      <c r="AW20" s="96"/>
      <c r="AX20" s="2613" t="str">
        <f>IFERROR(AVERAGE(Y21,AA21,AC21),"")</f>
        <v/>
      </c>
      <c r="AY20" s="2614"/>
      <c r="AZ20" s="2614"/>
      <c r="BA20" s="2614"/>
      <c r="BB20" s="2614"/>
      <c r="BC20" s="2610" t="str">
        <f>IFERROR(AVERAGE(AE21,AG21,AI21),"")</f>
        <v/>
      </c>
      <c r="BD20" s="2610"/>
      <c r="BE20" s="2610"/>
      <c r="BF20" s="2610"/>
      <c r="BG20" s="2610"/>
      <c r="BH20" s="2609" t="str">
        <f>IF(Y21="","",IF(100*(ABS(Y21-$AX$12)/$AX$12)&gt;10,"AMP IMB. &gt; 10%",IF(AA21="","",IF(100*(ABS(AA21-$AX$12)/$AX$12)&gt;10,"AMP IMB. &gt; 10%",IF(AC21="","",IF(100*(ABS(AC21-$AX$12)/$AX$12)&gt;10,"AMP IMB. &gt; 10%",""))))))</f>
        <v/>
      </c>
      <c r="BI20" s="2609"/>
      <c r="BJ20" s="2609"/>
      <c r="BK20" s="2609"/>
      <c r="BL20" s="2609"/>
      <c r="BM20" s="2609" t="str">
        <f>IF(AE21="","",IF(100*(ABS(AE21-$BC$12)/$BC$12)&gt;10,"VOLT IMB. &gt; 10%",IF(AG21="","",IF(100*(ABS(AG21-$BC$12)/$BC$12)&gt;10,"VOLT IMB. &gt; 10%",IF(AI21="","",IF(100*(ABS(AI21-$BC$12)/$BC$12)&gt;10,"VOLT IMB. &gt; 10%",""))))))</f>
        <v/>
      </c>
      <c r="BN20" s="2609"/>
      <c r="BO20" s="2609"/>
      <c r="BP20" s="2609"/>
      <c r="BQ20" s="2609"/>
      <c r="BR20" s="2609" t="str">
        <f>IFERROR(1.08*Q21*AT21,"")</f>
        <v/>
      </c>
      <c r="BS20" s="2609"/>
      <c r="BT20" s="2609"/>
      <c r="BU20" s="2609"/>
      <c r="BV20" s="2609"/>
      <c r="BW20" s="2609" t="str">
        <f>IFERROR(3413*M21,"")</f>
        <v/>
      </c>
      <c r="BX20" s="2609"/>
      <c r="BY20" s="2609"/>
      <c r="BZ20" s="2609"/>
      <c r="CA20" s="2609"/>
      <c r="CB20" s="2665" t="str">
        <f>IFERROR(BR20/BW20,"")</f>
        <v/>
      </c>
      <c r="CC20" s="2665"/>
      <c r="CD20" s="2665"/>
      <c r="CE20" s="2665"/>
      <c r="CF20" s="2666"/>
    </row>
    <row r="21" spans="1:84" ht="12" customHeight="1" x14ac:dyDescent="0.25">
      <c r="A21" s="2644"/>
      <c r="B21" s="1909"/>
      <c r="C21" s="1909"/>
      <c r="D21" s="1909"/>
      <c r="E21" s="1909"/>
      <c r="F21" s="1909"/>
      <c r="G21" s="1909"/>
      <c r="H21" s="2639" t="s">
        <v>101</v>
      </c>
      <c r="I21" s="2639"/>
      <c r="J21" s="2639"/>
      <c r="K21" s="2639"/>
      <c r="L21" s="2639"/>
      <c r="M21" s="2635" t="str">
        <f>IF(AK21=1,(AA21*AG21)/1000,IF(AK21=3,(AX20*BC20*1.73)/1000,""))</f>
        <v/>
      </c>
      <c r="N21" s="2636"/>
      <c r="O21" s="2636"/>
      <c r="P21" s="2637"/>
      <c r="Q21" s="2620"/>
      <c r="R21" s="2621"/>
      <c r="S21" s="2621"/>
      <c r="T21" s="2622"/>
      <c r="U21" s="2623"/>
      <c r="V21" s="2624"/>
      <c r="W21" s="2624"/>
      <c r="X21" s="2625"/>
      <c r="Y21" s="2189"/>
      <c r="Z21" s="2191"/>
      <c r="AA21" s="2189"/>
      <c r="AB21" s="2191"/>
      <c r="AC21" s="2189"/>
      <c r="AD21" s="2191"/>
      <c r="AE21" s="2189"/>
      <c r="AF21" s="2191"/>
      <c r="AG21" s="2189"/>
      <c r="AH21" s="2191"/>
      <c r="AI21" s="2189"/>
      <c r="AJ21" s="2191"/>
      <c r="AK21" s="958"/>
      <c r="AL21" s="958"/>
      <c r="AM21" s="958"/>
      <c r="AN21" s="958"/>
      <c r="AO21" s="958"/>
      <c r="AP21" s="958"/>
      <c r="AQ21" s="958"/>
      <c r="AR21" s="958"/>
      <c r="AS21" s="958"/>
      <c r="AT21" s="1240" t="str">
        <f t="shared" si="0"/>
        <v/>
      </c>
      <c r="AU21" s="1240"/>
      <c r="AV21" s="1241"/>
      <c r="AW21" s="96"/>
      <c r="AX21" s="2613"/>
      <c r="AY21" s="2614"/>
      <c r="AZ21" s="2614"/>
      <c r="BA21" s="2614"/>
      <c r="BB21" s="2614"/>
      <c r="BC21" s="2610"/>
      <c r="BD21" s="2610"/>
      <c r="BE21" s="2610"/>
      <c r="BF21" s="2610"/>
      <c r="BG21" s="2610"/>
      <c r="BH21" s="2609"/>
      <c r="BI21" s="2609"/>
      <c r="BJ21" s="2609"/>
      <c r="BK21" s="2609"/>
      <c r="BL21" s="2609"/>
      <c r="BM21" s="2609"/>
      <c r="BN21" s="2609"/>
      <c r="BO21" s="2609"/>
      <c r="BP21" s="2609"/>
      <c r="BQ21" s="2609"/>
      <c r="BR21" s="2609"/>
      <c r="BS21" s="2609"/>
      <c r="BT21" s="2609"/>
      <c r="BU21" s="2609"/>
      <c r="BV21" s="2609"/>
      <c r="BW21" s="2609"/>
      <c r="BX21" s="2609"/>
      <c r="BY21" s="2609"/>
      <c r="BZ21" s="2609"/>
      <c r="CA21" s="2609"/>
      <c r="CB21" s="2665"/>
      <c r="CC21" s="2665"/>
      <c r="CD21" s="2665"/>
      <c r="CE21" s="2665"/>
      <c r="CF21" s="2666"/>
    </row>
    <row r="22" spans="1:84" ht="12" customHeight="1" x14ac:dyDescent="0.25">
      <c r="A22" s="2644"/>
      <c r="B22" s="1909"/>
      <c r="C22" s="1909"/>
      <c r="D22" s="1909"/>
      <c r="E22" s="1909"/>
      <c r="F22" s="1909"/>
      <c r="G22" s="1909"/>
      <c r="H22" s="2638" t="s">
        <v>102</v>
      </c>
      <c r="I22" s="2638"/>
      <c r="J22" s="2638"/>
      <c r="K22" s="2638"/>
      <c r="L22" s="2638"/>
      <c r="M22" s="2632"/>
      <c r="N22" s="2633"/>
      <c r="O22" s="2633"/>
      <c r="P22" s="2634"/>
      <c r="Q22" s="2626"/>
      <c r="R22" s="2627"/>
      <c r="S22" s="2627"/>
      <c r="T22" s="2628"/>
      <c r="U22" s="2629"/>
      <c r="V22" s="2630"/>
      <c r="W22" s="2630"/>
      <c r="X22" s="2631"/>
      <c r="Y22" s="2617"/>
      <c r="Z22" s="2618"/>
      <c r="AA22" s="2618"/>
      <c r="AB22" s="2618"/>
      <c r="AC22" s="2618"/>
      <c r="AD22" s="2619"/>
      <c r="AE22" s="2617"/>
      <c r="AF22" s="2618"/>
      <c r="AG22" s="2618"/>
      <c r="AH22" s="2618"/>
      <c r="AI22" s="2618"/>
      <c r="AJ22" s="2619"/>
      <c r="AK22" s="2643"/>
      <c r="AL22" s="2643"/>
      <c r="AM22" s="2643"/>
      <c r="AN22" s="2632"/>
      <c r="AO22" s="2633"/>
      <c r="AP22" s="2633"/>
      <c r="AQ22" s="2632"/>
      <c r="AR22" s="2633"/>
      <c r="AS22" s="2633"/>
      <c r="AT22" s="2640" t="str">
        <f t="shared" si="0"/>
        <v/>
      </c>
      <c r="AU22" s="2641"/>
      <c r="AV22" s="2642"/>
      <c r="AW22" s="96"/>
      <c r="AX22" s="2613" t="str">
        <f>IFERROR(AVERAGE(Y23,AA23,AC23),"")</f>
        <v/>
      </c>
      <c r="AY22" s="2614"/>
      <c r="AZ22" s="2614"/>
      <c r="BA22" s="2614"/>
      <c r="BB22" s="2614"/>
      <c r="BC22" s="2610" t="str">
        <f>IFERROR(AVERAGE(AE23,AG23,AI23),"")</f>
        <v/>
      </c>
      <c r="BD22" s="2610"/>
      <c r="BE22" s="2610"/>
      <c r="BF22" s="2610"/>
      <c r="BG22" s="2610"/>
      <c r="BH22" s="2609" t="str">
        <f>IF(Y23="","",IF(100*(ABS(Y23-$AX$12)/$AX$12)&gt;10,"AMP IMB. &gt; 10%",IF(AA23="","",IF(100*(ABS(AA23-$AX$12)/$AX$12)&gt;10,"AMP IMB. &gt; 10%",IF(AC23="","",IF(100*(ABS(AC23-$AX$12)/$AX$12)&gt;10,"AMP IMB. &gt; 10%",""))))))</f>
        <v/>
      </c>
      <c r="BI22" s="2609"/>
      <c r="BJ22" s="2609"/>
      <c r="BK22" s="2609"/>
      <c r="BL22" s="2609"/>
      <c r="BM22" s="2609" t="str">
        <f>IF(AE23="","",IF(100*(ABS(AE23-$BC$12)/$BC$12)&gt;10,"VOLT IMB. &gt; 10%",IF(AG23="","",IF(100*(ABS(AG23-$BC$12)/$BC$12)&gt;10,"VOLT IMB. &gt; 10%",IF(AI23="","",IF(100*(ABS(AI23-$BC$12)/$BC$12)&gt;10,"VOLT IMB. &gt; 10%",""))))))</f>
        <v/>
      </c>
      <c r="BN22" s="2609"/>
      <c r="BO22" s="2609"/>
      <c r="BP22" s="2609"/>
      <c r="BQ22" s="2609"/>
      <c r="BR22" s="2609" t="str">
        <f>IFERROR(1.08*Q23*AT23,"")</f>
        <v/>
      </c>
      <c r="BS22" s="2609"/>
      <c r="BT22" s="2609"/>
      <c r="BU22" s="2609"/>
      <c r="BV22" s="2609"/>
      <c r="BW22" s="2609" t="str">
        <f>IFERROR(3413*M23,"")</f>
        <v/>
      </c>
      <c r="BX22" s="2609"/>
      <c r="BY22" s="2609"/>
      <c r="BZ22" s="2609"/>
      <c r="CA22" s="2609"/>
      <c r="CB22" s="2665" t="str">
        <f>IFERROR(BR22/BW22,"")</f>
        <v/>
      </c>
      <c r="CC22" s="2665"/>
      <c r="CD22" s="2665"/>
      <c r="CE22" s="2665"/>
      <c r="CF22" s="2666"/>
    </row>
    <row r="23" spans="1:84" ht="12" customHeight="1" x14ac:dyDescent="0.25">
      <c r="A23" s="2644"/>
      <c r="B23" s="1909"/>
      <c r="C23" s="1909"/>
      <c r="D23" s="1909"/>
      <c r="E23" s="1909"/>
      <c r="F23" s="1909"/>
      <c r="G23" s="1909"/>
      <c r="H23" s="2639" t="s">
        <v>101</v>
      </c>
      <c r="I23" s="2639"/>
      <c r="J23" s="2639"/>
      <c r="K23" s="2639"/>
      <c r="L23" s="2639"/>
      <c r="M23" s="2635" t="str">
        <f>IF(AK23=1,(AA23*AG23)/1000,IF(AK23=3,(AX22*BC22*1.73)/1000,""))</f>
        <v/>
      </c>
      <c r="N23" s="2636"/>
      <c r="O23" s="2636"/>
      <c r="P23" s="2637"/>
      <c r="Q23" s="2620"/>
      <c r="R23" s="2621"/>
      <c r="S23" s="2621"/>
      <c r="T23" s="2622"/>
      <c r="U23" s="2623"/>
      <c r="V23" s="2624"/>
      <c r="W23" s="2624"/>
      <c r="X23" s="2625"/>
      <c r="Y23" s="2189"/>
      <c r="Z23" s="2191"/>
      <c r="AA23" s="2189"/>
      <c r="AB23" s="2191"/>
      <c r="AC23" s="2189"/>
      <c r="AD23" s="2191"/>
      <c r="AE23" s="2189"/>
      <c r="AF23" s="2191"/>
      <c r="AG23" s="2189"/>
      <c r="AH23" s="2191"/>
      <c r="AI23" s="2189"/>
      <c r="AJ23" s="2191"/>
      <c r="AK23" s="958"/>
      <c r="AL23" s="958"/>
      <c r="AM23" s="958"/>
      <c r="AN23" s="958"/>
      <c r="AO23" s="958"/>
      <c r="AP23" s="958"/>
      <c r="AQ23" s="958"/>
      <c r="AR23" s="958"/>
      <c r="AS23" s="958"/>
      <c r="AT23" s="1240" t="str">
        <f t="shared" si="0"/>
        <v/>
      </c>
      <c r="AU23" s="1240"/>
      <c r="AV23" s="1241"/>
      <c r="AW23" s="96"/>
      <c r="AX23" s="2613"/>
      <c r="AY23" s="2614"/>
      <c r="AZ23" s="2614"/>
      <c r="BA23" s="2614"/>
      <c r="BB23" s="2614"/>
      <c r="BC23" s="2610"/>
      <c r="BD23" s="2610"/>
      <c r="BE23" s="2610"/>
      <c r="BF23" s="2610"/>
      <c r="BG23" s="2610"/>
      <c r="BH23" s="2609"/>
      <c r="BI23" s="2609"/>
      <c r="BJ23" s="2609"/>
      <c r="BK23" s="2609"/>
      <c r="BL23" s="2609"/>
      <c r="BM23" s="2609"/>
      <c r="BN23" s="2609"/>
      <c r="BO23" s="2609"/>
      <c r="BP23" s="2609"/>
      <c r="BQ23" s="2609"/>
      <c r="BR23" s="2609"/>
      <c r="BS23" s="2609"/>
      <c r="BT23" s="2609"/>
      <c r="BU23" s="2609"/>
      <c r="BV23" s="2609"/>
      <c r="BW23" s="2609"/>
      <c r="BX23" s="2609"/>
      <c r="BY23" s="2609"/>
      <c r="BZ23" s="2609"/>
      <c r="CA23" s="2609"/>
      <c r="CB23" s="2665"/>
      <c r="CC23" s="2665"/>
      <c r="CD23" s="2665"/>
      <c r="CE23" s="2665"/>
      <c r="CF23" s="2666"/>
    </row>
    <row r="24" spans="1:84" ht="12" customHeight="1" x14ac:dyDescent="0.25">
      <c r="A24" s="2644"/>
      <c r="B24" s="1909"/>
      <c r="C24" s="1909"/>
      <c r="D24" s="1909"/>
      <c r="E24" s="1909"/>
      <c r="F24" s="1909"/>
      <c r="G24" s="1909"/>
      <c r="H24" s="2638" t="s">
        <v>102</v>
      </c>
      <c r="I24" s="2638"/>
      <c r="J24" s="2638"/>
      <c r="K24" s="2638"/>
      <c r="L24" s="2638"/>
      <c r="M24" s="2632"/>
      <c r="N24" s="2633"/>
      <c r="O24" s="2633"/>
      <c r="P24" s="2634"/>
      <c r="Q24" s="2626"/>
      <c r="R24" s="2627"/>
      <c r="S24" s="2627"/>
      <c r="T24" s="2628"/>
      <c r="U24" s="2629"/>
      <c r="V24" s="2630"/>
      <c r="W24" s="2630"/>
      <c r="X24" s="2631"/>
      <c r="Y24" s="2617"/>
      <c r="Z24" s="2618"/>
      <c r="AA24" s="2618"/>
      <c r="AB24" s="2618"/>
      <c r="AC24" s="2618"/>
      <c r="AD24" s="2619"/>
      <c r="AE24" s="2617"/>
      <c r="AF24" s="2618"/>
      <c r="AG24" s="2618"/>
      <c r="AH24" s="2618"/>
      <c r="AI24" s="2618"/>
      <c r="AJ24" s="2619"/>
      <c r="AK24" s="2643"/>
      <c r="AL24" s="2643"/>
      <c r="AM24" s="2643"/>
      <c r="AN24" s="2632"/>
      <c r="AO24" s="2633"/>
      <c r="AP24" s="2633"/>
      <c r="AQ24" s="2632"/>
      <c r="AR24" s="2633"/>
      <c r="AS24" s="2633"/>
      <c r="AT24" s="2640" t="str">
        <f t="shared" si="0"/>
        <v/>
      </c>
      <c r="AU24" s="2641"/>
      <c r="AV24" s="2642"/>
      <c r="AW24" s="96"/>
      <c r="AX24" s="2613" t="str">
        <f>IFERROR(AVERAGE(Y25,AA25,AC25),"")</f>
        <v/>
      </c>
      <c r="AY24" s="2614"/>
      <c r="AZ24" s="2614"/>
      <c r="BA24" s="2614"/>
      <c r="BB24" s="2614"/>
      <c r="BC24" s="2610" t="str">
        <f>IFERROR(AVERAGE(AE25,AG25,AI25),"")</f>
        <v/>
      </c>
      <c r="BD24" s="2610"/>
      <c r="BE24" s="2610"/>
      <c r="BF24" s="2610"/>
      <c r="BG24" s="2610"/>
      <c r="BH24" s="2609" t="str">
        <f>IF(Y25="","",IF(100*(ABS(Y25-$AX$12)/$AX$12)&gt;10,"AMP IMB. &gt; 10%",IF(AA25="","",IF(100*(ABS(AA25-$AX$12)/$AX$12)&gt;10,"AMP IMB. &gt; 10%",IF(AC25="","",IF(100*(ABS(AC25-$AX$12)/$AX$12)&gt;10,"AMP IMB. &gt; 10%",""))))))</f>
        <v/>
      </c>
      <c r="BI24" s="2609"/>
      <c r="BJ24" s="2609"/>
      <c r="BK24" s="2609"/>
      <c r="BL24" s="2609"/>
      <c r="BM24" s="2609" t="str">
        <f>IF(AE25="","",IF(100*(ABS(AE25-$BC$12)/$BC$12)&gt;10,"VOLT IMB. &gt; 10%",IF(AG25="","",IF(100*(ABS(AG25-$BC$12)/$BC$12)&gt;10,"VOLT IMB. &gt; 10%",IF(AI25="","",IF(100*(ABS(AI25-$BC$12)/$BC$12)&gt;10,"VOLT IMB. &gt; 10%",""))))))</f>
        <v/>
      </c>
      <c r="BN24" s="2609"/>
      <c r="BO24" s="2609"/>
      <c r="BP24" s="2609"/>
      <c r="BQ24" s="2609"/>
      <c r="BR24" s="2609" t="str">
        <f>IFERROR(1.08*Q25*AT25,"")</f>
        <v/>
      </c>
      <c r="BS24" s="2609"/>
      <c r="BT24" s="2609"/>
      <c r="BU24" s="2609"/>
      <c r="BV24" s="2609"/>
      <c r="BW24" s="2609" t="str">
        <f>IFERROR(3413*M25,"")</f>
        <v/>
      </c>
      <c r="BX24" s="2609"/>
      <c r="BY24" s="2609"/>
      <c r="BZ24" s="2609"/>
      <c r="CA24" s="2609"/>
      <c r="CB24" s="2665" t="str">
        <f>IFERROR(BR24/BW24,"")</f>
        <v/>
      </c>
      <c r="CC24" s="2665"/>
      <c r="CD24" s="2665"/>
      <c r="CE24" s="2665"/>
      <c r="CF24" s="2666"/>
    </row>
    <row r="25" spans="1:84" ht="12" customHeight="1" x14ac:dyDescent="0.25">
      <c r="A25" s="2644"/>
      <c r="B25" s="1909"/>
      <c r="C25" s="1909"/>
      <c r="D25" s="1909"/>
      <c r="E25" s="1909"/>
      <c r="F25" s="1909"/>
      <c r="G25" s="1909"/>
      <c r="H25" s="2639" t="s">
        <v>101</v>
      </c>
      <c r="I25" s="2639"/>
      <c r="J25" s="2639"/>
      <c r="K25" s="2639"/>
      <c r="L25" s="2639"/>
      <c r="M25" s="2635" t="str">
        <f>IF(AK25=1,(AA25*AG25)/1000,IF(AK25=3,(AX24*BC24*1.73)/1000,""))</f>
        <v/>
      </c>
      <c r="N25" s="2636"/>
      <c r="O25" s="2636"/>
      <c r="P25" s="2637"/>
      <c r="Q25" s="2620"/>
      <c r="R25" s="2621"/>
      <c r="S25" s="2621"/>
      <c r="T25" s="2622"/>
      <c r="U25" s="2623"/>
      <c r="V25" s="2624"/>
      <c r="W25" s="2624"/>
      <c r="X25" s="2625"/>
      <c r="Y25" s="2189"/>
      <c r="Z25" s="2191"/>
      <c r="AA25" s="2189"/>
      <c r="AB25" s="2191"/>
      <c r="AC25" s="2189"/>
      <c r="AD25" s="2191"/>
      <c r="AE25" s="2189"/>
      <c r="AF25" s="2191"/>
      <c r="AG25" s="2189"/>
      <c r="AH25" s="2191"/>
      <c r="AI25" s="2189"/>
      <c r="AJ25" s="2191"/>
      <c r="AK25" s="958"/>
      <c r="AL25" s="958"/>
      <c r="AM25" s="958"/>
      <c r="AN25" s="958"/>
      <c r="AO25" s="958"/>
      <c r="AP25" s="958"/>
      <c r="AQ25" s="958"/>
      <c r="AR25" s="958"/>
      <c r="AS25" s="958"/>
      <c r="AT25" s="1240" t="str">
        <f t="shared" si="0"/>
        <v/>
      </c>
      <c r="AU25" s="1240"/>
      <c r="AV25" s="1241"/>
      <c r="AW25" s="96"/>
      <c r="AX25" s="2613"/>
      <c r="AY25" s="2614"/>
      <c r="AZ25" s="2614"/>
      <c r="BA25" s="2614"/>
      <c r="BB25" s="2614"/>
      <c r="BC25" s="2610"/>
      <c r="BD25" s="2610"/>
      <c r="BE25" s="2610"/>
      <c r="BF25" s="2610"/>
      <c r="BG25" s="2610"/>
      <c r="BH25" s="2609"/>
      <c r="BI25" s="2609"/>
      <c r="BJ25" s="2609"/>
      <c r="BK25" s="2609"/>
      <c r="BL25" s="2609"/>
      <c r="BM25" s="2609"/>
      <c r="BN25" s="2609"/>
      <c r="BO25" s="2609"/>
      <c r="BP25" s="2609"/>
      <c r="BQ25" s="2609"/>
      <c r="BR25" s="2609"/>
      <c r="BS25" s="2609"/>
      <c r="BT25" s="2609"/>
      <c r="BU25" s="2609"/>
      <c r="BV25" s="2609"/>
      <c r="BW25" s="2609"/>
      <c r="BX25" s="2609"/>
      <c r="BY25" s="2609"/>
      <c r="BZ25" s="2609"/>
      <c r="CA25" s="2609"/>
      <c r="CB25" s="2665"/>
      <c r="CC25" s="2665"/>
      <c r="CD25" s="2665"/>
      <c r="CE25" s="2665"/>
      <c r="CF25" s="2666"/>
    </row>
    <row r="26" spans="1:84" ht="12" customHeight="1" x14ac:dyDescent="0.25">
      <c r="A26" s="2644"/>
      <c r="B26" s="1909"/>
      <c r="C26" s="1909"/>
      <c r="D26" s="1909"/>
      <c r="E26" s="1909"/>
      <c r="F26" s="1909"/>
      <c r="G26" s="1909"/>
      <c r="H26" s="2638" t="s">
        <v>102</v>
      </c>
      <c r="I26" s="2638"/>
      <c r="J26" s="2638"/>
      <c r="K26" s="2638"/>
      <c r="L26" s="2638"/>
      <c r="M26" s="2632"/>
      <c r="N26" s="2633"/>
      <c r="O26" s="2633"/>
      <c r="P26" s="2634"/>
      <c r="Q26" s="2626"/>
      <c r="R26" s="2627"/>
      <c r="S26" s="2627"/>
      <c r="T26" s="2628"/>
      <c r="U26" s="2629"/>
      <c r="V26" s="2630"/>
      <c r="W26" s="2630"/>
      <c r="X26" s="2631"/>
      <c r="Y26" s="2617"/>
      <c r="Z26" s="2618"/>
      <c r="AA26" s="2618"/>
      <c r="AB26" s="2618"/>
      <c r="AC26" s="2618"/>
      <c r="AD26" s="2619"/>
      <c r="AE26" s="2617"/>
      <c r="AF26" s="2618"/>
      <c r="AG26" s="2618"/>
      <c r="AH26" s="2618"/>
      <c r="AI26" s="2618"/>
      <c r="AJ26" s="2619"/>
      <c r="AK26" s="2643"/>
      <c r="AL26" s="2643"/>
      <c r="AM26" s="2643"/>
      <c r="AN26" s="2632"/>
      <c r="AO26" s="2633"/>
      <c r="AP26" s="2633"/>
      <c r="AQ26" s="2632"/>
      <c r="AR26" s="2633"/>
      <c r="AS26" s="2633"/>
      <c r="AT26" s="2640" t="str">
        <f t="shared" si="0"/>
        <v/>
      </c>
      <c r="AU26" s="2641"/>
      <c r="AV26" s="2642"/>
      <c r="AW26" s="96"/>
      <c r="AX26" s="2613" t="str">
        <f>IFERROR(AVERAGE(Y27,AA27,AC27),"")</f>
        <v/>
      </c>
      <c r="AY26" s="2614"/>
      <c r="AZ26" s="2614"/>
      <c r="BA26" s="2614"/>
      <c r="BB26" s="2614"/>
      <c r="BC26" s="2610" t="str">
        <f>IFERROR(AVERAGE(AE27,AG27,AI27),"")</f>
        <v/>
      </c>
      <c r="BD26" s="2610"/>
      <c r="BE26" s="2610"/>
      <c r="BF26" s="2610"/>
      <c r="BG26" s="2610"/>
      <c r="BH26" s="2609" t="str">
        <f>IF(Y27="","",IF(100*(ABS(Y27-$AX$12)/$AX$12)&gt;10,"AMP IMB. &gt; 10%",IF(AA27="","",IF(100*(ABS(AA27-$AX$12)/$AX$12)&gt;10,"AMP IMB. &gt; 10%",IF(AC27="","",IF(100*(ABS(AC27-$AX$12)/$AX$12)&gt;10,"AMP IMB. &gt; 10%",""))))))</f>
        <v/>
      </c>
      <c r="BI26" s="2609"/>
      <c r="BJ26" s="2609"/>
      <c r="BK26" s="2609"/>
      <c r="BL26" s="2609"/>
      <c r="BM26" s="2609" t="str">
        <f>IF(AE27="","",IF(100*(ABS(AE27-$BC$12)/$BC$12)&gt;10,"VOLT IMB. &gt; 10%",IF(AG27="","",IF(100*(ABS(AG27-$BC$12)/$BC$12)&gt;10,"VOLT IMB. &gt; 10%",IF(AI27="","",IF(100*(ABS(AI27-$BC$12)/$BC$12)&gt;10,"VOLT IMB. &gt; 10%",""))))))</f>
        <v/>
      </c>
      <c r="BN26" s="2609"/>
      <c r="BO26" s="2609"/>
      <c r="BP26" s="2609"/>
      <c r="BQ26" s="2609"/>
      <c r="BR26" s="2609" t="str">
        <f>IFERROR(1.08*Q27*AT27,"")</f>
        <v/>
      </c>
      <c r="BS26" s="2609"/>
      <c r="BT26" s="2609"/>
      <c r="BU26" s="2609"/>
      <c r="BV26" s="2609"/>
      <c r="BW26" s="2609" t="str">
        <f>IFERROR(3413*M27,"")</f>
        <v/>
      </c>
      <c r="BX26" s="2609"/>
      <c r="BY26" s="2609"/>
      <c r="BZ26" s="2609"/>
      <c r="CA26" s="2609"/>
      <c r="CB26" s="2665" t="str">
        <f>IFERROR(BR26/BW26,"")</f>
        <v/>
      </c>
      <c r="CC26" s="2665"/>
      <c r="CD26" s="2665"/>
      <c r="CE26" s="2665"/>
      <c r="CF26" s="2666"/>
    </row>
    <row r="27" spans="1:84" ht="12" customHeight="1" x14ac:dyDescent="0.25">
      <c r="A27" s="2644"/>
      <c r="B27" s="1909"/>
      <c r="C27" s="1909"/>
      <c r="D27" s="1909"/>
      <c r="E27" s="1909"/>
      <c r="F27" s="1909"/>
      <c r="G27" s="1909"/>
      <c r="H27" s="2639" t="s">
        <v>101</v>
      </c>
      <c r="I27" s="2639"/>
      <c r="J27" s="2639"/>
      <c r="K27" s="2639"/>
      <c r="L27" s="2639"/>
      <c r="M27" s="2635" t="str">
        <f>IF(AK27=1,(AA27*AG27)/1000,IF(AK27=3,(AX26*BC26*1.73)/1000,""))</f>
        <v/>
      </c>
      <c r="N27" s="2636"/>
      <c r="O27" s="2636"/>
      <c r="P27" s="2637"/>
      <c r="Q27" s="2620"/>
      <c r="R27" s="2621"/>
      <c r="S27" s="2621"/>
      <c r="T27" s="2622"/>
      <c r="U27" s="2623"/>
      <c r="V27" s="2624"/>
      <c r="W27" s="2624"/>
      <c r="X27" s="2625"/>
      <c r="Y27" s="2189"/>
      <c r="Z27" s="2191"/>
      <c r="AA27" s="2189"/>
      <c r="AB27" s="2191"/>
      <c r="AC27" s="2189"/>
      <c r="AD27" s="2191"/>
      <c r="AE27" s="2189"/>
      <c r="AF27" s="2191"/>
      <c r="AG27" s="2189"/>
      <c r="AH27" s="2191"/>
      <c r="AI27" s="2189"/>
      <c r="AJ27" s="2191"/>
      <c r="AK27" s="958"/>
      <c r="AL27" s="958"/>
      <c r="AM27" s="958"/>
      <c r="AN27" s="958"/>
      <c r="AO27" s="958"/>
      <c r="AP27" s="958"/>
      <c r="AQ27" s="958"/>
      <c r="AR27" s="958"/>
      <c r="AS27" s="958"/>
      <c r="AT27" s="1240" t="str">
        <f t="shared" si="0"/>
        <v/>
      </c>
      <c r="AU27" s="1240"/>
      <c r="AV27" s="1241"/>
      <c r="AW27" s="96"/>
      <c r="AX27" s="2613"/>
      <c r="AY27" s="2614"/>
      <c r="AZ27" s="2614"/>
      <c r="BA27" s="2614"/>
      <c r="BB27" s="2614"/>
      <c r="BC27" s="2610"/>
      <c r="BD27" s="2610"/>
      <c r="BE27" s="2610"/>
      <c r="BF27" s="2610"/>
      <c r="BG27" s="2610"/>
      <c r="BH27" s="2609"/>
      <c r="BI27" s="2609"/>
      <c r="BJ27" s="2609"/>
      <c r="BK27" s="2609"/>
      <c r="BL27" s="2609"/>
      <c r="BM27" s="2609"/>
      <c r="BN27" s="2609"/>
      <c r="BO27" s="2609"/>
      <c r="BP27" s="2609"/>
      <c r="BQ27" s="2609"/>
      <c r="BR27" s="2609"/>
      <c r="BS27" s="2609"/>
      <c r="BT27" s="2609"/>
      <c r="BU27" s="2609"/>
      <c r="BV27" s="2609"/>
      <c r="BW27" s="2609"/>
      <c r="BX27" s="2609"/>
      <c r="BY27" s="2609"/>
      <c r="BZ27" s="2609"/>
      <c r="CA27" s="2609"/>
      <c r="CB27" s="2665"/>
      <c r="CC27" s="2665"/>
      <c r="CD27" s="2665"/>
      <c r="CE27" s="2665"/>
      <c r="CF27" s="2666"/>
    </row>
    <row r="28" spans="1:84" ht="12" customHeight="1" x14ac:dyDescent="0.25">
      <c r="A28" s="2644"/>
      <c r="B28" s="1909"/>
      <c r="C28" s="1909"/>
      <c r="D28" s="1909"/>
      <c r="E28" s="1909"/>
      <c r="F28" s="1909"/>
      <c r="G28" s="1909"/>
      <c r="H28" s="2638" t="s">
        <v>102</v>
      </c>
      <c r="I28" s="2638"/>
      <c r="J28" s="2638"/>
      <c r="K28" s="2638"/>
      <c r="L28" s="2638"/>
      <c r="M28" s="2632"/>
      <c r="N28" s="2633"/>
      <c r="O28" s="2633"/>
      <c r="P28" s="2634"/>
      <c r="Q28" s="2626"/>
      <c r="R28" s="2627"/>
      <c r="S28" s="2627"/>
      <c r="T28" s="2628"/>
      <c r="U28" s="2629"/>
      <c r="V28" s="2630"/>
      <c r="W28" s="2630"/>
      <c r="X28" s="2631"/>
      <c r="Y28" s="2617"/>
      <c r="Z28" s="2618"/>
      <c r="AA28" s="2618"/>
      <c r="AB28" s="2618"/>
      <c r="AC28" s="2618"/>
      <c r="AD28" s="2619"/>
      <c r="AE28" s="2617"/>
      <c r="AF28" s="2618"/>
      <c r="AG28" s="2618"/>
      <c r="AH28" s="2618"/>
      <c r="AI28" s="2618"/>
      <c r="AJ28" s="2619"/>
      <c r="AK28" s="2643"/>
      <c r="AL28" s="2643"/>
      <c r="AM28" s="2643"/>
      <c r="AN28" s="2632"/>
      <c r="AO28" s="2633"/>
      <c r="AP28" s="2633"/>
      <c r="AQ28" s="2632"/>
      <c r="AR28" s="2633"/>
      <c r="AS28" s="2633"/>
      <c r="AT28" s="2640" t="str">
        <f t="shared" si="0"/>
        <v/>
      </c>
      <c r="AU28" s="2641"/>
      <c r="AV28" s="2642"/>
      <c r="AW28" s="96"/>
      <c r="AX28" s="2613" t="str">
        <f>IFERROR(AVERAGE(Y29,AA29,AC29),"")</f>
        <v/>
      </c>
      <c r="AY28" s="2614"/>
      <c r="AZ28" s="2614"/>
      <c r="BA28" s="2614"/>
      <c r="BB28" s="2614"/>
      <c r="BC28" s="2610" t="str">
        <f>IFERROR(AVERAGE(AE29,AG29,AI29),"")</f>
        <v/>
      </c>
      <c r="BD28" s="2610"/>
      <c r="BE28" s="2610"/>
      <c r="BF28" s="2610"/>
      <c r="BG28" s="2610"/>
      <c r="BH28" s="2609" t="str">
        <f>IF(Y29="","",IF(100*(ABS(Y29-$AX$12)/$AX$12)&gt;10,"AMP IMB. &gt; 10%",IF(AA29="","",IF(100*(ABS(AA29-$AX$12)/$AX$12)&gt;10,"AMP IMB. &gt; 10%",IF(AC29="","",IF(100*(ABS(AC29-$AX$12)/$AX$12)&gt;10,"AMP IMB. &gt; 10%",""))))))</f>
        <v/>
      </c>
      <c r="BI28" s="2609"/>
      <c r="BJ28" s="2609"/>
      <c r="BK28" s="2609"/>
      <c r="BL28" s="2609"/>
      <c r="BM28" s="2609" t="str">
        <f>IF(AE29="","",IF(100*(ABS(AE29-$BC$12)/$BC$12)&gt;10,"VOLT IMB. &gt; 10%",IF(AG29="","",IF(100*(ABS(AG29-$BC$12)/$BC$12)&gt;10,"VOLT IMB. &gt; 10%",IF(AI29="","",IF(100*(ABS(AI29-$BC$12)/$BC$12)&gt;10,"VOLT IMB. &gt; 10%",""))))))</f>
        <v/>
      </c>
      <c r="BN28" s="2609"/>
      <c r="BO28" s="2609"/>
      <c r="BP28" s="2609"/>
      <c r="BQ28" s="2609"/>
      <c r="BR28" s="2609" t="str">
        <f>IFERROR(1.08*Q29*AT29,"")</f>
        <v/>
      </c>
      <c r="BS28" s="2609"/>
      <c r="BT28" s="2609"/>
      <c r="BU28" s="2609"/>
      <c r="BV28" s="2609"/>
      <c r="BW28" s="2609" t="str">
        <f>IFERROR(3413*M29,"")</f>
        <v/>
      </c>
      <c r="BX28" s="2609"/>
      <c r="BY28" s="2609"/>
      <c r="BZ28" s="2609"/>
      <c r="CA28" s="2609"/>
      <c r="CB28" s="2665" t="str">
        <f>IFERROR(BR28/BW28,"")</f>
        <v/>
      </c>
      <c r="CC28" s="2665"/>
      <c r="CD28" s="2665"/>
      <c r="CE28" s="2665"/>
      <c r="CF28" s="2666"/>
    </row>
    <row r="29" spans="1:84" ht="12" customHeight="1" x14ac:dyDescent="0.25">
      <c r="A29" s="2644"/>
      <c r="B29" s="1909"/>
      <c r="C29" s="1909"/>
      <c r="D29" s="1909"/>
      <c r="E29" s="1909"/>
      <c r="F29" s="1909"/>
      <c r="G29" s="1909"/>
      <c r="H29" s="2639" t="s">
        <v>101</v>
      </c>
      <c r="I29" s="2639"/>
      <c r="J29" s="2639"/>
      <c r="K29" s="2639"/>
      <c r="L29" s="2639"/>
      <c r="M29" s="2635" t="str">
        <f>IF(AK29=1,(AA29*AG29)/1000,IF(AK29=3,(AX28*BC28*1.73)/1000,""))</f>
        <v/>
      </c>
      <c r="N29" s="2636"/>
      <c r="O29" s="2636"/>
      <c r="P29" s="2637"/>
      <c r="Q29" s="2620"/>
      <c r="R29" s="2621"/>
      <c r="S29" s="2621"/>
      <c r="T29" s="2622"/>
      <c r="U29" s="2623"/>
      <c r="V29" s="2624"/>
      <c r="W29" s="2624"/>
      <c r="X29" s="2625"/>
      <c r="Y29" s="2189"/>
      <c r="Z29" s="2191"/>
      <c r="AA29" s="2189"/>
      <c r="AB29" s="2191"/>
      <c r="AC29" s="2189"/>
      <c r="AD29" s="2191"/>
      <c r="AE29" s="2189"/>
      <c r="AF29" s="2191"/>
      <c r="AG29" s="2189"/>
      <c r="AH29" s="2191"/>
      <c r="AI29" s="2189"/>
      <c r="AJ29" s="2191"/>
      <c r="AK29" s="958"/>
      <c r="AL29" s="958"/>
      <c r="AM29" s="958"/>
      <c r="AN29" s="958"/>
      <c r="AO29" s="958"/>
      <c r="AP29" s="958"/>
      <c r="AQ29" s="958"/>
      <c r="AR29" s="958"/>
      <c r="AS29" s="958"/>
      <c r="AT29" s="1240" t="str">
        <f t="shared" si="0"/>
        <v/>
      </c>
      <c r="AU29" s="1240"/>
      <c r="AV29" s="1241"/>
      <c r="AW29" s="96"/>
      <c r="AX29" s="2613"/>
      <c r="AY29" s="2614"/>
      <c r="AZ29" s="2614"/>
      <c r="BA29" s="2614"/>
      <c r="BB29" s="2614"/>
      <c r="BC29" s="2610"/>
      <c r="BD29" s="2610"/>
      <c r="BE29" s="2610"/>
      <c r="BF29" s="2610"/>
      <c r="BG29" s="2610"/>
      <c r="BH29" s="2609"/>
      <c r="BI29" s="2609"/>
      <c r="BJ29" s="2609"/>
      <c r="BK29" s="2609"/>
      <c r="BL29" s="2609"/>
      <c r="BM29" s="2609"/>
      <c r="BN29" s="2609"/>
      <c r="BO29" s="2609"/>
      <c r="BP29" s="2609"/>
      <c r="BQ29" s="2609"/>
      <c r="BR29" s="2609"/>
      <c r="BS29" s="2609"/>
      <c r="BT29" s="2609"/>
      <c r="BU29" s="2609"/>
      <c r="BV29" s="2609"/>
      <c r="BW29" s="2609"/>
      <c r="BX29" s="2609"/>
      <c r="BY29" s="2609"/>
      <c r="BZ29" s="2609"/>
      <c r="CA29" s="2609"/>
      <c r="CB29" s="2665"/>
      <c r="CC29" s="2665"/>
      <c r="CD29" s="2665"/>
      <c r="CE29" s="2665"/>
      <c r="CF29" s="2666"/>
    </row>
    <row r="30" spans="1:84" ht="12" customHeight="1" x14ac:dyDescent="0.25">
      <c r="A30" s="2644"/>
      <c r="B30" s="1909"/>
      <c r="C30" s="1909"/>
      <c r="D30" s="1909"/>
      <c r="E30" s="1909"/>
      <c r="F30" s="1909"/>
      <c r="G30" s="1909"/>
      <c r="H30" s="2638" t="s">
        <v>102</v>
      </c>
      <c r="I30" s="2638"/>
      <c r="J30" s="2638"/>
      <c r="K30" s="2638"/>
      <c r="L30" s="2638"/>
      <c r="M30" s="2632"/>
      <c r="N30" s="2633"/>
      <c r="O30" s="2633"/>
      <c r="P30" s="2634"/>
      <c r="Q30" s="2626"/>
      <c r="R30" s="2627"/>
      <c r="S30" s="2627"/>
      <c r="T30" s="2628"/>
      <c r="U30" s="2629"/>
      <c r="V30" s="2630"/>
      <c r="W30" s="2630"/>
      <c r="X30" s="2631"/>
      <c r="Y30" s="2617"/>
      <c r="Z30" s="2618"/>
      <c r="AA30" s="2618"/>
      <c r="AB30" s="2618"/>
      <c r="AC30" s="2618"/>
      <c r="AD30" s="2619"/>
      <c r="AE30" s="2617"/>
      <c r="AF30" s="2618"/>
      <c r="AG30" s="2618"/>
      <c r="AH30" s="2618"/>
      <c r="AI30" s="2618"/>
      <c r="AJ30" s="2619"/>
      <c r="AK30" s="2643"/>
      <c r="AL30" s="2643"/>
      <c r="AM30" s="2643"/>
      <c r="AN30" s="2632"/>
      <c r="AO30" s="2633"/>
      <c r="AP30" s="2633"/>
      <c r="AQ30" s="2632"/>
      <c r="AR30" s="2633"/>
      <c r="AS30" s="2633"/>
      <c r="AT30" s="2640" t="str">
        <f t="shared" si="0"/>
        <v/>
      </c>
      <c r="AU30" s="2641"/>
      <c r="AV30" s="2642"/>
      <c r="AW30" s="96"/>
      <c r="AX30" s="2613" t="str">
        <f>IFERROR(AVERAGE(Y31,AA31,AC31),"")</f>
        <v/>
      </c>
      <c r="AY30" s="2614"/>
      <c r="AZ30" s="2614"/>
      <c r="BA30" s="2614"/>
      <c r="BB30" s="2614"/>
      <c r="BC30" s="2610" t="str">
        <f>IFERROR(AVERAGE(AE31,AG31,AI31),"")</f>
        <v/>
      </c>
      <c r="BD30" s="2610"/>
      <c r="BE30" s="2610"/>
      <c r="BF30" s="2610"/>
      <c r="BG30" s="2610"/>
      <c r="BH30" s="2609" t="str">
        <f>IF(Y31="","",IF(100*(ABS(Y31-$AX$12)/$AX$12)&gt;10,"AMP IMB. &gt; 10%",IF(AA31="","",IF(100*(ABS(AA31-$AX$12)/$AX$12)&gt;10,"AMP IMB. &gt; 10%",IF(AC31="","",IF(100*(ABS(AC31-$AX$12)/$AX$12)&gt;10,"AMP IMB. &gt; 10%",""))))))</f>
        <v/>
      </c>
      <c r="BI30" s="2609"/>
      <c r="BJ30" s="2609"/>
      <c r="BK30" s="2609"/>
      <c r="BL30" s="2609"/>
      <c r="BM30" s="2609" t="str">
        <f>IF(AE31="","",IF(100*(ABS(AE31-$BC$12)/$BC$12)&gt;10,"VOLT IMB. &gt; 10%",IF(AG31="","",IF(100*(ABS(AG31-$BC$12)/$BC$12)&gt;10,"VOLT IMB. &gt; 10%",IF(AI31="","",IF(100*(ABS(AI31-$BC$12)/$BC$12)&gt;10,"VOLT IMB. &gt; 10%",""))))))</f>
        <v/>
      </c>
      <c r="BN30" s="2609"/>
      <c r="BO30" s="2609"/>
      <c r="BP30" s="2609"/>
      <c r="BQ30" s="2609"/>
      <c r="BR30" s="2609" t="str">
        <f>IFERROR(1.08*Q31*AT31,"")</f>
        <v/>
      </c>
      <c r="BS30" s="2609"/>
      <c r="BT30" s="2609"/>
      <c r="BU30" s="2609"/>
      <c r="BV30" s="2609"/>
      <c r="BW30" s="2609" t="str">
        <f>IFERROR(3413*M31,"")</f>
        <v/>
      </c>
      <c r="BX30" s="2609"/>
      <c r="BY30" s="2609"/>
      <c r="BZ30" s="2609"/>
      <c r="CA30" s="2609"/>
      <c r="CB30" s="2665" t="str">
        <f>IFERROR(BR30/BW30,"")</f>
        <v/>
      </c>
      <c r="CC30" s="2665"/>
      <c r="CD30" s="2665"/>
      <c r="CE30" s="2665"/>
      <c r="CF30" s="2666"/>
    </row>
    <row r="31" spans="1:84" ht="12" customHeight="1" x14ac:dyDescent="0.25">
      <c r="A31" s="2644"/>
      <c r="B31" s="1909"/>
      <c r="C31" s="1909"/>
      <c r="D31" s="1909"/>
      <c r="E31" s="1909"/>
      <c r="F31" s="1909"/>
      <c r="G31" s="1909"/>
      <c r="H31" s="2639" t="s">
        <v>101</v>
      </c>
      <c r="I31" s="2639"/>
      <c r="J31" s="2639"/>
      <c r="K31" s="2639"/>
      <c r="L31" s="2639"/>
      <c r="M31" s="2635" t="str">
        <f>IF(AK31=1,(AA31*AG31)/1000,IF(AK31=3,(AX30*BC30*1.73)/1000,""))</f>
        <v/>
      </c>
      <c r="N31" s="2636"/>
      <c r="O31" s="2636"/>
      <c r="P31" s="2637"/>
      <c r="Q31" s="2620"/>
      <c r="R31" s="2621"/>
      <c r="S31" s="2621"/>
      <c r="T31" s="2622"/>
      <c r="U31" s="2623"/>
      <c r="V31" s="2624"/>
      <c r="W31" s="2624"/>
      <c r="X31" s="2625"/>
      <c r="Y31" s="2189"/>
      <c r="Z31" s="2191"/>
      <c r="AA31" s="2189"/>
      <c r="AB31" s="2191"/>
      <c r="AC31" s="2189"/>
      <c r="AD31" s="2191"/>
      <c r="AE31" s="2189"/>
      <c r="AF31" s="2191"/>
      <c r="AG31" s="2189"/>
      <c r="AH31" s="2191"/>
      <c r="AI31" s="2189"/>
      <c r="AJ31" s="2191"/>
      <c r="AK31" s="958"/>
      <c r="AL31" s="958"/>
      <c r="AM31" s="958"/>
      <c r="AN31" s="958"/>
      <c r="AO31" s="958"/>
      <c r="AP31" s="958"/>
      <c r="AQ31" s="958"/>
      <c r="AR31" s="958"/>
      <c r="AS31" s="958"/>
      <c r="AT31" s="1240" t="str">
        <f t="shared" si="0"/>
        <v/>
      </c>
      <c r="AU31" s="1240"/>
      <c r="AV31" s="1241"/>
      <c r="AW31" s="96"/>
      <c r="AX31" s="2613"/>
      <c r="AY31" s="2614"/>
      <c r="AZ31" s="2614"/>
      <c r="BA31" s="2614"/>
      <c r="BB31" s="2614"/>
      <c r="BC31" s="2610"/>
      <c r="BD31" s="2610"/>
      <c r="BE31" s="2610"/>
      <c r="BF31" s="2610"/>
      <c r="BG31" s="2610"/>
      <c r="BH31" s="2609"/>
      <c r="BI31" s="2609"/>
      <c r="BJ31" s="2609"/>
      <c r="BK31" s="2609"/>
      <c r="BL31" s="2609"/>
      <c r="BM31" s="2609"/>
      <c r="BN31" s="2609"/>
      <c r="BO31" s="2609"/>
      <c r="BP31" s="2609"/>
      <c r="BQ31" s="2609"/>
      <c r="BR31" s="2609"/>
      <c r="BS31" s="2609"/>
      <c r="BT31" s="2609"/>
      <c r="BU31" s="2609"/>
      <c r="BV31" s="2609"/>
      <c r="BW31" s="2609"/>
      <c r="BX31" s="2609"/>
      <c r="BY31" s="2609"/>
      <c r="BZ31" s="2609"/>
      <c r="CA31" s="2609"/>
      <c r="CB31" s="2665"/>
      <c r="CC31" s="2665"/>
      <c r="CD31" s="2665"/>
      <c r="CE31" s="2665"/>
      <c r="CF31" s="2666"/>
    </row>
    <row r="32" spans="1:84" ht="12" customHeight="1" x14ac:dyDescent="0.25">
      <c r="A32" s="2644"/>
      <c r="B32" s="1909"/>
      <c r="C32" s="1909"/>
      <c r="D32" s="1909"/>
      <c r="E32" s="1909"/>
      <c r="F32" s="1909"/>
      <c r="G32" s="1909"/>
      <c r="H32" s="2638" t="s">
        <v>102</v>
      </c>
      <c r="I32" s="2638"/>
      <c r="J32" s="2638"/>
      <c r="K32" s="2638"/>
      <c r="L32" s="2638"/>
      <c r="M32" s="2632"/>
      <c r="N32" s="2633"/>
      <c r="O32" s="2633"/>
      <c r="P32" s="2634"/>
      <c r="Q32" s="2626"/>
      <c r="R32" s="2627"/>
      <c r="S32" s="2627"/>
      <c r="T32" s="2628"/>
      <c r="U32" s="2629"/>
      <c r="V32" s="2630"/>
      <c r="W32" s="2630"/>
      <c r="X32" s="2631"/>
      <c r="Y32" s="2617"/>
      <c r="Z32" s="2618"/>
      <c r="AA32" s="2618"/>
      <c r="AB32" s="2618"/>
      <c r="AC32" s="2618"/>
      <c r="AD32" s="2619"/>
      <c r="AE32" s="2617"/>
      <c r="AF32" s="2618"/>
      <c r="AG32" s="2618"/>
      <c r="AH32" s="2618"/>
      <c r="AI32" s="2618"/>
      <c r="AJ32" s="2619"/>
      <c r="AK32" s="2643"/>
      <c r="AL32" s="2643"/>
      <c r="AM32" s="2643"/>
      <c r="AN32" s="2632"/>
      <c r="AO32" s="2633"/>
      <c r="AP32" s="2633"/>
      <c r="AQ32" s="2632"/>
      <c r="AR32" s="2633"/>
      <c r="AS32" s="2633"/>
      <c r="AT32" s="2640" t="str">
        <f t="shared" si="0"/>
        <v/>
      </c>
      <c r="AU32" s="2641"/>
      <c r="AV32" s="2642"/>
      <c r="AW32" s="96"/>
      <c r="AX32" s="2613" t="str">
        <f>IFERROR(AVERAGE(Y33,AA33,AC33),"")</f>
        <v/>
      </c>
      <c r="AY32" s="2614"/>
      <c r="AZ32" s="2614"/>
      <c r="BA32" s="2614"/>
      <c r="BB32" s="2614"/>
      <c r="BC32" s="2610" t="str">
        <f>IFERROR(AVERAGE(AE33,AG33,AI33),"")</f>
        <v/>
      </c>
      <c r="BD32" s="2610"/>
      <c r="BE32" s="2610"/>
      <c r="BF32" s="2610"/>
      <c r="BG32" s="2610"/>
      <c r="BH32" s="2609" t="str">
        <f>IF(Y33="","",IF(100*(ABS(Y33-$AX$12)/$AX$12)&gt;10,"AMP IMB. &gt; 10%",IF(AA33="","",IF(100*(ABS(AA33-$AX$12)/$AX$12)&gt;10,"AMP IMB. &gt; 10%",IF(AC33="","",IF(100*(ABS(AC33-$AX$12)/$AX$12)&gt;10,"AMP IMB. &gt; 10%",""))))))</f>
        <v/>
      </c>
      <c r="BI32" s="2609"/>
      <c r="BJ32" s="2609"/>
      <c r="BK32" s="2609"/>
      <c r="BL32" s="2609"/>
      <c r="BM32" s="2609" t="str">
        <f>IF(AE33="","",IF(100*(ABS(AE33-$BC$12)/$BC$12)&gt;10,"VOLT IMB. &gt; 10%",IF(AG33="","",IF(100*(ABS(AG33-$BC$12)/$BC$12)&gt;10,"VOLT IMB. &gt; 10%",IF(AI33="","",IF(100*(ABS(AI33-$BC$12)/$BC$12)&gt;10,"VOLT IMB. &gt; 10%",""))))))</f>
        <v/>
      </c>
      <c r="BN32" s="2609"/>
      <c r="BO32" s="2609"/>
      <c r="BP32" s="2609"/>
      <c r="BQ32" s="2609"/>
      <c r="BR32" s="2609" t="str">
        <f>IFERROR(1.08*Q33*AT33,"")</f>
        <v/>
      </c>
      <c r="BS32" s="2609"/>
      <c r="BT32" s="2609"/>
      <c r="BU32" s="2609"/>
      <c r="BV32" s="2609"/>
      <c r="BW32" s="2609" t="str">
        <f>IFERROR(3413*M33,"")</f>
        <v/>
      </c>
      <c r="BX32" s="2609"/>
      <c r="BY32" s="2609"/>
      <c r="BZ32" s="2609"/>
      <c r="CA32" s="2609"/>
      <c r="CB32" s="2665" t="str">
        <f>IFERROR(BR32/BW32,"")</f>
        <v/>
      </c>
      <c r="CC32" s="2665"/>
      <c r="CD32" s="2665"/>
      <c r="CE32" s="2665"/>
      <c r="CF32" s="2666"/>
    </row>
    <row r="33" spans="1:84" ht="12" customHeight="1" thickBot="1" x14ac:dyDescent="0.3">
      <c r="A33" s="2645"/>
      <c r="B33" s="2646"/>
      <c r="C33" s="2646"/>
      <c r="D33" s="2646"/>
      <c r="E33" s="2646"/>
      <c r="F33" s="2646"/>
      <c r="G33" s="2646"/>
      <c r="H33" s="2647" t="s">
        <v>101</v>
      </c>
      <c r="I33" s="2647"/>
      <c r="J33" s="2647"/>
      <c r="K33" s="2647"/>
      <c r="L33" s="2647"/>
      <c r="M33" s="2648" t="str">
        <f>IF(AK33=1,(AA33*AG33)/1000,IF(AK33=3,(AX32*BC32*1.73)/1000,""))</f>
        <v/>
      </c>
      <c r="N33" s="2649"/>
      <c r="O33" s="2649"/>
      <c r="P33" s="2650"/>
      <c r="Q33" s="2651"/>
      <c r="R33" s="2652"/>
      <c r="S33" s="2652"/>
      <c r="T33" s="2653"/>
      <c r="U33" s="2654"/>
      <c r="V33" s="2655"/>
      <c r="W33" s="2655"/>
      <c r="X33" s="2656"/>
      <c r="Y33" s="2153"/>
      <c r="Z33" s="2155"/>
      <c r="AA33" s="2153"/>
      <c r="AB33" s="2155"/>
      <c r="AC33" s="2153"/>
      <c r="AD33" s="2155"/>
      <c r="AE33" s="2153"/>
      <c r="AF33" s="2155"/>
      <c r="AG33" s="2153"/>
      <c r="AH33" s="2155"/>
      <c r="AI33" s="2153"/>
      <c r="AJ33" s="2155"/>
      <c r="AK33" s="2248"/>
      <c r="AL33" s="2248"/>
      <c r="AM33" s="2248"/>
      <c r="AN33" s="2248"/>
      <c r="AO33" s="2248"/>
      <c r="AP33" s="2248"/>
      <c r="AQ33" s="2248"/>
      <c r="AR33" s="2248"/>
      <c r="AS33" s="2248"/>
      <c r="AT33" s="2255" t="str">
        <f t="shared" si="0"/>
        <v/>
      </c>
      <c r="AU33" s="2255"/>
      <c r="AV33" s="2256"/>
      <c r="AW33" s="96"/>
      <c r="AX33" s="2613"/>
      <c r="AY33" s="2614"/>
      <c r="AZ33" s="2614"/>
      <c r="BA33" s="2614"/>
      <c r="BB33" s="2614"/>
      <c r="BC33" s="2610"/>
      <c r="BD33" s="2610"/>
      <c r="BE33" s="2610"/>
      <c r="BF33" s="2610"/>
      <c r="BG33" s="2610"/>
      <c r="BH33" s="2609"/>
      <c r="BI33" s="2609"/>
      <c r="BJ33" s="2609"/>
      <c r="BK33" s="2609"/>
      <c r="BL33" s="2609"/>
      <c r="BM33" s="2609"/>
      <c r="BN33" s="2609"/>
      <c r="BO33" s="2609"/>
      <c r="BP33" s="2609"/>
      <c r="BQ33" s="2609"/>
      <c r="BR33" s="2609"/>
      <c r="BS33" s="2609"/>
      <c r="BT33" s="2609"/>
      <c r="BU33" s="2609"/>
      <c r="BV33" s="2609"/>
      <c r="BW33" s="2609"/>
      <c r="BX33" s="2609"/>
      <c r="BY33" s="2609"/>
      <c r="BZ33" s="2609"/>
      <c r="CA33" s="2609"/>
      <c r="CB33" s="2665"/>
      <c r="CC33" s="2665"/>
      <c r="CD33" s="2665"/>
      <c r="CE33" s="2665"/>
      <c r="CF33" s="2666"/>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67" t="s">
        <v>143</v>
      </c>
      <c r="AY34" s="2668"/>
      <c r="AZ34" s="2668"/>
      <c r="BA34" s="2668"/>
      <c r="BB34" s="2668"/>
      <c r="BC34" s="2668"/>
      <c r="BD34" s="2668"/>
      <c r="BE34" s="2668"/>
      <c r="BF34" s="2668"/>
      <c r="BG34" s="2668"/>
      <c r="BH34" s="2668"/>
      <c r="BI34" s="2668"/>
      <c r="BJ34" s="2668"/>
      <c r="BK34" s="2668"/>
      <c r="BL34" s="2668"/>
      <c r="BM34" s="2668"/>
      <c r="BN34" s="2668"/>
      <c r="BO34" s="2668"/>
      <c r="BP34" s="2668"/>
      <c r="BQ34" s="2669"/>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0" t="s">
        <v>140</v>
      </c>
      <c r="AY35" s="2671"/>
      <c r="AZ35" s="2671"/>
      <c r="BA35" s="2671"/>
      <c r="BB35" s="2671"/>
      <c r="BC35" s="2671"/>
      <c r="BD35" s="2671"/>
      <c r="BE35" s="2671"/>
      <c r="BF35" s="2671"/>
      <c r="BG35" s="2671"/>
      <c r="BH35" s="2671"/>
      <c r="BI35" s="2671"/>
      <c r="BJ35" s="2671"/>
      <c r="BK35" s="2671"/>
      <c r="BL35" s="2671"/>
      <c r="BM35" s="2671"/>
      <c r="BN35" s="2671"/>
      <c r="BO35" s="2671"/>
      <c r="BP35" s="2671"/>
      <c r="BQ35" s="2672"/>
      <c r="BR35" s="5"/>
      <c r="BS35" s="5"/>
      <c r="BT35" s="5"/>
      <c r="BU35" s="5"/>
      <c r="BV35" s="5"/>
      <c r="BW35" s="5"/>
      <c r="BX35" s="5"/>
      <c r="BY35" s="5"/>
      <c r="BZ35" s="5"/>
      <c r="CA35" s="5"/>
      <c r="CB35" s="5"/>
      <c r="CC35" s="5"/>
      <c r="CD35" s="5"/>
      <c r="CE35" s="5"/>
      <c r="CF35" s="5"/>
    </row>
    <row r="36" spans="1:84" ht="12" customHeight="1" x14ac:dyDescent="0.25">
      <c r="A36" s="290"/>
      <c r="B36" s="1915"/>
      <c r="C36" s="1915"/>
      <c r="D36" s="1915"/>
      <c r="E36" s="1915"/>
      <c r="F36" s="1915"/>
      <c r="G36" s="1915"/>
      <c r="H36" s="1915"/>
      <c r="I36" s="1915"/>
      <c r="J36" s="1915"/>
      <c r="K36" s="1915"/>
      <c r="L36" s="1915"/>
      <c r="M36" s="1915"/>
      <c r="N36" s="1915"/>
      <c r="O36" s="1915"/>
      <c r="P36" s="1915"/>
      <c r="Q36" s="1915"/>
      <c r="R36" s="1915"/>
      <c r="S36" s="1915"/>
      <c r="T36" s="1915"/>
      <c r="U36" s="1915"/>
      <c r="V36" s="1915"/>
      <c r="W36" s="1915"/>
      <c r="X36" s="1915"/>
      <c r="Y36" s="1915"/>
      <c r="Z36" s="1915"/>
      <c r="AA36" s="1915"/>
      <c r="AB36" s="1915"/>
      <c r="AC36" s="1915"/>
      <c r="AD36" s="1915"/>
      <c r="AE36" s="1915"/>
      <c r="AF36" s="1915"/>
      <c r="AG36" s="1915"/>
      <c r="AH36" s="1915"/>
      <c r="AI36" s="1915"/>
      <c r="AJ36" s="1915"/>
      <c r="AK36" s="1915"/>
      <c r="AL36" s="1915"/>
      <c r="AM36" s="1915"/>
      <c r="AN36" s="1915"/>
      <c r="AO36" s="1915"/>
      <c r="AP36" s="1915"/>
      <c r="AQ36" s="1915"/>
      <c r="AR36" s="1915"/>
      <c r="AS36" s="1915"/>
      <c r="AT36" s="1915"/>
      <c r="AU36" s="1915"/>
      <c r="AV36" s="1915"/>
      <c r="AW36" s="96"/>
      <c r="AX36" s="2670"/>
      <c r="AY36" s="2671"/>
      <c r="AZ36" s="2671"/>
      <c r="BA36" s="2671"/>
      <c r="BB36" s="2671"/>
      <c r="BC36" s="2671"/>
      <c r="BD36" s="2671"/>
      <c r="BE36" s="2671"/>
      <c r="BF36" s="2671"/>
      <c r="BG36" s="2671"/>
      <c r="BH36" s="2671"/>
      <c r="BI36" s="2671"/>
      <c r="BJ36" s="2671"/>
      <c r="BK36" s="2671"/>
      <c r="BL36" s="2671"/>
      <c r="BM36" s="2671"/>
      <c r="BN36" s="2671"/>
      <c r="BO36" s="2671"/>
      <c r="BP36" s="2671"/>
      <c r="BQ36" s="2672"/>
      <c r="BR36" s="5"/>
      <c r="BS36" s="5"/>
      <c r="BT36" s="5"/>
      <c r="BU36" s="5"/>
      <c r="BV36" s="5"/>
      <c r="BW36" s="5"/>
      <c r="BX36" s="5"/>
      <c r="BY36" s="5"/>
      <c r="BZ36" s="5"/>
      <c r="CA36" s="5"/>
      <c r="CB36" s="5"/>
      <c r="CC36" s="5"/>
      <c r="CD36" s="5"/>
      <c r="CE36" s="5"/>
      <c r="CF36" s="5"/>
    </row>
    <row r="37" spans="1:84" ht="12" customHeight="1" x14ac:dyDescent="0.25">
      <c r="A37" s="290"/>
      <c r="B37" s="1915"/>
      <c r="C37" s="1915"/>
      <c r="D37" s="1915"/>
      <c r="E37" s="1915"/>
      <c r="F37" s="1915"/>
      <c r="G37" s="1915"/>
      <c r="H37" s="1915"/>
      <c r="I37" s="1915"/>
      <c r="J37" s="1915"/>
      <c r="K37" s="1915"/>
      <c r="L37" s="1915"/>
      <c r="M37" s="1915"/>
      <c r="N37" s="1915"/>
      <c r="O37" s="1915"/>
      <c r="P37" s="1915"/>
      <c r="Q37" s="1915"/>
      <c r="R37" s="1915"/>
      <c r="S37" s="1915"/>
      <c r="T37" s="1915"/>
      <c r="U37" s="1915"/>
      <c r="V37" s="1915"/>
      <c r="W37" s="1915"/>
      <c r="X37" s="1915"/>
      <c r="Y37" s="1915"/>
      <c r="Z37" s="1915"/>
      <c r="AA37" s="1915"/>
      <c r="AB37" s="1915"/>
      <c r="AC37" s="1915"/>
      <c r="AD37" s="1915"/>
      <c r="AE37" s="1915"/>
      <c r="AF37" s="1915"/>
      <c r="AG37" s="1915"/>
      <c r="AH37" s="1915"/>
      <c r="AI37" s="1915"/>
      <c r="AJ37" s="1915"/>
      <c r="AK37" s="1915"/>
      <c r="AL37" s="1915"/>
      <c r="AM37" s="1915"/>
      <c r="AN37" s="1915"/>
      <c r="AO37" s="1915"/>
      <c r="AP37" s="1915"/>
      <c r="AQ37" s="1915"/>
      <c r="AR37" s="1915"/>
      <c r="AS37" s="1915"/>
      <c r="AT37" s="1915"/>
      <c r="AU37" s="1915"/>
      <c r="AV37" s="1915"/>
      <c r="AW37" s="96"/>
      <c r="AX37" s="2667" t="s">
        <v>799</v>
      </c>
      <c r="AY37" s="2668"/>
      <c r="AZ37" s="2668"/>
      <c r="BA37" s="2668"/>
      <c r="BB37" s="2668"/>
      <c r="BC37" s="2668"/>
      <c r="BD37" s="2668"/>
      <c r="BE37" s="2668"/>
      <c r="BF37" s="2668"/>
      <c r="BG37" s="2668"/>
      <c r="BH37" s="2668"/>
      <c r="BI37" s="2668"/>
      <c r="BJ37" s="2668"/>
      <c r="BK37" s="2668"/>
      <c r="BL37" s="2668"/>
      <c r="BM37" s="2668"/>
      <c r="BN37" s="2668"/>
      <c r="BO37" s="2668"/>
      <c r="BP37" s="2668"/>
      <c r="BQ37" s="2669"/>
      <c r="BR37" s="5"/>
      <c r="BS37" s="5"/>
      <c r="BT37" s="5"/>
      <c r="BU37" s="5"/>
      <c r="BV37" s="5"/>
      <c r="BW37" s="5"/>
      <c r="BX37" s="5"/>
      <c r="BY37" s="5"/>
      <c r="BZ37" s="5"/>
      <c r="CA37" s="5"/>
      <c r="CB37" s="5"/>
      <c r="CC37" s="5"/>
      <c r="CD37" s="5"/>
      <c r="CE37" s="5"/>
      <c r="CF37" s="5"/>
    </row>
    <row r="38" spans="1:84" ht="12" customHeight="1" x14ac:dyDescent="0.25">
      <c r="A38" s="290"/>
      <c r="B38" s="1915"/>
      <c r="C38" s="1915"/>
      <c r="D38" s="1915"/>
      <c r="E38" s="1915"/>
      <c r="F38" s="1915"/>
      <c r="G38" s="1915"/>
      <c r="H38" s="1915"/>
      <c r="I38" s="1915"/>
      <c r="J38" s="1915"/>
      <c r="K38" s="1915"/>
      <c r="L38" s="1915"/>
      <c r="M38" s="1915"/>
      <c r="N38" s="1915"/>
      <c r="O38" s="1915"/>
      <c r="P38" s="1915"/>
      <c r="Q38" s="1915"/>
      <c r="R38" s="1915"/>
      <c r="S38" s="1915"/>
      <c r="T38" s="1915"/>
      <c r="U38" s="1915"/>
      <c r="V38" s="1915"/>
      <c r="W38" s="1915"/>
      <c r="X38" s="1915"/>
      <c r="Y38" s="1915"/>
      <c r="Z38" s="1915"/>
      <c r="AA38" s="1915"/>
      <c r="AB38" s="1915"/>
      <c r="AC38" s="1915"/>
      <c r="AD38" s="1915"/>
      <c r="AE38" s="1915"/>
      <c r="AF38" s="1915"/>
      <c r="AG38" s="1915"/>
      <c r="AH38" s="1915"/>
      <c r="AI38" s="1915"/>
      <c r="AJ38" s="1915"/>
      <c r="AK38" s="1915"/>
      <c r="AL38" s="1915"/>
      <c r="AM38" s="1915"/>
      <c r="AN38" s="1915"/>
      <c r="AO38" s="1915"/>
      <c r="AP38" s="1915"/>
      <c r="AQ38" s="1915"/>
      <c r="AR38" s="1915"/>
      <c r="AS38" s="1915"/>
      <c r="AT38" s="1915"/>
      <c r="AU38" s="1915"/>
      <c r="AV38" s="191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15"/>
      <c r="C39" s="1915"/>
      <c r="D39" s="1915"/>
      <c r="E39" s="1915"/>
      <c r="F39" s="1915"/>
      <c r="G39" s="1915"/>
      <c r="H39" s="1915"/>
      <c r="I39" s="1915"/>
      <c r="J39" s="1915"/>
      <c r="K39" s="1915"/>
      <c r="L39" s="1915"/>
      <c r="M39" s="1915"/>
      <c r="N39" s="1915"/>
      <c r="O39" s="1915"/>
      <c r="P39" s="1915"/>
      <c r="Q39" s="1915"/>
      <c r="R39" s="1915"/>
      <c r="S39" s="1915"/>
      <c r="T39" s="1915"/>
      <c r="U39" s="1915"/>
      <c r="V39" s="1915"/>
      <c r="W39" s="1915"/>
      <c r="X39" s="1915"/>
      <c r="Y39" s="1915"/>
      <c r="Z39" s="1915"/>
      <c r="AA39" s="1915"/>
      <c r="AB39" s="1915"/>
      <c r="AC39" s="1915"/>
      <c r="AD39" s="1915"/>
      <c r="AE39" s="1915"/>
      <c r="AF39" s="1915"/>
      <c r="AG39" s="1915"/>
      <c r="AH39" s="1915"/>
      <c r="AI39" s="1915"/>
      <c r="AJ39" s="1915"/>
      <c r="AK39" s="1915"/>
      <c r="AL39" s="1915"/>
      <c r="AM39" s="1915"/>
      <c r="AN39" s="1915"/>
      <c r="AO39" s="1915"/>
      <c r="AP39" s="1915"/>
      <c r="AQ39" s="1915"/>
      <c r="AR39" s="1915"/>
      <c r="AS39" s="1915"/>
      <c r="AT39" s="1915"/>
      <c r="AU39" s="1915"/>
      <c r="AV39" s="191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15"/>
      <c r="C40" s="1915"/>
      <c r="D40" s="1915"/>
      <c r="E40" s="1915"/>
      <c r="F40" s="1915"/>
      <c r="G40" s="1915"/>
      <c r="H40" s="1915"/>
      <c r="I40" s="1915"/>
      <c r="J40" s="1915"/>
      <c r="K40" s="1915"/>
      <c r="L40" s="1915"/>
      <c r="M40" s="1915"/>
      <c r="N40" s="1915"/>
      <c r="O40" s="1915"/>
      <c r="P40" s="1915"/>
      <c r="Q40" s="1915"/>
      <c r="R40" s="1915"/>
      <c r="S40" s="1915"/>
      <c r="T40" s="1915"/>
      <c r="U40" s="1915"/>
      <c r="V40" s="1915"/>
      <c r="W40" s="1915"/>
      <c r="X40" s="1915"/>
      <c r="Y40" s="1915"/>
      <c r="Z40" s="1915"/>
      <c r="AA40" s="1915"/>
      <c r="AB40" s="1915"/>
      <c r="AC40" s="1915"/>
      <c r="AD40" s="1915"/>
      <c r="AE40" s="1915"/>
      <c r="AF40" s="1915"/>
      <c r="AG40" s="1915"/>
      <c r="AH40" s="1915"/>
      <c r="AI40" s="1915"/>
      <c r="AJ40" s="1915"/>
      <c r="AK40" s="1915"/>
      <c r="AL40" s="1915"/>
      <c r="AM40" s="1915"/>
      <c r="AN40" s="1915"/>
      <c r="AO40" s="1915"/>
      <c r="AP40" s="1915"/>
      <c r="AQ40" s="1915"/>
      <c r="AR40" s="1915"/>
      <c r="AS40" s="1915"/>
      <c r="AT40" s="1915"/>
      <c r="AU40" s="1915"/>
      <c r="AV40" s="191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59" t="s">
        <v>38</v>
      </c>
      <c r="B42" s="1659"/>
      <c r="C42" s="1659"/>
      <c r="D42" s="1659"/>
      <c r="E42" s="897"/>
      <c r="F42" s="897"/>
      <c r="G42" s="897"/>
      <c r="H42" s="897"/>
      <c r="I42" s="897"/>
      <c r="J42" s="897"/>
      <c r="K42" s="897"/>
      <c r="L42" s="6"/>
      <c r="M42" s="6"/>
      <c r="N42" s="6"/>
      <c r="O42" s="6"/>
      <c r="P42" s="6"/>
      <c r="Q42" s="6"/>
      <c r="R42" s="6"/>
      <c r="S42" s="6"/>
      <c r="T42" s="6"/>
      <c r="U42" s="6"/>
      <c r="V42" s="6"/>
      <c r="W42" s="6"/>
      <c r="X42" s="6"/>
      <c r="Y42" s="6"/>
      <c r="Z42" s="6"/>
      <c r="AA42" s="6"/>
      <c r="AB42" s="6"/>
      <c r="AC42" s="6"/>
      <c r="AD42" s="1659" t="s">
        <v>37</v>
      </c>
      <c r="AE42" s="1659"/>
      <c r="AF42" s="1659"/>
      <c r="AG42" s="1659"/>
      <c r="AH42" s="1659"/>
      <c r="AI42" s="898"/>
      <c r="AJ42" s="898"/>
      <c r="AK42" s="898"/>
      <c r="AL42" s="898"/>
      <c r="AM42" s="898"/>
      <c r="AN42" s="898"/>
      <c r="AO42" s="898"/>
      <c r="AP42" s="898"/>
      <c r="AQ42" s="898"/>
      <c r="AR42" s="898"/>
      <c r="AS42" s="898"/>
      <c r="AT42" s="898"/>
      <c r="AU42" s="898"/>
      <c r="AV42" s="89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73" t="s">
        <v>607</v>
      </c>
      <c r="N5" s="2673"/>
      <c r="O5" s="2673"/>
      <c r="P5" s="2673"/>
      <c r="Q5" s="2673"/>
      <c r="R5" s="2673"/>
      <c r="S5" s="2673"/>
      <c r="T5" s="2673"/>
      <c r="U5" s="2673"/>
      <c r="V5" s="2673"/>
      <c r="W5" s="2673"/>
      <c r="X5" s="2673"/>
      <c r="Y5" s="2673"/>
      <c r="Z5" s="2673"/>
      <c r="AA5" s="2673"/>
      <c r="AB5" s="2673"/>
      <c r="AC5" s="2673"/>
      <c r="AD5" s="2673"/>
      <c r="AE5" s="2673"/>
      <c r="AF5" s="2673"/>
      <c r="AG5" s="2673"/>
      <c r="AH5" s="2673"/>
      <c r="AI5" s="2673"/>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74" t="s">
        <v>48</v>
      </c>
      <c r="B7" s="2674"/>
      <c r="C7" s="2674"/>
      <c r="D7" s="2674"/>
      <c r="E7" s="2674"/>
      <c r="F7" s="2675"/>
      <c r="G7" s="2675"/>
      <c r="H7" s="2675"/>
      <c r="I7" s="2675"/>
      <c r="J7" s="2675"/>
      <c r="K7" s="2675"/>
      <c r="L7" s="2675"/>
      <c r="M7" s="2675"/>
      <c r="N7" s="2675"/>
      <c r="O7" s="2675"/>
      <c r="P7" s="2675"/>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5" t="s">
        <v>606</v>
      </c>
      <c r="B11" s="2686"/>
      <c r="C11" s="2686"/>
      <c r="D11" s="2686"/>
      <c r="E11" s="2686"/>
      <c r="F11" s="2686" t="s">
        <v>605</v>
      </c>
      <c r="G11" s="2686"/>
      <c r="H11" s="2686"/>
      <c r="I11" s="2686"/>
      <c r="J11" s="2686"/>
      <c r="K11" s="2686"/>
      <c r="L11" s="2686"/>
      <c r="M11" s="2686"/>
      <c r="N11" s="2686"/>
      <c r="O11" s="2686"/>
      <c r="P11" s="2686"/>
      <c r="Q11" s="2687"/>
      <c r="R11" s="307"/>
      <c r="S11" s="2688" t="s">
        <v>606</v>
      </c>
      <c r="T11" s="2683"/>
      <c r="U11" s="2683"/>
      <c r="V11" s="2683"/>
      <c r="W11" s="2683"/>
      <c r="X11" s="2682" t="s">
        <v>605</v>
      </c>
      <c r="Y11" s="2683"/>
      <c r="Z11" s="2683"/>
      <c r="AA11" s="2683"/>
      <c r="AB11" s="2683"/>
      <c r="AC11" s="2683"/>
      <c r="AD11" s="2683"/>
      <c r="AE11" s="2683"/>
      <c r="AF11" s="2683"/>
      <c r="AG11" s="2683"/>
      <c r="AH11" s="2683"/>
      <c r="AI11" s="2684"/>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78" t="s">
        <v>604</v>
      </c>
      <c r="B12" s="2679"/>
      <c r="C12" s="2679"/>
      <c r="D12" s="2679"/>
      <c r="E12" s="2679"/>
      <c r="F12" s="2694" t="s">
        <v>101</v>
      </c>
      <c r="G12" s="2694"/>
      <c r="H12" s="2694"/>
      <c r="I12" s="2694"/>
      <c r="J12" s="2694"/>
      <c r="K12" s="2694"/>
      <c r="L12" s="2694"/>
      <c r="M12" s="2694"/>
      <c r="N12" s="2694"/>
      <c r="O12" s="2694"/>
      <c r="P12" s="2694"/>
      <c r="Q12" s="2695"/>
      <c r="R12" s="296"/>
      <c r="S12" s="2689" t="s">
        <v>603</v>
      </c>
      <c r="T12" s="2690"/>
      <c r="U12" s="2690"/>
      <c r="V12" s="2690"/>
      <c r="W12" s="2690"/>
      <c r="X12" s="2690" t="s">
        <v>602</v>
      </c>
      <c r="Y12" s="2690"/>
      <c r="Z12" s="2690"/>
      <c r="AA12" s="2690"/>
      <c r="AB12" s="2690"/>
      <c r="AC12" s="2690"/>
      <c r="AD12" s="2690"/>
      <c r="AE12" s="2690"/>
      <c r="AF12" s="2690"/>
      <c r="AG12" s="2690"/>
      <c r="AH12" s="2690"/>
      <c r="AI12" s="2691"/>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76" t="s">
        <v>601</v>
      </c>
      <c r="B13" s="2677"/>
      <c r="C13" s="2677"/>
      <c r="D13" s="2677"/>
      <c r="E13" s="2677"/>
      <c r="F13" s="2680" t="s">
        <v>600</v>
      </c>
      <c r="G13" s="2680"/>
      <c r="H13" s="2680"/>
      <c r="I13" s="2680"/>
      <c r="J13" s="2680"/>
      <c r="K13" s="2680"/>
      <c r="L13" s="2680"/>
      <c r="M13" s="2680"/>
      <c r="N13" s="2680"/>
      <c r="O13" s="2680"/>
      <c r="P13" s="2680"/>
      <c r="Q13" s="2681"/>
      <c r="R13" s="296"/>
      <c r="S13" s="2676" t="s">
        <v>599</v>
      </c>
      <c r="T13" s="2677"/>
      <c r="U13" s="2677"/>
      <c r="V13" s="2677"/>
      <c r="W13" s="2677"/>
      <c r="X13" s="2692" t="s">
        <v>598</v>
      </c>
      <c r="Y13" s="2692"/>
      <c r="Z13" s="2692"/>
      <c r="AA13" s="2692"/>
      <c r="AB13" s="2692"/>
      <c r="AC13" s="2692"/>
      <c r="AD13" s="2692"/>
      <c r="AE13" s="2692"/>
      <c r="AF13" s="2692"/>
      <c r="AG13" s="2692"/>
      <c r="AH13" s="2692"/>
      <c r="AI13" s="2693"/>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76" t="s">
        <v>1014</v>
      </c>
      <c r="B14" s="2677"/>
      <c r="C14" s="2677"/>
      <c r="D14" s="2677"/>
      <c r="E14" s="2677"/>
      <c r="F14" s="2680" t="s">
        <v>597</v>
      </c>
      <c r="G14" s="2680"/>
      <c r="H14" s="2680"/>
      <c r="I14" s="2680"/>
      <c r="J14" s="2680"/>
      <c r="K14" s="2680"/>
      <c r="L14" s="2680"/>
      <c r="M14" s="2680"/>
      <c r="N14" s="2680"/>
      <c r="O14" s="2680"/>
      <c r="P14" s="2680"/>
      <c r="Q14" s="2681"/>
      <c r="R14" s="296"/>
      <c r="S14" s="2676" t="s">
        <v>596</v>
      </c>
      <c r="T14" s="2677"/>
      <c r="U14" s="2677"/>
      <c r="V14" s="2677"/>
      <c r="W14" s="2677"/>
      <c r="X14" s="2692" t="s">
        <v>595</v>
      </c>
      <c r="Y14" s="2692"/>
      <c r="Z14" s="2692"/>
      <c r="AA14" s="2692"/>
      <c r="AB14" s="2692"/>
      <c r="AC14" s="2692"/>
      <c r="AD14" s="2692"/>
      <c r="AE14" s="2692"/>
      <c r="AF14" s="2692"/>
      <c r="AG14" s="2692"/>
      <c r="AH14" s="2692"/>
      <c r="AI14" s="2693"/>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76" t="s">
        <v>144</v>
      </c>
      <c r="B15" s="2677"/>
      <c r="C15" s="2677"/>
      <c r="D15" s="2677"/>
      <c r="E15" s="2677"/>
      <c r="F15" s="2680" t="s">
        <v>594</v>
      </c>
      <c r="G15" s="2680"/>
      <c r="H15" s="2680"/>
      <c r="I15" s="2680"/>
      <c r="J15" s="2680"/>
      <c r="K15" s="2680"/>
      <c r="L15" s="2680"/>
      <c r="M15" s="2680"/>
      <c r="N15" s="2680"/>
      <c r="O15" s="2680"/>
      <c r="P15" s="2680"/>
      <c r="Q15" s="2681"/>
      <c r="R15" s="296"/>
      <c r="S15" s="2676" t="s">
        <v>105</v>
      </c>
      <c r="T15" s="2677"/>
      <c r="U15" s="2677"/>
      <c r="V15" s="2677"/>
      <c r="W15" s="2677"/>
      <c r="X15" s="2692" t="s">
        <v>593</v>
      </c>
      <c r="Y15" s="2692"/>
      <c r="Z15" s="2692"/>
      <c r="AA15" s="2692"/>
      <c r="AB15" s="2692"/>
      <c r="AC15" s="2692"/>
      <c r="AD15" s="2692"/>
      <c r="AE15" s="2692"/>
      <c r="AF15" s="2692"/>
      <c r="AG15" s="2692"/>
      <c r="AH15" s="2692"/>
      <c r="AI15" s="2693"/>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76" t="s">
        <v>33</v>
      </c>
      <c r="B16" s="2677"/>
      <c r="C16" s="2677"/>
      <c r="D16" s="2677"/>
      <c r="E16" s="2677"/>
      <c r="F16" s="2680" t="s">
        <v>592</v>
      </c>
      <c r="G16" s="2680"/>
      <c r="H16" s="2680"/>
      <c r="I16" s="2680"/>
      <c r="J16" s="2680"/>
      <c r="K16" s="2680"/>
      <c r="L16" s="2680"/>
      <c r="M16" s="2680"/>
      <c r="N16" s="2680"/>
      <c r="O16" s="2680"/>
      <c r="P16" s="2680"/>
      <c r="Q16" s="2681"/>
      <c r="R16" s="296"/>
      <c r="S16" s="2676" t="s">
        <v>591</v>
      </c>
      <c r="T16" s="2677"/>
      <c r="U16" s="2677"/>
      <c r="V16" s="2677"/>
      <c r="W16" s="2677"/>
      <c r="X16" s="2692" t="s">
        <v>590</v>
      </c>
      <c r="Y16" s="2692"/>
      <c r="Z16" s="2692"/>
      <c r="AA16" s="2692"/>
      <c r="AB16" s="2692"/>
      <c r="AC16" s="2692"/>
      <c r="AD16" s="2692"/>
      <c r="AE16" s="2692"/>
      <c r="AF16" s="2692"/>
      <c r="AG16" s="2692"/>
      <c r="AH16" s="2692"/>
      <c r="AI16" s="2693"/>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76" t="s">
        <v>589</v>
      </c>
      <c r="B17" s="2677"/>
      <c r="C17" s="2677"/>
      <c r="D17" s="2677"/>
      <c r="E17" s="2677"/>
      <c r="F17" s="2680" t="s">
        <v>588</v>
      </c>
      <c r="G17" s="2680"/>
      <c r="H17" s="2680"/>
      <c r="I17" s="2680"/>
      <c r="J17" s="2680"/>
      <c r="K17" s="2680"/>
      <c r="L17" s="2680"/>
      <c r="M17" s="2680"/>
      <c r="N17" s="2680"/>
      <c r="O17" s="2680"/>
      <c r="P17" s="2680"/>
      <c r="Q17" s="2681"/>
      <c r="R17" s="296"/>
      <c r="S17" s="2703" t="s">
        <v>587</v>
      </c>
      <c r="T17" s="2680"/>
      <c r="U17" s="2680"/>
      <c r="V17" s="2680"/>
      <c r="W17" s="2680"/>
      <c r="X17" s="2701" t="s">
        <v>586</v>
      </c>
      <c r="Y17" s="2701"/>
      <c r="Z17" s="2701"/>
      <c r="AA17" s="2701"/>
      <c r="AB17" s="2701"/>
      <c r="AC17" s="2701"/>
      <c r="AD17" s="2701"/>
      <c r="AE17" s="2701"/>
      <c r="AF17" s="2701"/>
      <c r="AG17" s="2701"/>
      <c r="AH17" s="2701"/>
      <c r="AI17" s="2702"/>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76" t="s">
        <v>585</v>
      </c>
      <c r="B18" s="2677"/>
      <c r="C18" s="2677"/>
      <c r="D18" s="2677"/>
      <c r="E18" s="2677"/>
      <c r="F18" s="2680" t="s">
        <v>584</v>
      </c>
      <c r="G18" s="2680"/>
      <c r="H18" s="2680"/>
      <c r="I18" s="2680"/>
      <c r="J18" s="2680"/>
      <c r="K18" s="2680"/>
      <c r="L18" s="2680"/>
      <c r="M18" s="2680"/>
      <c r="N18" s="2680"/>
      <c r="O18" s="2680"/>
      <c r="P18" s="2680"/>
      <c r="Q18" s="2681"/>
      <c r="R18" s="300"/>
      <c r="S18" s="2703"/>
      <c r="T18" s="2680"/>
      <c r="U18" s="2680"/>
      <c r="V18" s="2680"/>
      <c r="W18" s="2680"/>
      <c r="X18" s="2701"/>
      <c r="Y18" s="2701"/>
      <c r="Z18" s="2701"/>
      <c r="AA18" s="2701"/>
      <c r="AB18" s="2701"/>
      <c r="AC18" s="2701"/>
      <c r="AD18" s="2701"/>
      <c r="AE18" s="2701"/>
      <c r="AF18" s="2701"/>
      <c r="AG18" s="2701"/>
      <c r="AH18" s="2701"/>
      <c r="AI18" s="2702"/>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76" t="s">
        <v>583</v>
      </c>
      <c r="B19" s="2677"/>
      <c r="C19" s="2677"/>
      <c r="D19" s="2677"/>
      <c r="E19" s="2677"/>
      <c r="F19" s="2680" t="s">
        <v>582</v>
      </c>
      <c r="G19" s="2680"/>
      <c r="H19" s="2680"/>
      <c r="I19" s="2680"/>
      <c r="J19" s="2680"/>
      <c r="K19" s="2680"/>
      <c r="L19" s="2680"/>
      <c r="M19" s="2680"/>
      <c r="N19" s="2680"/>
      <c r="O19" s="2680"/>
      <c r="P19" s="2680"/>
      <c r="Q19" s="2681"/>
      <c r="R19" s="300"/>
      <c r="S19" s="2676" t="s">
        <v>581</v>
      </c>
      <c r="T19" s="2677"/>
      <c r="U19" s="2677"/>
      <c r="V19" s="2677"/>
      <c r="W19" s="2677"/>
      <c r="X19" s="2692" t="s">
        <v>580</v>
      </c>
      <c r="Y19" s="2692"/>
      <c r="Z19" s="2692"/>
      <c r="AA19" s="2692"/>
      <c r="AB19" s="2692"/>
      <c r="AC19" s="2692"/>
      <c r="AD19" s="2692"/>
      <c r="AE19" s="2692"/>
      <c r="AF19" s="2692"/>
      <c r="AG19" s="2692"/>
      <c r="AH19" s="2692"/>
      <c r="AI19" s="2693"/>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76" t="s">
        <v>579</v>
      </c>
      <c r="B20" s="2677"/>
      <c r="C20" s="2677"/>
      <c r="D20" s="2677"/>
      <c r="E20" s="2677"/>
      <c r="F20" s="2680" t="s">
        <v>578</v>
      </c>
      <c r="G20" s="2680"/>
      <c r="H20" s="2680"/>
      <c r="I20" s="2680"/>
      <c r="J20" s="2680"/>
      <c r="K20" s="2680"/>
      <c r="L20" s="2680"/>
      <c r="M20" s="2680"/>
      <c r="N20" s="2680"/>
      <c r="O20" s="2680"/>
      <c r="P20" s="2680"/>
      <c r="Q20" s="2681"/>
      <c r="R20" s="300"/>
      <c r="S20" s="2676" t="s">
        <v>577</v>
      </c>
      <c r="T20" s="2677"/>
      <c r="U20" s="2677"/>
      <c r="V20" s="2677"/>
      <c r="W20" s="2677"/>
      <c r="X20" s="2692" t="s">
        <v>576</v>
      </c>
      <c r="Y20" s="2692"/>
      <c r="Z20" s="2692"/>
      <c r="AA20" s="2692"/>
      <c r="AB20" s="2692"/>
      <c r="AC20" s="2692"/>
      <c r="AD20" s="2692"/>
      <c r="AE20" s="2692"/>
      <c r="AF20" s="2692"/>
      <c r="AG20" s="2692"/>
      <c r="AH20" s="2692"/>
      <c r="AI20" s="2693"/>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76" t="s">
        <v>575</v>
      </c>
      <c r="B21" s="2677"/>
      <c r="C21" s="2677"/>
      <c r="D21" s="2677"/>
      <c r="E21" s="2677"/>
      <c r="F21" s="2680" t="s">
        <v>574</v>
      </c>
      <c r="G21" s="2680"/>
      <c r="H21" s="2680"/>
      <c r="I21" s="2680"/>
      <c r="J21" s="2680"/>
      <c r="K21" s="2680"/>
      <c r="L21" s="2680"/>
      <c r="M21" s="2680"/>
      <c r="N21" s="2680"/>
      <c r="O21" s="2680"/>
      <c r="P21" s="2680"/>
      <c r="Q21" s="2681"/>
      <c r="R21" s="300"/>
      <c r="S21" s="2676" t="s">
        <v>260</v>
      </c>
      <c r="T21" s="2677"/>
      <c r="U21" s="2677"/>
      <c r="V21" s="2677"/>
      <c r="W21" s="2677"/>
      <c r="X21" s="2692" t="s">
        <v>573</v>
      </c>
      <c r="Y21" s="2692"/>
      <c r="Z21" s="2692"/>
      <c r="AA21" s="2692"/>
      <c r="AB21" s="2692"/>
      <c r="AC21" s="2692"/>
      <c r="AD21" s="2692"/>
      <c r="AE21" s="2692"/>
      <c r="AF21" s="2692"/>
      <c r="AG21" s="2692"/>
      <c r="AH21" s="2692"/>
      <c r="AI21" s="2693"/>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76" t="s">
        <v>572</v>
      </c>
      <c r="B22" s="2677"/>
      <c r="C22" s="2677"/>
      <c r="D22" s="2677"/>
      <c r="E22" s="2677"/>
      <c r="F22" s="2680" t="s">
        <v>571</v>
      </c>
      <c r="G22" s="2680"/>
      <c r="H22" s="2680"/>
      <c r="I22" s="2680"/>
      <c r="J22" s="2680"/>
      <c r="K22" s="2680"/>
      <c r="L22" s="2680"/>
      <c r="M22" s="2680"/>
      <c r="N22" s="2680"/>
      <c r="O22" s="2680"/>
      <c r="P22" s="2680"/>
      <c r="Q22" s="2681"/>
      <c r="R22" s="300"/>
      <c r="S22" s="2676" t="s">
        <v>570</v>
      </c>
      <c r="T22" s="2677"/>
      <c r="U22" s="2677"/>
      <c r="V22" s="2677"/>
      <c r="W22" s="2677"/>
      <c r="X22" s="2692" t="s">
        <v>569</v>
      </c>
      <c r="Y22" s="2692"/>
      <c r="Z22" s="2692"/>
      <c r="AA22" s="2692"/>
      <c r="AB22" s="2692"/>
      <c r="AC22" s="2692"/>
      <c r="AD22" s="2692"/>
      <c r="AE22" s="2692"/>
      <c r="AF22" s="2692"/>
      <c r="AG22" s="2692"/>
      <c r="AH22" s="2692"/>
      <c r="AI22" s="2693"/>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76" t="s">
        <v>568</v>
      </c>
      <c r="B23" s="2677"/>
      <c r="C23" s="2677"/>
      <c r="D23" s="2677"/>
      <c r="E23" s="2677"/>
      <c r="F23" s="2680" t="s">
        <v>567</v>
      </c>
      <c r="G23" s="2680"/>
      <c r="H23" s="2680"/>
      <c r="I23" s="2680"/>
      <c r="J23" s="2680"/>
      <c r="K23" s="2680"/>
      <c r="L23" s="2680"/>
      <c r="M23" s="2680"/>
      <c r="N23" s="2680"/>
      <c r="O23" s="2680"/>
      <c r="P23" s="2680"/>
      <c r="Q23" s="2681"/>
      <c r="R23" s="300"/>
      <c r="S23" s="2676" t="s">
        <v>566</v>
      </c>
      <c r="T23" s="2677"/>
      <c r="U23" s="2677"/>
      <c r="V23" s="2677"/>
      <c r="W23" s="2677"/>
      <c r="X23" s="2692" t="s">
        <v>565</v>
      </c>
      <c r="Y23" s="2692"/>
      <c r="Z23" s="2692"/>
      <c r="AA23" s="2692"/>
      <c r="AB23" s="2692"/>
      <c r="AC23" s="2692"/>
      <c r="AD23" s="2692"/>
      <c r="AE23" s="2692"/>
      <c r="AF23" s="2692"/>
      <c r="AG23" s="2692"/>
      <c r="AH23" s="2692"/>
      <c r="AI23" s="2693"/>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76" t="s">
        <v>564</v>
      </c>
      <c r="B24" s="2677"/>
      <c r="C24" s="2677"/>
      <c r="D24" s="2677"/>
      <c r="E24" s="2677"/>
      <c r="F24" s="2680" t="s">
        <v>563</v>
      </c>
      <c r="G24" s="2680"/>
      <c r="H24" s="2680"/>
      <c r="I24" s="2680"/>
      <c r="J24" s="2680"/>
      <c r="K24" s="2680"/>
      <c r="L24" s="2680"/>
      <c r="M24" s="2680"/>
      <c r="N24" s="2680"/>
      <c r="O24" s="2680"/>
      <c r="P24" s="2680"/>
      <c r="Q24" s="2681"/>
      <c r="R24" s="300"/>
      <c r="S24" s="2676" t="s">
        <v>562</v>
      </c>
      <c r="T24" s="2677"/>
      <c r="U24" s="2677"/>
      <c r="V24" s="2677"/>
      <c r="W24" s="2677"/>
      <c r="X24" s="2692" t="s">
        <v>561</v>
      </c>
      <c r="Y24" s="2692"/>
      <c r="Z24" s="2692"/>
      <c r="AA24" s="2692"/>
      <c r="AB24" s="2692"/>
      <c r="AC24" s="2692"/>
      <c r="AD24" s="2692"/>
      <c r="AE24" s="2692"/>
      <c r="AF24" s="2692"/>
      <c r="AG24" s="2692"/>
      <c r="AH24" s="2692"/>
      <c r="AI24" s="2693"/>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76" t="s">
        <v>560</v>
      </c>
      <c r="B25" s="2677"/>
      <c r="C25" s="2677"/>
      <c r="D25" s="2677"/>
      <c r="E25" s="2677"/>
      <c r="F25" s="2680" t="s">
        <v>559</v>
      </c>
      <c r="G25" s="2680"/>
      <c r="H25" s="2680"/>
      <c r="I25" s="2680"/>
      <c r="J25" s="2680"/>
      <c r="K25" s="2680"/>
      <c r="L25" s="2680"/>
      <c r="M25" s="2680"/>
      <c r="N25" s="2680"/>
      <c r="O25" s="2680"/>
      <c r="P25" s="2680"/>
      <c r="Q25" s="2681"/>
      <c r="R25" s="300"/>
      <c r="S25" s="2676" t="s">
        <v>558</v>
      </c>
      <c r="T25" s="2677"/>
      <c r="U25" s="2677"/>
      <c r="V25" s="2677"/>
      <c r="W25" s="2677"/>
      <c r="X25" s="2692" t="s">
        <v>557</v>
      </c>
      <c r="Y25" s="2692"/>
      <c r="Z25" s="2692"/>
      <c r="AA25" s="2692"/>
      <c r="AB25" s="2692"/>
      <c r="AC25" s="2692"/>
      <c r="AD25" s="2692"/>
      <c r="AE25" s="2692"/>
      <c r="AF25" s="2692"/>
      <c r="AG25" s="2692"/>
      <c r="AH25" s="2692"/>
      <c r="AI25" s="2693"/>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76" t="s">
        <v>556</v>
      </c>
      <c r="B26" s="2677"/>
      <c r="C26" s="2677"/>
      <c r="D26" s="2677"/>
      <c r="E26" s="2677"/>
      <c r="F26" s="2680" t="s">
        <v>555</v>
      </c>
      <c r="G26" s="2680"/>
      <c r="H26" s="2680"/>
      <c r="I26" s="2680"/>
      <c r="J26" s="2680"/>
      <c r="K26" s="2680"/>
      <c r="L26" s="2680"/>
      <c r="M26" s="2680"/>
      <c r="N26" s="2680"/>
      <c r="O26" s="2680"/>
      <c r="P26" s="2680"/>
      <c r="Q26" s="2681"/>
      <c r="R26" s="300"/>
      <c r="S26" s="2676" t="s">
        <v>554</v>
      </c>
      <c r="T26" s="2677"/>
      <c r="U26" s="2677"/>
      <c r="V26" s="2677"/>
      <c r="W26" s="2677"/>
      <c r="X26" s="2692" t="s">
        <v>553</v>
      </c>
      <c r="Y26" s="2692"/>
      <c r="Z26" s="2692"/>
      <c r="AA26" s="2692"/>
      <c r="AB26" s="2692"/>
      <c r="AC26" s="2692"/>
      <c r="AD26" s="2692"/>
      <c r="AE26" s="2692"/>
      <c r="AF26" s="2692"/>
      <c r="AG26" s="2692"/>
      <c r="AH26" s="2692"/>
      <c r="AI26" s="2693"/>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76" t="s">
        <v>552</v>
      </c>
      <c r="B27" s="2677"/>
      <c r="C27" s="2677"/>
      <c r="D27" s="2677"/>
      <c r="E27" s="2677"/>
      <c r="F27" s="2680" t="s">
        <v>551</v>
      </c>
      <c r="G27" s="2680"/>
      <c r="H27" s="2680"/>
      <c r="I27" s="2680"/>
      <c r="J27" s="2680"/>
      <c r="K27" s="2680"/>
      <c r="L27" s="2680"/>
      <c r="M27" s="2680"/>
      <c r="N27" s="2680"/>
      <c r="O27" s="2680"/>
      <c r="P27" s="2680"/>
      <c r="Q27" s="2681"/>
      <c r="R27" s="300"/>
      <c r="S27" s="2676" t="s">
        <v>550</v>
      </c>
      <c r="T27" s="2677"/>
      <c r="U27" s="2677"/>
      <c r="V27" s="2677"/>
      <c r="W27" s="2677"/>
      <c r="X27" s="2692" t="s">
        <v>549</v>
      </c>
      <c r="Y27" s="2692"/>
      <c r="Z27" s="2692"/>
      <c r="AA27" s="2692"/>
      <c r="AB27" s="2692"/>
      <c r="AC27" s="2692"/>
      <c r="AD27" s="2692"/>
      <c r="AE27" s="2692"/>
      <c r="AF27" s="2692"/>
      <c r="AG27" s="2692"/>
      <c r="AH27" s="2692"/>
      <c r="AI27" s="2693"/>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76" t="s">
        <v>548</v>
      </c>
      <c r="B28" s="2677"/>
      <c r="C28" s="2677"/>
      <c r="D28" s="2677"/>
      <c r="E28" s="2677"/>
      <c r="F28" s="2680" t="s">
        <v>406</v>
      </c>
      <c r="G28" s="2680"/>
      <c r="H28" s="2680"/>
      <c r="I28" s="2680"/>
      <c r="J28" s="2680"/>
      <c r="K28" s="2680"/>
      <c r="L28" s="2680"/>
      <c r="M28" s="2680"/>
      <c r="N28" s="2680"/>
      <c r="O28" s="2680"/>
      <c r="P28" s="2680"/>
      <c r="Q28" s="2681"/>
      <c r="R28" s="300"/>
      <c r="S28" s="2700" t="s">
        <v>326</v>
      </c>
      <c r="T28" s="2692"/>
      <c r="U28" s="2692"/>
      <c r="V28" s="2692"/>
      <c r="W28" s="2692"/>
      <c r="X28" s="2698" t="s">
        <v>547</v>
      </c>
      <c r="Y28" s="2698"/>
      <c r="Z28" s="2698"/>
      <c r="AA28" s="2698"/>
      <c r="AB28" s="2698"/>
      <c r="AC28" s="2698"/>
      <c r="AD28" s="2698"/>
      <c r="AE28" s="2698"/>
      <c r="AF28" s="2698"/>
      <c r="AG28" s="2698"/>
      <c r="AH28" s="2698"/>
      <c r="AI28" s="2699"/>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76" t="s">
        <v>546</v>
      </c>
      <c r="B29" s="2677"/>
      <c r="C29" s="2677"/>
      <c r="D29" s="2677"/>
      <c r="E29" s="2677"/>
      <c r="F29" s="2680" t="s">
        <v>545</v>
      </c>
      <c r="G29" s="2680"/>
      <c r="H29" s="2680"/>
      <c r="I29" s="2680"/>
      <c r="J29" s="2680"/>
      <c r="K29" s="2680"/>
      <c r="L29" s="2680"/>
      <c r="M29" s="2680"/>
      <c r="N29" s="2680"/>
      <c r="O29" s="2680"/>
      <c r="P29" s="2680"/>
      <c r="Q29" s="2681"/>
      <c r="R29" s="300"/>
      <c r="S29" s="2700"/>
      <c r="T29" s="2692"/>
      <c r="U29" s="2692"/>
      <c r="V29" s="2692"/>
      <c r="W29" s="2692"/>
      <c r="X29" s="2698"/>
      <c r="Y29" s="2698"/>
      <c r="Z29" s="2698"/>
      <c r="AA29" s="2698"/>
      <c r="AB29" s="2698"/>
      <c r="AC29" s="2698"/>
      <c r="AD29" s="2698"/>
      <c r="AE29" s="2698"/>
      <c r="AF29" s="2698"/>
      <c r="AG29" s="2698"/>
      <c r="AH29" s="2698"/>
      <c r="AI29" s="2699"/>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76" t="s">
        <v>544</v>
      </c>
      <c r="B30" s="2677"/>
      <c r="C30" s="2677"/>
      <c r="D30" s="2677"/>
      <c r="E30" s="2677"/>
      <c r="F30" s="2680" t="s">
        <v>543</v>
      </c>
      <c r="G30" s="2680"/>
      <c r="H30" s="2680"/>
      <c r="I30" s="2680"/>
      <c r="J30" s="2680"/>
      <c r="K30" s="2680"/>
      <c r="L30" s="2680"/>
      <c r="M30" s="2680"/>
      <c r="N30" s="2680"/>
      <c r="O30" s="2680"/>
      <c r="P30" s="2680"/>
      <c r="Q30" s="2681"/>
      <c r="R30" s="300"/>
      <c r="S30" s="2676" t="s">
        <v>542</v>
      </c>
      <c r="T30" s="2677"/>
      <c r="U30" s="2677"/>
      <c r="V30" s="2677"/>
      <c r="W30" s="2677"/>
      <c r="X30" s="2692" t="s">
        <v>541</v>
      </c>
      <c r="Y30" s="2692"/>
      <c r="Z30" s="2692"/>
      <c r="AA30" s="2692"/>
      <c r="AB30" s="2692"/>
      <c r="AC30" s="2692"/>
      <c r="AD30" s="2692"/>
      <c r="AE30" s="2692"/>
      <c r="AF30" s="2692"/>
      <c r="AG30" s="2692"/>
      <c r="AH30" s="2692"/>
      <c r="AI30" s="2693"/>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76" t="s">
        <v>540</v>
      </c>
      <c r="B31" s="2677"/>
      <c r="C31" s="2677"/>
      <c r="D31" s="2677"/>
      <c r="E31" s="2677"/>
      <c r="F31" s="2680" t="s">
        <v>539</v>
      </c>
      <c r="G31" s="2680"/>
      <c r="H31" s="2680"/>
      <c r="I31" s="2680"/>
      <c r="J31" s="2680"/>
      <c r="K31" s="2680"/>
      <c r="L31" s="2680"/>
      <c r="M31" s="2680"/>
      <c r="N31" s="2680"/>
      <c r="O31" s="2680"/>
      <c r="P31" s="2680"/>
      <c r="Q31" s="2681"/>
      <c r="R31" s="296"/>
      <c r="S31" s="2676" t="s">
        <v>538</v>
      </c>
      <c r="T31" s="2677"/>
      <c r="U31" s="2677"/>
      <c r="V31" s="2677"/>
      <c r="W31" s="2677"/>
      <c r="X31" s="2692" t="s">
        <v>537</v>
      </c>
      <c r="Y31" s="2692"/>
      <c r="Z31" s="2692"/>
      <c r="AA31" s="2692"/>
      <c r="AB31" s="2692"/>
      <c r="AC31" s="2692"/>
      <c r="AD31" s="2692"/>
      <c r="AE31" s="2692"/>
      <c r="AF31" s="2692"/>
      <c r="AG31" s="2692"/>
      <c r="AH31" s="2692"/>
      <c r="AI31" s="2693"/>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76" t="s">
        <v>29</v>
      </c>
      <c r="B32" s="2677"/>
      <c r="C32" s="2677"/>
      <c r="D32" s="2677"/>
      <c r="E32" s="2677"/>
      <c r="F32" s="2680" t="s">
        <v>536</v>
      </c>
      <c r="G32" s="2680"/>
      <c r="H32" s="2680"/>
      <c r="I32" s="2680"/>
      <c r="J32" s="2680"/>
      <c r="K32" s="2680"/>
      <c r="L32" s="2680"/>
      <c r="M32" s="2680"/>
      <c r="N32" s="2680"/>
      <c r="O32" s="2680"/>
      <c r="P32" s="2680"/>
      <c r="Q32" s="2681"/>
      <c r="R32" s="297"/>
      <c r="S32" s="2703" t="s">
        <v>535</v>
      </c>
      <c r="T32" s="2680"/>
      <c r="U32" s="2680"/>
      <c r="V32" s="2680"/>
      <c r="W32" s="2680"/>
      <c r="X32" s="2701" t="s">
        <v>534</v>
      </c>
      <c r="Y32" s="2701"/>
      <c r="Z32" s="2701"/>
      <c r="AA32" s="2701"/>
      <c r="AB32" s="2701"/>
      <c r="AC32" s="2701"/>
      <c r="AD32" s="2701"/>
      <c r="AE32" s="2701"/>
      <c r="AF32" s="2701"/>
      <c r="AG32" s="2701"/>
      <c r="AH32" s="2701"/>
      <c r="AI32" s="2702"/>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76" t="s">
        <v>533</v>
      </c>
      <c r="B33" s="2677"/>
      <c r="C33" s="2677"/>
      <c r="D33" s="2677"/>
      <c r="E33" s="2677"/>
      <c r="F33" s="2680" t="s">
        <v>102</v>
      </c>
      <c r="G33" s="2680"/>
      <c r="H33" s="2680"/>
      <c r="I33" s="2680"/>
      <c r="J33" s="2680"/>
      <c r="K33" s="2680"/>
      <c r="L33" s="2680"/>
      <c r="M33" s="2680"/>
      <c r="N33" s="2680"/>
      <c r="O33" s="2680"/>
      <c r="P33" s="2680"/>
      <c r="Q33" s="2681"/>
      <c r="R33" s="295"/>
      <c r="S33" s="2703"/>
      <c r="T33" s="2680"/>
      <c r="U33" s="2680"/>
      <c r="V33" s="2680"/>
      <c r="W33" s="2680"/>
      <c r="X33" s="2701"/>
      <c r="Y33" s="2701"/>
      <c r="Z33" s="2701"/>
      <c r="AA33" s="2701"/>
      <c r="AB33" s="2701"/>
      <c r="AC33" s="2701"/>
      <c r="AD33" s="2701"/>
      <c r="AE33" s="2701"/>
      <c r="AF33" s="2701"/>
      <c r="AG33" s="2701"/>
      <c r="AH33" s="2701"/>
      <c r="AI33" s="2702"/>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76" t="s">
        <v>341</v>
      </c>
      <c r="B34" s="2677"/>
      <c r="C34" s="2677"/>
      <c r="D34" s="2677"/>
      <c r="E34" s="2677"/>
      <c r="F34" s="2680" t="s">
        <v>320</v>
      </c>
      <c r="G34" s="2680"/>
      <c r="H34" s="2680"/>
      <c r="I34" s="2680"/>
      <c r="J34" s="2680"/>
      <c r="K34" s="2680"/>
      <c r="L34" s="2680"/>
      <c r="M34" s="2680"/>
      <c r="N34" s="2680"/>
      <c r="O34" s="2680"/>
      <c r="P34" s="2680"/>
      <c r="Q34" s="2681"/>
      <c r="R34" s="295"/>
      <c r="S34" s="2676" t="s">
        <v>55</v>
      </c>
      <c r="T34" s="2677"/>
      <c r="U34" s="2677"/>
      <c r="V34" s="2677"/>
      <c r="W34" s="2677"/>
      <c r="X34" s="2692" t="s">
        <v>532</v>
      </c>
      <c r="Y34" s="2692"/>
      <c r="Z34" s="2692"/>
      <c r="AA34" s="2692"/>
      <c r="AB34" s="2692"/>
      <c r="AC34" s="2692"/>
      <c r="AD34" s="2692"/>
      <c r="AE34" s="2692"/>
      <c r="AF34" s="2692"/>
      <c r="AG34" s="2692"/>
      <c r="AH34" s="2692"/>
      <c r="AI34" s="2693"/>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76" t="s">
        <v>531</v>
      </c>
      <c r="B35" s="2677"/>
      <c r="C35" s="2677"/>
      <c r="D35" s="2677"/>
      <c r="E35" s="2677"/>
      <c r="F35" s="2680" t="s">
        <v>530</v>
      </c>
      <c r="G35" s="2680"/>
      <c r="H35" s="2680"/>
      <c r="I35" s="2680"/>
      <c r="J35" s="2680"/>
      <c r="K35" s="2680"/>
      <c r="L35" s="2680"/>
      <c r="M35" s="2680"/>
      <c r="N35" s="2680"/>
      <c r="O35" s="2680"/>
      <c r="P35" s="2680"/>
      <c r="Q35" s="2681"/>
      <c r="R35" s="295"/>
      <c r="S35" s="2676" t="s">
        <v>529</v>
      </c>
      <c r="T35" s="2677"/>
      <c r="U35" s="2677"/>
      <c r="V35" s="2677"/>
      <c r="W35" s="2677"/>
      <c r="X35" s="2692" t="s">
        <v>528</v>
      </c>
      <c r="Y35" s="2692"/>
      <c r="Z35" s="2692"/>
      <c r="AA35" s="2692"/>
      <c r="AB35" s="2692"/>
      <c r="AC35" s="2692"/>
      <c r="AD35" s="2692"/>
      <c r="AE35" s="2692"/>
      <c r="AF35" s="2692"/>
      <c r="AG35" s="2692"/>
      <c r="AH35" s="2692"/>
      <c r="AI35" s="2693"/>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76" t="s">
        <v>527</v>
      </c>
      <c r="B36" s="2677"/>
      <c r="C36" s="2677"/>
      <c r="D36" s="2677"/>
      <c r="E36" s="2677"/>
      <c r="F36" s="2680" t="s">
        <v>526</v>
      </c>
      <c r="G36" s="2680"/>
      <c r="H36" s="2680"/>
      <c r="I36" s="2680"/>
      <c r="J36" s="2680"/>
      <c r="K36" s="2680"/>
      <c r="L36" s="2680"/>
      <c r="M36" s="2680"/>
      <c r="N36" s="2680"/>
      <c r="O36" s="2680"/>
      <c r="P36" s="2680"/>
      <c r="Q36" s="2681"/>
      <c r="R36" s="296"/>
      <c r="S36" s="2676" t="s">
        <v>525</v>
      </c>
      <c r="T36" s="2677"/>
      <c r="U36" s="2677"/>
      <c r="V36" s="2677"/>
      <c r="W36" s="2677"/>
      <c r="X36" s="2692" t="s">
        <v>524</v>
      </c>
      <c r="Y36" s="2692"/>
      <c r="Z36" s="2692"/>
      <c r="AA36" s="2692"/>
      <c r="AB36" s="2692"/>
      <c r="AC36" s="2692"/>
      <c r="AD36" s="2692"/>
      <c r="AE36" s="2692"/>
      <c r="AF36" s="2692"/>
      <c r="AG36" s="2692"/>
      <c r="AH36" s="2692"/>
      <c r="AI36" s="2693"/>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76" t="s">
        <v>523</v>
      </c>
      <c r="B37" s="2677"/>
      <c r="C37" s="2677"/>
      <c r="D37" s="2677"/>
      <c r="E37" s="2677"/>
      <c r="F37" s="2680" t="s">
        <v>522</v>
      </c>
      <c r="G37" s="2680"/>
      <c r="H37" s="2680"/>
      <c r="I37" s="2680"/>
      <c r="J37" s="2680"/>
      <c r="K37" s="2680"/>
      <c r="L37" s="2680"/>
      <c r="M37" s="2680"/>
      <c r="N37" s="2680"/>
      <c r="O37" s="2680"/>
      <c r="P37" s="2680"/>
      <c r="Q37" s="2681"/>
      <c r="R37" s="299"/>
      <c r="S37" s="2676" t="s">
        <v>521</v>
      </c>
      <c r="T37" s="2677"/>
      <c r="U37" s="2677"/>
      <c r="V37" s="2677"/>
      <c r="W37" s="2677"/>
      <c r="X37" s="2692" t="s">
        <v>79</v>
      </c>
      <c r="Y37" s="2692"/>
      <c r="Z37" s="2692"/>
      <c r="AA37" s="2692"/>
      <c r="AB37" s="2692"/>
      <c r="AC37" s="2692"/>
      <c r="AD37" s="2692"/>
      <c r="AE37" s="2692"/>
      <c r="AF37" s="2692"/>
      <c r="AG37" s="2692"/>
      <c r="AH37" s="2692"/>
      <c r="AI37" s="2693"/>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76" t="s">
        <v>520</v>
      </c>
      <c r="B38" s="2677"/>
      <c r="C38" s="2677"/>
      <c r="D38" s="2677"/>
      <c r="E38" s="2677"/>
      <c r="F38" s="2680" t="s">
        <v>519</v>
      </c>
      <c r="G38" s="2680"/>
      <c r="H38" s="2680"/>
      <c r="I38" s="2680"/>
      <c r="J38" s="2680"/>
      <c r="K38" s="2680"/>
      <c r="L38" s="2680"/>
      <c r="M38" s="2680"/>
      <c r="N38" s="2680"/>
      <c r="O38" s="2680"/>
      <c r="P38" s="2680"/>
      <c r="Q38" s="2681"/>
      <c r="R38" s="295"/>
      <c r="S38" s="2676" t="s">
        <v>315</v>
      </c>
      <c r="T38" s="2677"/>
      <c r="U38" s="2677"/>
      <c r="V38" s="2677"/>
      <c r="W38" s="2677"/>
      <c r="X38" s="2692" t="s">
        <v>518</v>
      </c>
      <c r="Y38" s="2692"/>
      <c r="Z38" s="2692"/>
      <c r="AA38" s="2692"/>
      <c r="AB38" s="2692"/>
      <c r="AC38" s="2692"/>
      <c r="AD38" s="2692"/>
      <c r="AE38" s="2692"/>
      <c r="AF38" s="2692"/>
      <c r="AG38" s="2692"/>
      <c r="AH38" s="2692"/>
      <c r="AI38" s="2693"/>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76" t="s">
        <v>281</v>
      </c>
      <c r="B39" s="2677"/>
      <c r="C39" s="2677"/>
      <c r="D39" s="2677"/>
      <c r="E39" s="2677"/>
      <c r="F39" s="2680" t="s">
        <v>517</v>
      </c>
      <c r="G39" s="2680"/>
      <c r="H39" s="2680"/>
      <c r="I39" s="2680"/>
      <c r="J39" s="2680"/>
      <c r="K39" s="2680"/>
      <c r="L39" s="2680"/>
      <c r="M39" s="2680"/>
      <c r="N39" s="2680"/>
      <c r="O39" s="2680"/>
      <c r="P39" s="2680"/>
      <c r="Q39" s="2681"/>
      <c r="R39" s="295"/>
      <c r="S39" s="2676" t="s">
        <v>516</v>
      </c>
      <c r="T39" s="2677"/>
      <c r="U39" s="2677"/>
      <c r="V39" s="2677"/>
      <c r="W39" s="2677"/>
      <c r="X39" s="2692" t="s">
        <v>95</v>
      </c>
      <c r="Y39" s="2692"/>
      <c r="Z39" s="2692"/>
      <c r="AA39" s="2692"/>
      <c r="AB39" s="2692"/>
      <c r="AC39" s="2692"/>
      <c r="AD39" s="2692"/>
      <c r="AE39" s="2692"/>
      <c r="AF39" s="2692"/>
      <c r="AG39" s="2692"/>
      <c r="AH39" s="2692"/>
      <c r="AI39" s="2693"/>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76" t="s">
        <v>515</v>
      </c>
      <c r="B40" s="2677"/>
      <c r="C40" s="2677"/>
      <c r="D40" s="2677"/>
      <c r="E40" s="2677"/>
      <c r="F40" s="2680" t="s">
        <v>323</v>
      </c>
      <c r="G40" s="2680"/>
      <c r="H40" s="2680"/>
      <c r="I40" s="2680"/>
      <c r="J40" s="2680"/>
      <c r="K40" s="2680"/>
      <c r="L40" s="2680"/>
      <c r="M40" s="2680"/>
      <c r="N40" s="2680"/>
      <c r="O40" s="2680"/>
      <c r="P40" s="2680"/>
      <c r="Q40" s="2681"/>
      <c r="R40" s="295"/>
      <c r="S40" s="2676" t="s">
        <v>514</v>
      </c>
      <c r="T40" s="2677"/>
      <c r="U40" s="2677"/>
      <c r="V40" s="2677"/>
      <c r="W40" s="2677"/>
      <c r="X40" s="2692" t="s">
        <v>513</v>
      </c>
      <c r="Y40" s="2692"/>
      <c r="Z40" s="2692"/>
      <c r="AA40" s="2692"/>
      <c r="AB40" s="2692"/>
      <c r="AC40" s="2692"/>
      <c r="AD40" s="2692"/>
      <c r="AE40" s="2692"/>
      <c r="AF40" s="2692"/>
      <c r="AG40" s="2692"/>
      <c r="AH40" s="2692"/>
      <c r="AI40" s="2693"/>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76" t="s">
        <v>512</v>
      </c>
      <c r="B41" s="2677"/>
      <c r="C41" s="2677"/>
      <c r="D41" s="2677"/>
      <c r="E41" s="2677"/>
      <c r="F41" s="2680" t="s">
        <v>511</v>
      </c>
      <c r="G41" s="2680"/>
      <c r="H41" s="2680"/>
      <c r="I41" s="2680"/>
      <c r="J41" s="2680"/>
      <c r="K41" s="2680"/>
      <c r="L41" s="2680"/>
      <c r="M41" s="2680"/>
      <c r="N41" s="2680"/>
      <c r="O41" s="2680"/>
      <c r="P41" s="2680"/>
      <c r="Q41" s="2681"/>
      <c r="R41" s="298"/>
      <c r="S41" s="2676" t="s">
        <v>510</v>
      </c>
      <c r="T41" s="2677"/>
      <c r="U41" s="2677"/>
      <c r="V41" s="2677"/>
      <c r="W41" s="2677"/>
      <c r="X41" s="2692" t="s">
        <v>509</v>
      </c>
      <c r="Y41" s="2692"/>
      <c r="Z41" s="2692"/>
      <c r="AA41" s="2692"/>
      <c r="AB41" s="2692"/>
      <c r="AC41" s="2692"/>
      <c r="AD41" s="2692"/>
      <c r="AE41" s="2692"/>
      <c r="AF41" s="2692"/>
      <c r="AG41" s="2692"/>
      <c r="AH41" s="2692"/>
      <c r="AI41" s="2693"/>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76" t="s">
        <v>508</v>
      </c>
      <c r="B42" s="2677"/>
      <c r="C42" s="2677"/>
      <c r="D42" s="2677"/>
      <c r="E42" s="2677"/>
      <c r="F42" s="2680" t="s">
        <v>507</v>
      </c>
      <c r="G42" s="2680"/>
      <c r="H42" s="2680"/>
      <c r="I42" s="2680"/>
      <c r="J42" s="2680"/>
      <c r="K42" s="2680"/>
      <c r="L42" s="2680"/>
      <c r="M42" s="2680"/>
      <c r="N42" s="2680"/>
      <c r="O42" s="2680"/>
      <c r="P42" s="2680"/>
      <c r="Q42" s="2681"/>
      <c r="R42" s="298"/>
      <c r="S42" s="2676" t="s">
        <v>32</v>
      </c>
      <c r="T42" s="2677"/>
      <c r="U42" s="2677"/>
      <c r="V42" s="2677"/>
      <c r="W42" s="2677"/>
      <c r="X42" s="2692" t="s">
        <v>506</v>
      </c>
      <c r="Y42" s="2692"/>
      <c r="Z42" s="2692"/>
      <c r="AA42" s="2692"/>
      <c r="AB42" s="2692"/>
      <c r="AC42" s="2692"/>
      <c r="AD42" s="2692"/>
      <c r="AE42" s="2692"/>
      <c r="AF42" s="2692"/>
      <c r="AG42" s="2692"/>
      <c r="AH42" s="2692"/>
      <c r="AI42" s="2693"/>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76" t="s">
        <v>505</v>
      </c>
      <c r="B43" s="2677"/>
      <c r="C43" s="2677"/>
      <c r="D43" s="2677"/>
      <c r="E43" s="2677"/>
      <c r="F43" s="2680" t="s">
        <v>504</v>
      </c>
      <c r="G43" s="2680"/>
      <c r="H43" s="2680"/>
      <c r="I43" s="2680"/>
      <c r="J43" s="2680"/>
      <c r="K43" s="2680"/>
      <c r="L43" s="2680"/>
      <c r="M43" s="2680"/>
      <c r="N43" s="2680"/>
      <c r="O43" s="2680"/>
      <c r="P43" s="2680"/>
      <c r="Q43" s="2681"/>
      <c r="R43" s="298"/>
      <c r="S43" s="2676" t="s">
        <v>503</v>
      </c>
      <c r="T43" s="2677"/>
      <c r="U43" s="2677"/>
      <c r="V43" s="2677"/>
      <c r="W43" s="2677"/>
      <c r="X43" s="2692" t="s">
        <v>502</v>
      </c>
      <c r="Y43" s="2692"/>
      <c r="Z43" s="2692"/>
      <c r="AA43" s="2692"/>
      <c r="AB43" s="2692"/>
      <c r="AC43" s="2692"/>
      <c r="AD43" s="2692"/>
      <c r="AE43" s="2692"/>
      <c r="AF43" s="2692"/>
      <c r="AG43" s="2692"/>
      <c r="AH43" s="2692"/>
      <c r="AI43" s="2693"/>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76" t="s">
        <v>501</v>
      </c>
      <c r="B44" s="2677"/>
      <c r="C44" s="2677"/>
      <c r="D44" s="2677"/>
      <c r="E44" s="2677"/>
      <c r="F44" s="2680" t="s">
        <v>500</v>
      </c>
      <c r="G44" s="2680"/>
      <c r="H44" s="2680"/>
      <c r="I44" s="2680"/>
      <c r="J44" s="2680"/>
      <c r="K44" s="2680"/>
      <c r="L44" s="2680"/>
      <c r="M44" s="2680"/>
      <c r="N44" s="2680"/>
      <c r="O44" s="2680"/>
      <c r="P44" s="2680"/>
      <c r="Q44" s="2681"/>
      <c r="R44" s="298"/>
      <c r="S44" s="2676" t="s">
        <v>499</v>
      </c>
      <c r="T44" s="2677"/>
      <c r="U44" s="2677"/>
      <c r="V44" s="2677"/>
      <c r="W44" s="2677"/>
      <c r="X44" s="2692" t="s">
        <v>498</v>
      </c>
      <c r="Y44" s="2692"/>
      <c r="Z44" s="2692"/>
      <c r="AA44" s="2692"/>
      <c r="AB44" s="2692"/>
      <c r="AC44" s="2692"/>
      <c r="AD44" s="2692"/>
      <c r="AE44" s="2692"/>
      <c r="AF44" s="2692"/>
      <c r="AG44" s="2692"/>
      <c r="AH44" s="2692"/>
      <c r="AI44" s="2693"/>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76" t="s">
        <v>31</v>
      </c>
      <c r="B45" s="2677"/>
      <c r="C45" s="2677"/>
      <c r="D45" s="2677"/>
      <c r="E45" s="2677"/>
      <c r="F45" s="2680" t="s">
        <v>497</v>
      </c>
      <c r="G45" s="2680"/>
      <c r="H45" s="2680"/>
      <c r="I45" s="2680"/>
      <c r="J45" s="2680"/>
      <c r="K45" s="2680"/>
      <c r="L45" s="2680"/>
      <c r="M45" s="2680"/>
      <c r="N45" s="2680"/>
      <c r="O45" s="2680"/>
      <c r="P45" s="2680"/>
      <c r="Q45" s="2681"/>
      <c r="R45" s="298"/>
      <c r="S45" s="2676" t="s">
        <v>63</v>
      </c>
      <c r="T45" s="2677"/>
      <c r="U45" s="2677"/>
      <c r="V45" s="2677"/>
      <c r="W45" s="2677"/>
      <c r="X45" s="2692" t="s">
        <v>496</v>
      </c>
      <c r="Y45" s="2692"/>
      <c r="Z45" s="2692"/>
      <c r="AA45" s="2692"/>
      <c r="AB45" s="2692"/>
      <c r="AC45" s="2692"/>
      <c r="AD45" s="2692"/>
      <c r="AE45" s="2692"/>
      <c r="AF45" s="2692"/>
      <c r="AG45" s="2692"/>
      <c r="AH45" s="2692"/>
      <c r="AI45" s="2693"/>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76" t="s">
        <v>495</v>
      </c>
      <c r="B46" s="2677"/>
      <c r="C46" s="2677"/>
      <c r="D46" s="2677"/>
      <c r="E46" s="2677"/>
      <c r="F46" s="2680" t="s">
        <v>494</v>
      </c>
      <c r="G46" s="2680"/>
      <c r="H46" s="2680"/>
      <c r="I46" s="2680"/>
      <c r="J46" s="2680"/>
      <c r="K46" s="2680"/>
      <c r="L46" s="2680"/>
      <c r="M46" s="2680"/>
      <c r="N46" s="2680"/>
      <c r="O46" s="2680"/>
      <c r="P46" s="2680"/>
      <c r="Q46" s="2681"/>
      <c r="R46" s="298"/>
      <c r="S46" s="2676" t="s">
        <v>493</v>
      </c>
      <c r="T46" s="2677"/>
      <c r="U46" s="2677"/>
      <c r="V46" s="2677"/>
      <c r="W46" s="2677"/>
      <c r="X46" s="2692" t="s">
        <v>492</v>
      </c>
      <c r="Y46" s="2692"/>
      <c r="Z46" s="2692"/>
      <c r="AA46" s="2692"/>
      <c r="AB46" s="2692"/>
      <c r="AC46" s="2692"/>
      <c r="AD46" s="2692"/>
      <c r="AE46" s="2692"/>
      <c r="AF46" s="2692"/>
      <c r="AG46" s="2692"/>
      <c r="AH46" s="2692"/>
      <c r="AI46" s="2693"/>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76" t="s">
        <v>491</v>
      </c>
      <c r="B47" s="2677"/>
      <c r="C47" s="2677"/>
      <c r="D47" s="2677"/>
      <c r="E47" s="2677"/>
      <c r="F47" s="2680" t="s">
        <v>490</v>
      </c>
      <c r="G47" s="2680"/>
      <c r="H47" s="2680"/>
      <c r="I47" s="2680"/>
      <c r="J47" s="2680"/>
      <c r="K47" s="2680"/>
      <c r="L47" s="2680"/>
      <c r="M47" s="2680"/>
      <c r="N47" s="2680"/>
      <c r="O47" s="2680"/>
      <c r="P47" s="2680"/>
      <c r="Q47" s="2681"/>
      <c r="R47" s="297"/>
      <c r="S47" s="2676" t="s">
        <v>489</v>
      </c>
      <c r="T47" s="2677"/>
      <c r="U47" s="2677"/>
      <c r="V47" s="2677"/>
      <c r="W47" s="2677"/>
      <c r="X47" s="2692" t="s">
        <v>488</v>
      </c>
      <c r="Y47" s="2692"/>
      <c r="Z47" s="2692"/>
      <c r="AA47" s="2692"/>
      <c r="AB47" s="2692"/>
      <c r="AC47" s="2692"/>
      <c r="AD47" s="2692"/>
      <c r="AE47" s="2692"/>
      <c r="AF47" s="2692"/>
      <c r="AG47" s="2692"/>
      <c r="AH47" s="2692"/>
      <c r="AI47" s="2693"/>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76" t="s">
        <v>487</v>
      </c>
      <c r="B48" s="2677"/>
      <c r="C48" s="2677"/>
      <c r="D48" s="2677"/>
      <c r="E48" s="2677"/>
      <c r="F48" s="2680" t="s">
        <v>486</v>
      </c>
      <c r="G48" s="2680"/>
      <c r="H48" s="2680"/>
      <c r="I48" s="2680"/>
      <c r="J48" s="2680"/>
      <c r="K48" s="2680"/>
      <c r="L48" s="2680"/>
      <c r="M48" s="2680"/>
      <c r="N48" s="2680"/>
      <c r="O48" s="2680"/>
      <c r="P48" s="2680"/>
      <c r="Q48" s="2681"/>
      <c r="R48" s="295"/>
      <c r="S48" s="2676" t="s">
        <v>485</v>
      </c>
      <c r="T48" s="2677"/>
      <c r="U48" s="2677"/>
      <c r="V48" s="2677"/>
      <c r="W48" s="2677"/>
      <c r="X48" s="2692" t="s">
        <v>484</v>
      </c>
      <c r="Y48" s="2692"/>
      <c r="Z48" s="2692"/>
      <c r="AA48" s="2692"/>
      <c r="AB48" s="2692"/>
      <c r="AC48" s="2692"/>
      <c r="AD48" s="2692"/>
      <c r="AE48" s="2692"/>
      <c r="AF48" s="2692"/>
      <c r="AG48" s="2692"/>
      <c r="AH48" s="2692"/>
      <c r="AI48" s="2693"/>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76" t="s">
        <v>483</v>
      </c>
      <c r="B49" s="2677"/>
      <c r="C49" s="2677"/>
      <c r="D49" s="2677"/>
      <c r="E49" s="2677"/>
      <c r="F49" s="2680" t="s">
        <v>482</v>
      </c>
      <c r="G49" s="2680"/>
      <c r="H49" s="2680"/>
      <c r="I49" s="2680"/>
      <c r="J49" s="2680"/>
      <c r="K49" s="2680"/>
      <c r="L49" s="2680"/>
      <c r="M49" s="2680"/>
      <c r="N49" s="2680"/>
      <c r="O49" s="2680"/>
      <c r="P49" s="2680"/>
      <c r="Q49" s="2681"/>
      <c r="R49" s="295"/>
      <c r="S49" s="2676" t="s">
        <v>481</v>
      </c>
      <c r="T49" s="2677"/>
      <c r="U49" s="2677"/>
      <c r="V49" s="2677"/>
      <c r="W49" s="2677"/>
      <c r="X49" s="2692" t="s">
        <v>187</v>
      </c>
      <c r="Y49" s="2692"/>
      <c r="Z49" s="2692"/>
      <c r="AA49" s="2692"/>
      <c r="AB49" s="2692"/>
      <c r="AC49" s="2692"/>
      <c r="AD49" s="2692"/>
      <c r="AE49" s="2692"/>
      <c r="AF49" s="2692"/>
      <c r="AG49" s="2692"/>
      <c r="AH49" s="2692"/>
      <c r="AI49" s="2693"/>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76" t="s">
        <v>480</v>
      </c>
      <c r="B50" s="2677"/>
      <c r="C50" s="2677"/>
      <c r="D50" s="2677"/>
      <c r="E50" s="2677"/>
      <c r="F50" s="2680" t="s">
        <v>479</v>
      </c>
      <c r="G50" s="2680"/>
      <c r="H50" s="2680"/>
      <c r="I50" s="2680"/>
      <c r="J50" s="2680"/>
      <c r="K50" s="2680"/>
      <c r="L50" s="2680"/>
      <c r="M50" s="2680"/>
      <c r="N50" s="2680"/>
      <c r="O50" s="2680"/>
      <c r="P50" s="2680"/>
      <c r="Q50" s="2681"/>
      <c r="R50" s="295"/>
      <c r="S50" s="2676" t="s">
        <v>30</v>
      </c>
      <c r="T50" s="2677"/>
      <c r="U50" s="2677"/>
      <c r="V50" s="2677"/>
      <c r="W50" s="2677"/>
      <c r="X50" s="2692" t="s">
        <v>478</v>
      </c>
      <c r="Y50" s="2692"/>
      <c r="Z50" s="2692"/>
      <c r="AA50" s="2692"/>
      <c r="AB50" s="2692"/>
      <c r="AC50" s="2692"/>
      <c r="AD50" s="2692"/>
      <c r="AE50" s="2692"/>
      <c r="AF50" s="2692"/>
      <c r="AG50" s="2692"/>
      <c r="AH50" s="2692"/>
      <c r="AI50" s="2693"/>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76" t="s">
        <v>319</v>
      </c>
      <c r="B51" s="2677"/>
      <c r="C51" s="2677"/>
      <c r="D51" s="2677"/>
      <c r="E51" s="2677"/>
      <c r="F51" s="2680" t="s">
        <v>477</v>
      </c>
      <c r="G51" s="2680"/>
      <c r="H51" s="2680"/>
      <c r="I51" s="2680"/>
      <c r="J51" s="2680"/>
      <c r="K51" s="2680"/>
      <c r="L51" s="2680"/>
      <c r="M51" s="2680"/>
      <c r="N51" s="2680"/>
      <c r="O51" s="2680"/>
      <c r="P51" s="2680"/>
      <c r="Q51" s="2681"/>
      <c r="R51" s="295"/>
      <c r="S51" s="2676" t="s">
        <v>476</v>
      </c>
      <c r="T51" s="2677"/>
      <c r="U51" s="2677"/>
      <c r="V51" s="2677"/>
      <c r="W51" s="2677"/>
      <c r="X51" s="2692" t="s">
        <v>475</v>
      </c>
      <c r="Y51" s="2692"/>
      <c r="Z51" s="2692"/>
      <c r="AA51" s="2692"/>
      <c r="AB51" s="2692"/>
      <c r="AC51" s="2692"/>
      <c r="AD51" s="2692"/>
      <c r="AE51" s="2692"/>
      <c r="AF51" s="2692"/>
      <c r="AG51" s="2692"/>
      <c r="AH51" s="2692"/>
      <c r="AI51" s="2693"/>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76" t="s">
        <v>66</v>
      </c>
      <c r="B52" s="2677"/>
      <c r="C52" s="2677"/>
      <c r="D52" s="2677"/>
      <c r="E52" s="2677"/>
      <c r="F52" s="2680" t="s">
        <v>474</v>
      </c>
      <c r="G52" s="2680"/>
      <c r="H52" s="2680"/>
      <c r="I52" s="2680"/>
      <c r="J52" s="2680"/>
      <c r="K52" s="2680"/>
      <c r="L52" s="2680"/>
      <c r="M52" s="2680"/>
      <c r="N52" s="2680"/>
      <c r="O52" s="2680"/>
      <c r="P52" s="2680"/>
      <c r="Q52" s="2681"/>
      <c r="R52" s="295"/>
      <c r="S52" s="2676" t="s">
        <v>473</v>
      </c>
      <c r="T52" s="2677"/>
      <c r="U52" s="2677"/>
      <c r="V52" s="2677"/>
      <c r="W52" s="2677"/>
      <c r="X52" s="2692" t="s">
        <v>472</v>
      </c>
      <c r="Y52" s="2692"/>
      <c r="Z52" s="2692"/>
      <c r="AA52" s="2692"/>
      <c r="AB52" s="2692"/>
      <c r="AC52" s="2692"/>
      <c r="AD52" s="2692"/>
      <c r="AE52" s="2692"/>
      <c r="AF52" s="2692"/>
      <c r="AG52" s="2692"/>
      <c r="AH52" s="2692"/>
      <c r="AI52" s="2693"/>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76" t="s">
        <v>340</v>
      </c>
      <c r="B53" s="2677"/>
      <c r="C53" s="2677"/>
      <c r="D53" s="2677"/>
      <c r="E53" s="2677"/>
      <c r="F53" s="2680" t="s">
        <v>471</v>
      </c>
      <c r="G53" s="2680"/>
      <c r="H53" s="2680"/>
      <c r="I53" s="2680"/>
      <c r="J53" s="2680"/>
      <c r="K53" s="2680"/>
      <c r="L53" s="2680"/>
      <c r="M53" s="2680"/>
      <c r="N53" s="2680"/>
      <c r="O53" s="2680"/>
      <c r="P53" s="2680"/>
      <c r="Q53" s="2681"/>
      <c r="R53" s="295"/>
      <c r="S53" s="2676" t="s">
        <v>470</v>
      </c>
      <c r="T53" s="2677"/>
      <c r="U53" s="2677"/>
      <c r="V53" s="2677"/>
      <c r="W53" s="2677"/>
      <c r="X53" s="2692" t="s">
        <v>469</v>
      </c>
      <c r="Y53" s="2692"/>
      <c r="Z53" s="2692"/>
      <c r="AA53" s="2692"/>
      <c r="AB53" s="2692"/>
      <c r="AC53" s="2692"/>
      <c r="AD53" s="2692"/>
      <c r="AE53" s="2692"/>
      <c r="AF53" s="2692"/>
      <c r="AG53" s="2692"/>
      <c r="AH53" s="2692"/>
      <c r="AI53" s="2693"/>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76" t="s">
        <v>468</v>
      </c>
      <c r="B54" s="2677"/>
      <c r="C54" s="2677"/>
      <c r="D54" s="2677"/>
      <c r="E54" s="2677"/>
      <c r="F54" s="2698" t="s">
        <v>467</v>
      </c>
      <c r="G54" s="2698"/>
      <c r="H54" s="2698"/>
      <c r="I54" s="2698"/>
      <c r="J54" s="2698"/>
      <c r="K54" s="2698"/>
      <c r="L54" s="2698"/>
      <c r="M54" s="2698"/>
      <c r="N54" s="2698"/>
      <c r="O54" s="2698"/>
      <c r="P54" s="2698"/>
      <c r="Q54" s="2699"/>
      <c r="R54" s="295"/>
      <c r="S54" s="2676" t="s">
        <v>466</v>
      </c>
      <c r="T54" s="2677"/>
      <c r="U54" s="2677"/>
      <c r="V54" s="2677"/>
      <c r="W54" s="2677"/>
      <c r="X54" s="2692" t="s">
        <v>465</v>
      </c>
      <c r="Y54" s="2692"/>
      <c r="Z54" s="2692"/>
      <c r="AA54" s="2692"/>
      <c r="AB54" s="2692"/>
      <c r="AC54" s="2692"/>
      <c r="AD54" s="2692"/>
      <c r="AE54" s="2692"/>
      <c r="AF54" s="2692"/>
      <c r="AG54" s="2692"/>
      <c r="AH54" s="2692"/>
      <c r="AI54" s="2693"/>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76"/>
      <c r="B55" s="2677"/>
      <c r="C55" s="2677"/>
      <c r="D55" s="2677"/>
      <c r="E55" s="2677"/>
      <c r="F55" s="2698"/>
      <c r="G55" s="2698"/>
      <c r="H55" s="2698"/>
      <c r="I55" s="2698"/>
      <c r="J55" s="2698"/>
      <c r="K55" s="2698"/>
      <c r="L55" s="2698"/>
      <c r="M55" s="2698"/>
      <c r="N55" s="2698"/>
      <c r="O55" s="2698"/>
      <c r="P55" s="2698"/>
      <c r="Q55" s="2699"/>
      <c r="R55" s="295"/>
      <c r="S55" s="2676" t="s">
        <v>464</v>
      </c>
      <c r="T55" s="2677"/>
      <c r="U55" s="2677"/>
      <c r="V55" s="2677"/>
      <c r="W55" s="2677"/>
      <c r="X55" s="2692" t="s">
        <v>463</v>
      </c>
      <c r="Y55" s="2692"/>
      <c r="Z55" s="2692"/>
      <c r="AA55" s="2692"/>
      <c r="AB55" s="2692"/>
      <c r="AC55" s="2692"/>
      <c r="AD55" s="2692"/>
      <c r="AE55" s="2692"/>
      <c r="AF55" s="2692"/>
      <c r="AG55" s="2692"/>
      <c r="AH55" s="2692"/>
      <c r="AI55" s="2693"/>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96" t="s">
        <v>462</v>
      </c>
      <c r="B56" s="2697"/>
      <c r="C56" s="2697"/>
      <c r="D56" s="2697"/>
      <c r="E56" s="2697"/>
      <c r="F56" s="2692" t="s">
        <v>461</v>
      </c>
      <c r="G56" s="2692"/>
      <c r="H56" s="2692"/>
      <c r="I56" s="2692"/>
      <c r="J56" s="2692"/>
      <c r="K56" s="2692"/>
      <c r="L56" s="2692"/>
      <c r="M56" s="2692"/>
      <c r="N56" s="2692"/>
      <c r="O56" s="2692"/>
      <c r="P56" s="2692"/>
      <c r="Q56" s="2693"/>
      <c r="R56" s="295"/>
      <c r="S56" s="2676" t="s">
        <v>460</v>
      </c>
      <c r="T56" s="2677"/>
      <c r="U56" s="2677"/>
      <c r="V56" s="2677"/>
      <c r="W56" s="2677"/>
      <c r="X56" s="2692" t="s">
        <v>459</v>
      </c>
      <c r="Y56" s="2692"/>
      <c r="Z56" s="2692"/>
      <c r="AA56" s="2692"/>
      <c r="AB56" s="2692"/>
      <c r="AC56" s="2692"/>
      <c r="AD56" s="2692"/>
      <c r="AE56" s="2692"/>
      <c r="AF56" s="2692"/>
      <c r="AG56" s="2692"/>
      <c r="AH56" s="2692"/>
      <c r="AI56" s="2693"/>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96" t="s">
        <v>287</v>
      </c>
      <c r="B57" s="2697"/>
      <c r="C57" s="2697"/>
      <c r="D57" s="2697"/>
      <c r="E57" s="2697"/>
      <c r="F57" s="2692" t="s">
        <v>458</v>
      </c>
      <c r="G57" s="2692"/>
      <c r="H57" s="2692"/>
      <c r="I57" s="2692"/>
      <c r="J57" s="2692"/>
      <c r="K57" s="2692"/>
      <c r="L57" s="2692"/>
      <c r="M57" s="2692"/>
      <c r="N57" s="2692"/>
      <c r="O57" s="2692"/>
      <c r="P57" s="2692"/>
      <c r="Q57" s="2693"/>
      <c r="R57" s="295"/>
      <c r="S57" s="2676" t="s">
        <v>457</v>
      </c>
      <c r="T57" s="2677"/>
      <c r="U57" s="2677"/>
      <c r="V57" s="2677"/>
      <c r="W57" s="2677"/>
      <c r="X57" s="2692" t="s">
        <v>456</v>
      </c>
      <c r="Y57" s="2692"/>
      <c r="Z57" s="2692"/>
      <c r="AA57" s="2692"/>
      <c r="AB57" s="2692"/>
      <c r="AC57" s="2692"/>
      <c r="AD57" s="2692"/>
      <c r="AE57" s="2692"/>
      <c r="AF57" s="2692"/>
      <c r="AG57" s="2692"/>
      <c r="AH57" s="2692"/>
      <c r="AI57" s="2693"/>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96" t="s">
        <v>455</v>
      </c>
      <c r="B58" s="2697"/>
      <c r="C58" s="2697"/>
      <c r="D58" s="2697"/>
      <c r="E58" s="2697"/>
      <c r="F58" s="2692" t="s">
        <v>454</v>
      </c>
      <c r="G58" s="2692"/>
      <c r="H58" s="2692"/>
      <c r="I58" s="2692"/>
      <c r="J58" s="2692"/>
      <c r="K58" s="2692"/>
      <c r="L58" s="2692"/>
      <c r="M58" s="2692"/>
      <c r="N58" s="2692"/>
      <c r="O58" s="2692"/>
      <c r="P58" s="2692"/>
      <c r="Q58" s="2693"/>
      <c r="R58" s="295"/>
      <c r="S58" s="2676" t="s">
        <v>453</v>
      </c>
      <c r="T58" s="2677"/>
      <c r="U58" s="2677"/>
      <c r="V58" s="2677"/>
      <c r="W58" s="2677"/>
      <c r="X58" s="2692" t="s">
        <v>452</v>
      </c>
      <c r="Y58" s="2692"/>
      <c r="Z58" s="2692"/>
      <c r="AA58" s="2692"/>
      <c r="AB58" s="2692"/>
      <c r="AC58" s="2692"/>
      <c r="AD58" s="2692"/>
      <c r="AE58" s="2692"/>
      <c r="AF58" s="2692"/>
      <c r="AG58" s="2692"/>
      <c r="AH58" s="2692"/>
      <c r="AI58" s="2693"/>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96" t="s">
        <v>451</v>
      </c>
      <c r="B59" s="2697"/>
      <c r="C59" s="2697"/>
      <c r="D59" s="2697"/>
      <c r="E59" s="2697"/>
      <c r="F59" s="2692" t="s">
        <v>408</v>
      </c>
      <c r="G59" s="2692"/>
      <c r="H59" s="2692"/>
      <c r="I59" s="2692"/>
      <c r="J59" s="2692"/>
      <c r="K59" s="2692"/>
      <c r="L59" s="2692"/>
      <c r="M59" s="2692"/>
      <c r="N59" s="2692"/>
      <c r="O59" s="2692"/>
      <c r="P59" s="2692"/>
      <c r="Q59" s="2693"/>
      <c r="R59" s="295"/>
      <c r="S59" s="2676" t="s">
        <v>282</v>
      </c>
      <c r="T59" s="2677"/>
      <c r="U59" s="2677"/>
      <c r="V59" s="2677"/>
      <c r="W59" s="2677"/>
      <c r="X59" s="2692" t="s">
        <v>450</v>
      </c>
      <c r="Y59" s="2692"/>
      <c r="Z59" s="2692"/>
      <c r="AA59" s="2692"/>
      <c r="AB59" s="2692"/>
      <c r="AC59" s="2692"/>
      <c r="AD59" s="2692"/>
      <c r="AE59" s="2692"/>
      <c r="AF59" s="2692"/>
      <c r="AG59" s="2692"/>
      <c r="AH59" s="2692"/>
      <c r="AI59" s="2693"/>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96" t="s">
        <v>444</v>
      </c>
      <c r="B60" s="2697"/>
      <c r="C60" s="2697"/>
      <c r="D60" s="2697"/>
      <c r="E60" s="2697"/>
      <c r="F60" s="2692" t="s">
        <v>449</v>
      </c>
      <c r="G60" s="2692"/>
      <c r="H60" s="2692"/>
      <c r="I60" s="2692"/>
      <c r="J60" s="2692"/>
      <c r="K60" s="2692"/>
      <c r="L60" s="2692"/>
      <c r="M60" s="2692"/>
      <c r="N60" s="2692"/>
      <c r="O60" s="2692"/>
      <c r="P60" s="2692"/>
      <c r="Q60" s="2693"/>
      <c r="R60" s="295"/>
      <c r="S60" s="2708" t="s">
        <v>448</v>
      </c>
      <c r="T60" s="2709"/>
      <c r="U60" s="2709"/>
      <c r="V60" s="2709"/>
      <c r="W60" s="2709"/>
      <c r="X60" s="2710" t="s">
        <v>447</v>
      </c>
      <c r="Y60" s="2710"/>
      <c r="Z60" s="2710"/>
      <c r="AA60" s="2710"/>
      <c r="AB60" s="2710"/>
      <c r="AC60" s="2710"/>
      <c r="AD60" s="2710"/>
      <c r="AE60" s="2710"/>
      <c r="AF60" s="2710"/>
      <c r="AG60" s="2710"/>
      <c r="AH60" s="2710"/>
      <c r="AI60" s="2711"/>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96" t="s">
        <v>446</v>
      </c>
      <c r="B61" s="2697"/>
      <c r="C61" s="2697"/>
      <c r="D61" s="2697"/>
      <c r="E61" s="2697"/>
      <c r="F61" s="2698" t="s">
        <v>445</v>
      </c>
      <c r="G61" s="2698"/>
      <c r="H61" s="2698"/>
      <c r="I61" s="2698"/>
      <c r="J61" s="2698"/>
      <c r="K61" s="2698"/>
      <c r="L61" s="2698"/>
      <c r="M61" s="2698"/>
      <c r="N61" s="2698"/>
      <c r="O61" s="2698"/>
      <c r="P61" s="2698"/>
      <c r="Q61" s="2699"/>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704"/>
      <c r="B62" s="2705"/>
      <c r="C62" s="2705"/>
      <c r="D62" s="2705"/>
      <c r="E62" s="2705"/>
      <c r="F62" s="2706"/>
      <c r="G62" s="2706"/>
      <c r="H62" s="2706"/>
      <c r="I62" s="2706"/>
      <c r="J62" s="2706"/>
      <c r="K62" s="2706"/>
      <c r="L62" s="2706"/>
      <c r="M62" s="2706"/>
      <c r="N62" s="2706"/>
      <c r="O62" s="2706"/>
      <c r="P62" s="2706"/>
      <c r="Q62" s="2707"/>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526" t="s">
        <v>49</v>
      </c>
      <c r="AK1" s="1526"/>
      <c r="AL1" s="1526"/>
      <c r="AM1" s="1526"/>
      <c r="AN1" s="1526"/>
      <c r="AO1" s="1526"/>
      <c r="AP1" s="1526"/>
      <c r="AQ1" s="1526"/>
      <c r="AR1" s="1526"/>
      <c r="AS1" s="1526"/>
      <c r="AT1" s="1526"/>
      <c r="AU1" s="1526"/>
      <c r="AV1" s="1526"/>
      <c r="AW1" s="1526"/>
      <c r="AX1" s="1526"/>
      <c r="AY1" s="1526"/>
      <c r="AZ1" s="1526"/>
      <c r="BA1" s="1526"/>
      <c r="BB1" s="1526"/>
      <c r="BC1" s="1526"/>
      <c r="BD1" s="1526"/>
      <c r="BE1" s="1526"/>
      <c r="BF1" s="1526"/>
      <c r="BG1" s="1526"/>
      <c r="BH1" s="1526"/>
      <c r="BI1" s="1526"/>
      <c r="BJ1" s="1526"/>
      <c r="BK1" s="1526"/>
      <c r="BL1" s="1526"/>
      <c r="BM1" s="1526"/>
      <c r="BN1" s="1526"/>
      <c r="BO1" s="1526"/>
      <c r="BP1" s="1526"/>
      <c r="BQ1" s="1526"/>
      <c r="BR1" s="1526"/>
      <c r="BS1" s="15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299" t="s">
        <v>608</v>
      </c>
      <c r="N5" s="1299"/>
      <c r="O5" s="1299"/>
      <c r="P5" s="1299"/>
      <c r="Q5" s="1299"/>
      <c r="R5" s="1299"/>
      <c r="S5" s="1299"/>
      <c r="T5" s="1299"/>
      <c r="U5" s="1299"/>
      <c r="V5" s="1299"/>
      <c r="W5" s="1299"/>
      <c r="X5" s="1299"/>
      <c r="Y5" s="1299"/>
      <c r="Z5" s="1299"/>
      <c r="AA5" s="1299"/>
      <c r="AB5" s="1299"/>
      <c r="AC5" s="1299"/>
      <c r="AD5" s="1299"/>
      <c r="AE5" s="1299"/>
      <c r="AF5" s="1299"/>
      <c r="AG5" s="1299"/>
      <c r="AH5" s="1299"/>
      <c r="AI5" s="129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19" t="s">
        <v>48</v>
      </c>
      <c r="B7" s="1319"/>
      <c r="C7" s="1319"/>
      <c r="D7" s="1319"/>
      <c r="E7" s="1319"/>
      <c r="F7" s="1037"/>
      <c r="G7" s="1037"/>
      <c r="H7" s="1037"/>
      <c r="I7" s="1037"/>
      <c r="J7" s="1037"/>
      <c r="K7" s="1037"/>
      <c r="L7" s="1037"/>
      <c r="M7" s="1037"/>
      <c r="N7" s="1037"/>
      <c r="O7" s="1037"/>
      <c r="P7" s="1037"/>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2" t="s">
        <v>835</v>
      </c>
      <c r="B9" s="2713"/>
      <c r="C9" s="2713"/>
      <c r="D9" s="2713"/>
      <c r="E9" s="2713"/>
      <c r="F9" s="2713"/>
      <c r="G9" s="2713"/>
      <c r="H9" s="2713"/>
      <c r="I9" s="2713"/>
      <c r="J9" s="2713"/>
      <c r="K9" s="2713"/>
      <c r="L9" s="2713"/>
      <c r="M9" s="2713"/>
      <c r="N9" s="2713"/>
      <c r="O9" s="2713"/>
      <c r="P9" s="2713"/>
      <c r="Q9" s="2713"/>
      <c r="R9" s="2713"/>
      <c r="S9" s="2713"/>
      <c r="T9" s="2713"/>
      <c r="U9" s="2713"/>
      <c r="V9" s="2713"/>
      <c r="W9" s="2713"/>
      <c r="X9" s="2713"/>
      <c r="Y9" s="2713"/>
      <c r="Z9" s="2713"/>
      <c r="AA9" s="2713"/>
      <c r="AB9" s="2713"/>
      <c r="AC9" s="2713"/>
      <c r="AD9" s="2713"/>
      <c r="AE9" s="2713"/>
      <c r="AF9" s="2713"/>
      <c r="AG9" s="2713"/>
      <c r="AH9" s="2713"/>
      <c r="AI9" s="2714"/>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15"/>
      <c r="B10" s="2716"/>
      <c r="C10" s="2716"/>
      <c r="D10" s="2716"/>
      <c r="E10" s="2716"/>
      <c r="F10" s="2716"/>
      <c r="G10" s="2716"/>
      <c r="H10" s="2716"/>
      <c r="I10" s="2716"/>
      <c r="J10" s="2716"/>
      <c r="K10" s="2716"/>
      <c r="L10" s="2716"/>
      <c r="M10" s="2716"/>
      <c r="N10" s="2716"/>
      <c r="O10" s="2716"/>
      <c r="P10" s="2716"/>
      <c r="Q10" s="2716"/>
      <c r="R10" s="2716"/>
      <c r="S10" s="2716"/>
      <c r="T10" s="2716"/>
      <c r="U10" s="2716"/>
      <c r="V10" s="2716"/>
      <c r="W10" s="2716"/>
      <c r="X10" s="2716"/>
      <c r="Y10" s="2716"/>
      <c r="Z10" s="2716"/>
      <c r="AA10" s="2716"/>
      <c r="AB10" s="2716"/>
      <c r="AC10" s="2716"/>
      <c r="AD10" s="2716"/>
      <c r="AE10" s="2716"/>
      <c r="AF10" s="2716"/>
      <c r="AG10" s="2716"/>
      <c r="AH10" s="2716"/>
      <c r="AI10" s="2717"/>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15"/>
      <c r="B11" s="2716"/>
      <c r="C11" s="2716"/>
      <c r="D11" s="2716"/>
      <c r="E11" s="2716"/>
      <c r="F11" s="2716"/>
      <c r="G11" s="2716"/>
      <c r="H11" s="2716"/>
      <c r="I11" s="2716"/>
      <c r="J11" s="2716"/>
      <c r="K11" s="2716"/>
      <c r="L11" s="2716"/>
      <c r="M11" s="2716"/>
      <c r="N11" s="2716"/>
      <c r="O11" s="2716"/>
      <c r="P11" s="2716"/>
      <c r="Q11" s="2716"/>
      <c r="R11" s="2716"/>
      <c r="S11" s="2716"/>
      <c r="T11" s="2716"/>
      <c r="U11" s="2716"/>
      <c r="V11" s="2716"/>
      <c r="W11" s="2716"/>
      <c r="X11" s="2716"/>
      <c r="Y11" s="2716"/>
      <c r="Z11" s="2716"/>
      <c r="AA11" s="2716"/>
      <c r="AB11" s="2716"/>
      <c r="AC11" s="2716"/>
      <c r="AD11" s="2716"/>
      <c r="AE11" s="2716"/>
      <c r="AF11" s="2716"/>
      <c r="AG11" s="2716"/>
      <c r="AH11" s="2716"/>
      <c r="AI11" s="2717"/>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15"/>
      <c r="B12" s="2716"/>
      <c r="C12" s="2716"/>
      <c r="D12" s="2716"/>
      <c r="E12" s="2716"/>
      <c r="F12" s="2716"/>
      <c r="G12" s="2716"/>
      <c r="H12" s="2716"/>
      <c r="I12" s="2716"/>
      <c r="J12" s="2716"/>
      <c r="K12" s="2716"/>
      <c r="L12" s="2716"/>
      <c r="M12" s="2716"/>
      <c r="N12" s="2716"/>
      <c r="O12" s="2716"/>
      <c r="P12" s="2716"/>
      <c r="Q12" s="2716"/>
      <c r="R12" s="2716"/>
      <c r="S12" s="2716"/>
      <c r="T12" s="2716"/>
      <c r="U12" s="2716"/>
      <c r="V12" s="2716"/>
      <c r="W12" s="2716"/>
      <c r="X12" s="2716"/>
      <c r="Y12" s="2716"/>
      <c r="Z12" s="2716"/>
      <c r="AA12" s="2716"/>
      <c r="AB12" s="2716"/>
      <c r="AC12" s="2716"/>
      <c r="AD12" s="2716"/>
      <c r="AE12" s="2716"/>
      <c r="AF12" s="2716"/>
      <c r="AG12" s="2716"/>
      <c r="AH12" s="2716"/>
      <c r="AI12" s="2717"/>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15"/>
      <c r="B13" s="2716"/>
      <c r="C13" s="2716"/>
      <c r="D13" s="2716"/>
      <c r="E13" s="2716"/>
      <c r="F13" s="2716"/>
      <c r="G13" s="2716"/>
      <c r="H13" s="2716"/>
      <c r="I13" s="2716"/>
      <c r="J13" s="2716"/>
      <c r="K13" s="2716"/>
      <c r="L13" s="2716"/>
      <c r="M13" s="2716"/>
      <c r="N13" s="2716"/>
      <c r="O13" s="2716"/>
      <c r="P13" s="2716"/>
      <c r="Q13" s="2716"/>
      <c r="R13" s="2716"/>
      <c r="S13" s="2716"/>
      <c r="T13" s="2716"/>
      <c r="U13" s="2716"/>
      <c r="V13" s="2716"/>
      <c r="W13" s="2716"/>
      <c r="X13" s="2716"/>
      <c r="Y13" s="2716"/>
      <c r="Z13" s="2716"/>
      <c r="AA13" s="2716"/>
      <c r="AB13" s="2716"/>
      <c r="AC13" s="2716"/>
      <c r="AD13" s="2716"/>
      <c r="AE13" s="2716"/>
      <c r="AF13" s="2716"/>
      <c r="AG13" s="2716"/>
      <c r="AH13" s="2716"/>
      <c r="AI13" s="2717"/>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15"/>
      <c r="B14" s="2716"/>
      <c r="C14" s="2716"/>
      <c r="D14" s="2716"/>
      <c r="E14" s="2716"/>
      <c r="F14" s="2716"/>
      <c r="G14" s="2716"/>
      <c r="H14" s="2716"/>
      <c r="I14" s="2716"/>
      <c r="J14" s="2716"/>
      <c r="K14" s="2716"/>
      <c r="L14" s="2716"/>
      <c r="M14" s="2716"/>
      <c r="N14" s="2716"/>
      <c r="O14" s="2716"/>
      <c r="P14" s="2716"/>
      <c r="Q14" s="2716"/>
      <c r="R14" s="2716"/>
      <c r="S14" s="2716"/>
      <c r="T14" s="2716"/>
      <c r="U14" s="2716"/>
      <c r="V14" s="2716"/>
      <c r="W14" s="2716"/>
      <c r="X14" s="2716"/>
      <c r="Y14" s="2716"/>
      <c r="Z14" s="2716"/>
      <c r="AA14" s="2716"/>
      <c r="AB14" s="2716"/>
      <c r="AC14" s="2716"/>
      <c r="AD14" s="2716"/>
      <c r="AE14" s="2716"/>
      <c r="AF14" s="2716"/>
      <c r="AG14" s="2716"/>
      <c r="AH14" s="2716"/>
      <c r="AI14" s="2717"/>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15"/>
      <c r="B15" s="2716"/>
      <c r="C15" s="2716"/>
      <c r="D15" s="2716"/>
      <c r="E15" s="2716"/>
      <c r="F15" s="2716"/>
      <c r="G15" s="2716"/>
      <c r="H15" s="2716"/>
      <c r="I15" s="2716"/>
      <c r="J15" s="2716"/>
      <c r="K15" s="2716"/>
      <c r="L15" s="2716"/>
      <c r="M15" s="2716"/>
      <c r="N15" s="2716"/>
      <c r="O15" s="2716"/>
      <c r="P15" s="2716"/>
      <c r="Q15" s="2716"/>
      <c r="R15" s="2716"/>
      <c r="S15" s="2716"/>
      <c r="T15" s="2716"/>
      <c r="U15" s="2716"/>
      <c r="V15" s="2716"/>
      <c r="W15" s="2716"/>
      <c r="X15" s="2716"/>
      <c r="Y15" s="2716"/>
      <c r="Z15" s="2716"/>
      <c r="AA15" s="2716"/>
      <c r="AB15" s="2716"/>
      <c r="AC15" s="2716"/>
      <c r="AD15" s="2716"/>
      <c r="AE15" s="2716"/>
      <c r="AF15" s="2716"/>
      <c r="AG15" s="2716"/>
      <c r="AH15" s="2716"/>
      <c r="AI15" s="2717"/>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15"/>
      <c r="B16" s="2716"/>
      <c r="C16" s="2716"/>
      <c r="D16" s="2716"/>
      <c r="E16" s="2716"/>
      <c r="F16" s="2716"/>
      <c r="G16" s="2716"/>
      <c r="H16" s="2716"/>
      <c r="I16" s="2716"/>
      <c r="J16" s="2716"/>
      <c r="K16" s="2716"/>
      <c r="L16" s="2716"/>
      <c r="M16" s="2716"/>
      <c r="N16" s="2716"/>
      <c r="O16" s="2716"/>
      <c r="P16" s="2716"/>
      <c r="Q16" s="2716"/>
      <c r="R16" s="2716"/>
      <c r="S16" s="2716"/>
      <c r="T16" s="2716"/>
      <c r="U16" s="2716"/>
      <c r="V16" s="2716"/>
      <c r="W16" s="2716"/>
      <c r="X16" s="2716"/>
      <c r="Y16" s="2716"/>
      <c r="Z16" s="2716"/>
      <c r="AA16" s="2716"/>
      <c r="AB16" s="2716"/>
      <c r="AC16" s="2716"/>
      <c r="AD16" s="2716"/>
      <c r="AE16" s="2716"/>
      <c r="AF16" s="2716"/>
      <c r="AG16" s="2716"/>
      <c r="AH16" s="2716"/>
      <c r="AI16" s="2717"/>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15"/>
      <c r="B17" s="2716"/>
      <c r="C17" s="2716"/>
      <c r="D17" s="2716"/>
      <c r="E17" s="2716"/>
      <c r="F17" s="2716"/>
      <c r="G17" s="2716"/>
      <c r="H17" s="2716"/>
      <c r="I17" s="2716"/>
      <c r="J17" s="2716"/>
      <c r="K17" s="2716"/>
      <c r="L17" s="2716"/>
      <c r="M17" s="2716"/>
      <c r="N17" s="2716"/>
      <c r="O17" s="2716"/>
      <c r="P17" s="2716"/>
      <c r="Q17" s="2716"/>
      <c r="R17" s="2716"/>
      <c r="S17" s="2716"/>
      <c r="T17" s="2716"/>
      <c r="U17" s="2716"/>
      <c r="V17" s="2716"/>
      <c r="W17" s="2716"/>
      <c r="X17" s="2716"/>
      <c r="Y17" s="2716"/>
      <c r="Z17" s="2716"/>
      <c r="AA17" s="2716"/>
      <c r="AB17" s="2716"/>
      <c r="AC17" s="2716"/>
      <c r="AD17" s="2716"/>
      <c r="AE17" s="2716"/>
      <c r="AF17" s="2716"/>
      <c r="AG17" s="2716"/>
      <c r="AH17" s="2716"/>
      <c r="AI17" s="2717"/>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15"/>
      <c r="B18" s="2716"/>
      <c r="C18" s="2716"/>
      <c r="D18" s="2716"/>
      <c r="E18" s="2716"/>
      <c r="F18" s="2716"/>
      <c r="G18" s="2716"/>
      <c r="H18" s="2716"/>
      <c r="I18" s="2716"/>
      <c r="J18" s="2716"/>
      <c r="K18" s="2716"/>
      <c r="L18" s="2716"/>
      <c r="M18" s="2716"/>
      <c r="N18" s="2716"/>
      <c r="O18" s="2716"/>
      <c r="P18" s="2716"/>
      <c r="Q18" s="2716"/>
      <c r="R18" s="2716"/>
      <c r="S18" s="2716"/>
      <c r="T18" s="2716"/>
      <c r="U18" s="2716"/>
      <c r="V18" s="2716"/>
      <c r="W18" s="2716"/>
      <c r="X18" s="2716"/>
      <c r="Y18" s="2716"/>
      <c r="Z18" s="2716"/>
      <c r="AA18" s="2716"/>
      <c r="AB18" s="2716"/>
      <c r="AC18" s="2716"/>
      <c r="AD18" s="2716"/>
      <c r="AE18" s="2716"/>
      <c r="AF18" s="2716"/>
      <c r="AG18" s="2716"/>
      <c r="AH18" s="2716"/>
      <c r="AI18" s="2717"/>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15"/>
      <c r="B19" s="2716"/>
      <c r="C19" s="2716"/>
      <c r="D19" s="2716"/>
      <c r="E19" s="2716"/>
      <c r="F19" s="2716"/>
      <c r="G19" s="2716"/>
      <c r="H19" s="2716"/>
      <c r="I19" s="2716"/>
      <c r="J19" s="2716"/>
      <c r="K19" s="2716"/>
      <c r="L19" s="2716"/>
      <c r="M19" s="2716"/>
      <c r="N19" s="2716"/>
      <c r="O19" s="2716"/>
      <c r="P19" s="2716"/>
      <c r="Q19" s="2716"/>
      <c r="R19" s="2716"/>
      <c r="S19" s="2716"/>
      <c r="T19" s="2716"/>
      <c r="U19" s="2716"/>
      <c r="V19" s="2716"/>
      <c r="W19" s="2716"/>
      <c r="X19" s="2716"/>
      <c r="Y19" s="2716"/>
      <c r="Z19" s="2716"/>
      <c r="AA19" s="2716"/>
      <c r="AB19" s="2716"/>
      <c r="AC19" s="2716"/>
      <c r="AD19" s="2716"/>
      <c r="AE19" s="2716"/>
      <c r="AF19" s="2716"/>
      <c r="AG19" s="2716"/>
      <c r="AH19" s="2716"/>
      <c r="AI19" s="2717"/>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15"/>
      <c r="B20" s="2716"/>
      <c r="C20" s="2716"/>
      <c r="D20" s="2716"/>
      <c r="E20" s="2716"/>
      <c r="F20" s="2716"/>
      <c r="G20" s="2716"/>
      <c r="H20" s="2716"/>
      <c r="I20" s="2716"/>
      <c r="J20" s="2716"/>
      <c r="K20" s="2716"/>
      <c r="L20" s="2716"/>
      <c r="M20" s="2716"/>
      <c r="N20" s="2716"/>
      <c r="O20" s="2716"/>
      <c r="P20" s="2716"/>
      <c r="Q20" s="2716"/>
      <c r="R20" s="2716"/>
      <c r="S20" s="2716"/>
      <c r="T20" s="2716"/>
      <c r="U20" s="2716"/>
      <c r="V20" s="2716"/>
      <c r="W20" s="2716"/>
      <c r="X20" s="2716"/>
      <c r="Y20" s="2716"/>
      <c r="Z20" s="2716"/>
      <c r="AA20" s="2716"/>
      <c r="AB20" s="2716"/>
      <c r="AC20" s="2716"/>
      <c r="AD20" s="2716"/>
      <c r="AE20" s="2716"/>
      <c r="AF20" s="2716"/>
      <c r="AG20" s="2716"/>
      <c r="AH20" s="2716"/>
      <c r="AI20" s="2717"/>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15"/>
      <c r="B21" s="2716"/>
      <c r="C21" s="2716"/>
      <c r="D21" s="2716"/>
      <c r="E21" s="2716"/>
      <c r="F21" s="2716"/>
      <c r="G21" s="2716"/>
      <c r="H21" s="2716"/>
      <c r="I21" s="2716"/>
      <c r="J21" s="2716"/>
      <c r="K21" s="2716"/>
      <c r="L21" s="2716"/>
      <c r="M21" s="2716"/>
      <c r="N21" s="2716"/>
      <c r="O21" s="2716"/>
      <c r="P21" s="2716"/>
      <c r="Q21" s="2716"/>
      <c r="R21" s="2716"/>
      <c r="S21" s="2716"/>
      <c r="T21" s="2716"/>
      <c r="U21" s="2716"/>
      <c r="V21" s="2716"/>
      <c r="W21" s="2716"/>
      <c r="X21" s="2716"/>
      <c r="Y21" s="2716"/>
      <c r="Z21" s="2716"/>
      <c r="AA21" s="2716"/>
      <c r="AB21" s="2716"/>
      <c r="AC21" s="2716"/>
      <c r="AD21" s="2716"/>
      <c r="AE21" s="2716"/>
      <c r="AF21" s="2716"/>
      <c r="AG21" s="2716"/>
      <c r="AH21" s="2716"/>
      <c r="AI21" s="2717"/>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15"/>
      <c r="B22" s="2716"/>
      <c r="C22" s="2716"/>
      <c r="D22" s="2716"/>
      <c r="E22" s="2716"/>
      <c r="F22" s="2716"/>
      <c r="G22" s="2716"/>
      <c r="H22" s="2716"/>
      <c r="I22" s="2716"/>
      <c r="J22" s="2716"/>
      <c r="K22" s="2716"/>
      <c r="L22" s="2716"/>
      <c r="M22" s="2716"/>
      <c r="N22" s="2716"/>
      <c r="O22" s="2716"/>
      <c r="P22" s="2716"/>
      <c r="Q22" s="2716"/>
      <c r="R22" s="2716"/>
      <c r="S22" s="2716"/>
      <c r="T22" s="2716"/>
      <c r="U22" s="2716"/>
      <c r="V22" s="2716"/>
      <c r="W22" s="2716"/>
      <c r="X22" s="2716"/>
      <c r="Y22" s="2716"/>
      <c r="Z22" s="2716"/>
      <c r="AA22" s="2716"/>
      <c r="AB22" s="2716"/>
      <c r="AC22" s="2716"/>
      <c r="AD22" s="2716"/>
      <c r="AE22" s="2716"/>
      <c r="AF22" s="2716"/>
      <c r="AG22" s="2716"/>
      <c r="AH22" s="2716"/>
      <c r="AI22" s="2717"/>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15"/>
      <c r="B23" s="2716"/>
      <c r="C23" s="2716"/>
      <c r="D23" s="2716"/>
      <c r="E23" s="2716"/>
      <c r="F23" s="2716"/>
      <c r="G23" s="2716"/>
      <c r="H23" s="2716"/>
      <c r="I23" s="2716"/>
      <c r="J23" s="2716"/>
      <c r="K23" s="2716"/>
      <c r="L23" s="2716"/>
      <c r="M23" s="2716"/>
      <c r="N23" s="2716"/>
      <c r="O23" s="2716"/>
      <c r="P23" s="2716"/>
      <c r="Q23" s="2716"/>
      <c r="R23" s="2716"/>
      <c r="S23" s="2716"/>
      <c r="T23" s="2716"/>
      <c r="U23" s="2716"/>
      <c r="V23" s="2716"/>
      <c r="W23" s="2716"/>
      <c r="X23" s="2716"/>
      <c r="Y23" s="2716"/>
      <c r="Z23" s="2716"/>
      <c r="AA23" s="2716"/>
      <c r="AB23" s="2716"/>
      <c r="AC23" s="2716"/>
      <c r="AD23" s="2716"/>
      <c r="AE23" s="2716"/>
      <c r="AF23" s="2716"/>
      <c r="AG23" s="2716"/>
      <c r="AH23" s="2716"/>
      <c r="AI23" s="2717"/>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15"/>
      <c r="B24" s="2716"/>
      <c r="C24" s="2716"/>
      <c r="D24" s="2716"/>
      <c r="E24" s="2716"/>
      <c r="F24" s="2716"/>
      <c r="G24" s="2716"/>
      <c r="H24" s="2716"/>
      <c r="I24" s="2716"/>
      <c r="J24" s="2716"/>
      <c r="K24" s="2716"/>
      <c r="L24" s="2716"/>
      <c r="M24" s="2716"/>
      <c r="N24" s="2716"/>
      <c r="O24" s="2716"/>
      <c r="P24" s="2716"/>
      <c r="Q24" s="2716"/>
      <c r="R24" s="2716"/>
      <c r="S24" s="2716"/>
      <c r="T24" s="2716"/>
      <c r="U24" s="2716"/>
      <c r="V24" s="2716"/>
      <c r="W24" s="2716"/>
      <c r="X24" s="2716"/>
      <c r="Y24" s="2716"/>
      <c r="Z24" s="2716"/>
      <c r="AA24" s="2716"/>
      <c r="AB24" s="2716"/>
      <c r="AC24" s="2716"/>
      <c r="AD24" s="2716"/>
      <c r="AE24" s="2716"/>
      <c r="AF24" s="2716"/>
      <c r="AG24" s="2716"/>
      <c r="AH24" s="2716"/>
      <c r="AI24" s="2717"/>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15"/>
      <c r="B25" s="2716"/>
      <c r="C25" s="2716"/>
      <c r="D25" s="2716"/>
      <c r="E25" s="2716"/>
      <c r="F25" s="2716"/>
      <c r="G25" s="2716"/>
      <c r="H25" s="2716"/>
      <c r="I25" s="2716"/>
      <c r="J25" s="2716"/>
      <c r="K25" s="2716"/>
      <c r="L25" s="2716"/>
      <c r="M25" s="2716"/>
      <c r="N25" s="2716"/>
      <c r="O25" s="2716"/>
      <c r="P25" s="2716"/>
      <c r="Q25" s="2716"/>
      <c r="R25" s="2716"/>
      <c r="S25" s="2716"/>
      <c r="T25" s="2716"/>
      <c r="U25" s="2716"/>
      <c r="V25" s="2716"/>
      <c r="W25" s="2716"/>
      <c r="X25" s="2716"/>
      <c r="Y25" s="2716"/>
      <c r="Z25" s="2716"/>
      <c r="AA25" s="2716"/>
      <c r="AB25" s="2716"/>
      <c r="AC25" s="2716"/>
      <c r="AD25" s="2716"/>
      <c r="AE25" s="2716"/>
      <c r="AF25" s="2716"/>
      <c r="AG25" s="2716"/>
      <c r="AH25" s="2716"/>
      <c r="AI25" s="2717"/>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15"/>
      <c r="B26" s="2716"/>
      <c r="C26" s="2716"/>
      <c r="D26" s="2716"/>
      <c r="E26" s="2716"/>
      <c r="F26" s="2716"/>
      <c r="G26" s="2716"/>
      <c r="H26" s="2716"/>
      <c r="I26" s="2716"/>
      <c r="J26" s="2716"/>
      <c r="K26" s="2716"/>
      <c r="L26" s="2716"/>
      <c r="M26" s="2716"/>
      <c r="N26" s="2716"/>
      <c r="O26" s="2716"/>
      <c r="P26" s="2716"/>
      <c r="Q26" s="2716"/>
      <c r="R26" s="2716"/>
      <c r="S26" s="2716"/>
      <c r="T26" s="2716"/>
      <c r="U26" s="2716"/>
      <c r="V26" s="2716"/>
      <c r="W26" s="2716"/>
      <c r="X26" s="2716"/>
      <c r="Y26" s="2716"/>
      <c r="Z26" s="2716"/>
      <c r="AA26" s="2716"/>
      <c r="AB26" s="2716"/>
      <c r="AC26" s="2716"/>
      <c r="AD26" s="2716"/>
      <c r="AE26" s="2716"/>
      <c r="AF26" s="2716"/>
      <c r="AG26" s="2716"/>
      <c r="AH26" s="2716"/>
      <c r="AI26" s="2717"/>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15"/>
      <c r="B27" s="2716"/>
      <c r="C27" s="2716"/>
      <c r="D27" s="2716"/>
      <c r="E27" s="2716"/>
      <c r="F27" s="2716"/>
      <c r="G27" s="2716"/>
      <c r="H27" s="2716"/>
      <c r="I27" s="2716"/>
      <c r="J27" s="2716"/>
      <c r="K27" s="2716"/>
      <c r="L27" s="2716"/>
      <c r="M27" s="2716"/>
      <c r="N27" s="2716"/>
      <c r="O27" s="2716"/>
      <c r="P27" s="2716"/>
      <c r="Q27" s="2716"/>
      <c r="R27" s="2716"/>
      <c r="S27" s="2716"/>
      <c r="T27" s="2716"/>
      <c r="U27" s="2716"/>
      <c r="V27" s="2716"/>
      <c r="W27" s="2716"/>
      <c r="X27" s="2716"/>
      <c r="Y27" s="2716"/>
      <c r="Z27" s="2716"/>
      <c r="AA27" s="2716"/>
      <c r="AB27" s="2716"/>
      <c r="AC27" s="2716"/>
      <c r="AD27" s="2716"/>
      <c r="AE27" s="2716"/>
      <c r="AF27" s="2716"/>
      <c r="AG27" s="2716"/>
      <c r="AH27" s="2716"/>
      <c r="AI27" s="2717"/>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15"/>
      <c r="B28" s="2716"/>
      <c r="C28" s="2716"/>
      <c r="D28" s="2716"/>
      <c r="E28" s="2716"/>
      <c r="F28" s="2716"/>
      <c r="G28" s="2716"/>
      <c r="H28" s="2716"/>
      <c r="I28" s="2716"/>
      <c r="J28" s="2716"/>
      <c r="K28" s="2716"/>
      <c r="L28" s="2716"/>
      <c r="M28" s="2716"/>
      <c r="N28" s="2716"/>
      <c r="O28" s="2716"/>
      <c r="P28" s="2716"/>
      <c r="Q28" s="2716"/>
      <c r="R28" s="2716"/>
      <c r="S28" s="2716"/>
      <c r="T28" s="2716"/>
      <c r="U28" s="2716"/>
      <c r="V28" s="2716"/>
      <c r="W28" s="2716"/>
      <c r="X28" s="2716"/>
      <c r="Y28" s="2716"/>
      <c r="Z28" s="2716"/>
      <c r="AA28" s="2716"/>
      <c r="AB28" s="2716"/>
      <c r="AC28" s="2716"/>
      <c r="AD28" s="2716"/>
      <c r="AE28" s="2716"/>
      <c r="AF28" s="2716"/>
      <c r="AG28" s="2716"/>
      <c r="AH28" s="2716"/>
      <c r="AI28" s="2717"/>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15"/>
      <c r="B29" s="2716"/>
      <c r="C29" s="2716"/>
      <c r="D29" s="2716"/>
      <c r="E29" s="2716"/>
      <c r="F29" s="2716"/>
      <c r="G29" s="2716"/>
      <c r="H29" s="2716"/>
      <c r="I29" s="2716"/>
      <c r="J29" s="2716"/>
      <c r="K29" s="2716"/>
      <c r="L29" s="2716"/>
      <c r="M29" s="2716"/>
      <c r="N29" s="2716"/>
      <c r="O29" s="2716"/>
      <c r="P29" s="2716"/>
      <c r="Q29" s="2716"/>
      <c r="R29" s="2716"/>
      <c r="S29" s="2716"/>
      <c r="T29" s="2716"/>
      <c r="U29" s="2716"/>
      <c r="V29" s="2716"/>
      <c r="W29" s="2716"/>
      <c r="X29" s="2716"/>
      <c r="Y29" s="2716"/>
      <c r="Z29" s="2716"/>
      <c r="AA29" s="2716"/>
      <c r="AB29" s="2716"/>
      <c r="AC29" s="2716"/>
      <c r="AD29" s="2716"/>
      <c r="AE29" s="2716"/>
      <c r="AF29" s="2716"/>
      <c r="AG29" s="2716"/>
      <c r="AH29" s="2716"/>
      <c r="AI29" s="2717"/>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15"/>
      <c r="B30" s="2716"/>
      <c r="C30" s="2716"/>
      <c r="D30" s="2716"/>
      <c r="E30" s="2716"/>
      <c r="F30" s="2716"/>
      <c r="G30" s="2716"/>
      <c r="H30" s="2716"/>
      <c r="I30" s="2716"/>
      <c r="J30" s="2716"/>
      <c r="K30" s="2716"/>
      <c r="L30" s="2716"/>
      <c r="M30" s="2716"/>
      <c r="N30" s="2716"/>
      <c r="O30" s="2716"/>
      <c r="P30" s="2716"/>
      <c r="Q30" s="2716"/>
      <c r="R30" s="2716"/>
      <c r="S30" s="2716"/>
      <c r="T30" s="2716"/>
      <c r="U30" s="2716"/>
      <c r="V30" s="2716"/>
      <c r="W30" s="2716"/>
      <c r="X30" s="2716"/>
      <c r="Y30" s="2716"/>
      <c r="Z30" s="2716"/>
      <c r="AA30" s="2716"/>
      <c r="AB30" s="2716"/>
      <c r="AC30" s="2716"/>
      <c r="AD30" s="2716"/>
      <c r="AE30" s="2716"/>
      <c r="AF30" s="2716"/>
      <c r="AG30" s="2716"/>
      <c r="AH30" s="2716"/>
      <c r="AI30" s="2717"/>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15"/>
      <c r="B31" s="2716"/>
      <c r="C31" s="2716"/>
      <c r="D31" s="2716"/>
      <c r="E31" s="2716"/>
      <c r="F31" s="2716"/>
      <c r="G31" s="2716"/>
      <c r="H31" s="2716"/>
      <c r="I31" s="2716"/>
      <c r="J31" s="2716"/>
      <c r="K31" s="2716"/>
      <c r="L31" s="2716"/>
      <c r="M31" s="2716"/>
      <c r="N31" s="2716"/>
      <c r="O31" s="2716"/>
      <c r="P31" s="2716"/>
      <c r="Q31" s="2716"/>
      <c r="R31" s="2716"/>
      <c r="S31" s="2716"/>
      <c r="T31" s="2716"/>
      <c r="U31" s="2716"/>
      <c r="V31" s="2716"/>
      <c r="W31" s="2716"/>
      <c r="X31" s="2716"/>
      <c r="Y31" s="2716"/>
      <c r="Z31" s="2716"/>
      <c r="AA31" s="2716"/>
      <c r="AB31" s="2716"/>
      <c r="AC31" s="2716"/>
      <c r="AD31" s="2716"/>
      <c r="AE31" s="2716"/>
      <c r="AF31" s="2716"/>
      <c r="AG31" s="2716"/>
      <c r="AH31" s="2716"/>
      <c r="AI31" s="2717"/>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15"/>
      <c r="B32" s="2716"/>
      <c r="C32" s="2716"/>
      <c r="D32" s="2716"/>
      <c r="E32" s="2716"/>
      <c r="F32" s="2716"/>
      <c r="G32" s="2716"/>
      <c r="H32" s="2716"/>
      <c r="I32" s="2716"/>
      <c r="J32" s="2716"/>
      <c r="K32" s="2716"/>
      <c r="L32" s="2716"/>
      <c r="M32" s="2716"/>
      <c r="N32" s="2716"/>
      <c r="O32" s="2716"/>
      <c r="P32" s="2716"/>
      <c r="Q32" s="2716"/>
      <c r="R32" s="2716"/>
      <c r="S32" s="2716"/>
      <c r="T32" s="2716"/>
      <c r="U32" s="2716"/>
      <c r="V32" s="2716"/>
      <c r="W32" s="2716"/>
      <c r="X32" s="2716"/>
      <c r="Y32" s="2716"/>
      <c r="Z32" s="2716"/>
      <c r="AA32" s="2716"/>
      <c r="AB32" s="2716"/>
      <c r="AC32" s="2716"/>
      <c r="AD32" s="2716"/>
      <c r="AE32" s="2716"/>
      <c r="AF32" s="2716"/>
      <c r="AG32" s="2716"/>
      <c r="AH32" s="2716"/>
      <c r="AI32" s="2717"/>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15"/>
      <c r="B33" s="2716"/>
      <c r="C33" s="2716"/>
      <c r="D33" s="2716"/>
      <c r="E33" s="2716"/>
      <c r="F33" s="2716"/>
      <c r="G33" s="2716"/>
      <c r="H33" s="2716"/>
      <c r="I33" s="2716"/>
      <c r="J33" s="2716"/>
      <c r="K33" s="2716"/>
      <c r="L33" s="2716"/>
      <c r="M33" s="2716"/>
      <c r="N33" s="2716"/>
      <c r="O33" s="2716"/>
      <c r="P33" s="2716"/>
      <c r="Q33" s="2716"/>
      <c r="R33" s="2716"/>
      <c r="S33" s="2716"/>
      <c r="T33" s="2716"/>
      <c r="U33" s="2716"/>
      <c r="V33" s="2716"/>
      <c r="W33" s="2716"/>
      <c r="X33" s="2716"/>
      <c r="Y33" s="2716"/>
      <c r="Z33" s="2716"/>
      <c r="AA33" s="2716"/>
      <c r="AB33" s="2716"/>
      <c r="AC33" s="2716"/>
      <c r="AD33" s="2716"/>
      <c r="AE33" s="2716"/>
      <c r="AF33" s="2716"/>
      <c r="AG33" s="2716"/>
      <c r="AH33" s="2716"/>
      <c r="AI33" s="2717"/>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15"/>
      <c r="B34" s="2716"/>
      <c r="C34" s="2716"/>
      <c r="D34" s="2716"/>
      <c r="E34" s="2716"/>
      <c r="F34" s="2716"/>
      <c r="G34" s="2716"/>
      <c r="H34" s="2716"/>
      <c r="I34" s="2716"/>
      <c r="J34" s="2716"/>
      <c r="K34" s="2716"/>
      <c r="L34" s="2716"/>
      <c r="M34" s="2716"/>
      <c r="N34" s="2716"/>
      <c r="O34" s="2716"/>
      <c r="P34" s="2716"/>
      <c r="Q34" s="2716"/>
      <c r="R34" s="2716"/>
      <c r="S34" s="2716"/>
      <c r="T34" s="2716"/>
      <c r="U34" s="2716"/>
      <c r="V34" s="2716"/>
      <c r="W34" s="2716"/>
      <c r="X34" s="2716"/>
      <c r="Y34" s="2716"/>
      <c r="Z34" s="2716"/>
      <c r="AA34" s="2716"/>
      <c r="AB34" s="2716"/>
      <c r="AC34" s="2716"/>
      <c r="AD34" s="2716"/>
      <c r="AE34" s="2716"/>
      <c r="AF34" s="2716"/>
      <c r="AG34" s="2716"/>
      <c r="AH34" s="2716"/>
      <c r="AI34" s="2717"/>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15"/>
      <c r="B35" s="2716"/>
      <c r="C35" s="2716"/>
      <c r="D35" s="2716"/>
      <c r="E35" s="2716"/>
      <c r="F35" s="2716"/>
      <c r="G35" s="2716"/>
      <c r="H35" s="2716"/>
      <c r="I35" s="2716"/>
      <c r="J35" s="2716"/>
      <c r="K35" s="2716"/>
      <c r="L35" s="2716"/>
      <c r="M35" s="2716"/>
      <c r="N35" s="2716"/>
      <c r="O35" s="2716"/>
      <c r="P35" s="2716"/>
      <c r="Q35" s="2716"/>
      <c r="R35" s="2716"/>
      <c r="S35" s="2716"/>
      <c r="T35" s="2716"/>
      <c r="U35" s="2716"/>
      <c r="V35" s="2716"/>
      <c r="W35" s="2716"/>
      <c r="X35" s="2716"/>
      <c r="Y35" s="2716"/>
      <c r="Z35" s="2716"/>
      <c r="AA35" s="2716"/>
      <c r="AB35" s="2716"/>
      <c r="AC35" s="2716"/>
      <c r="AD35" s="2716"/>
      <c r="AE35" s="2716"/>
      <c r="AF35" s="2716"/>
      <c r="AG35" s="2716"/>
      <c r="AH35" s="2716"/>
      <c r="AI35" s="2717"/>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15"/>
      <c r="B36" s="2716"/>
      <c r="C36" s="2716"/>
      <c r="D36" s="2716"/>
      <c r="E36" s="2716"/>
      <c r="F36" s="2716"/>
      <c r="G36" s="2716"/>
      <c r="H36" s="2716"/>
      <c r="I36" s="2716"/>
      <c r="J36" s="2716"/>
      <c r="K36" s="2716"/>
      <c r="L36" s="2716"/>
      <c r="M36" s="2716"/>
      <c r="N36" s="2716"/>
      <c r="O36" s="2716"/>
      <c r="P36" s="2716"/>
      <c r="Q36" s="2716"/>
      <c r="R36" s="2716"/>
      <c r="S36" s="2716"/>
      <c r="T36" s="2716"/>
      <c r="U36" s="2716"/>
      <c r="V36" s="2716"/>
      <c r="W36" s="2716"/>
      <c r="X36" s="2716"/>
      <c r="Y36" s="2716"/>
      <c r="Z36" s="2716"/>
      <c r="AA36" s="2716"/>
      <c r="AB36" s="2716"/>
      <c r="AC36" s="2716"/>
      <c r="AD36" s="2716"/>
      <c r="AE36" s="2716"/>
      <c r="AF36" s="2716"/>
      <c r="AG36" s="2716"/>
      <c r="AH36" s="2716"/>
      <c r="AI36" s="2717"/>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15"/>
      <c r="B37" s="2716"/>
      <c r="C37" s="2716"/>
      <c r="D37" s="2716"/>
      <c r="E37" s="2716"/>
      <c r="F37" s="2716"/>
      <c r="G37" s="2716"/>
      <c r="H37" s="2716"/>
      <c r="I37" s="2716"/>
      <c r="J37" s="2716"/>
      <c r="K37" s="2716"/>
      <c r="L37" s="2716"/>
      <c r="M37" s="2716"/>
      <c r="N37" s="2716"/>
      <c r="O37" s="2716"/>
      <c r="P37" s="2716"/>
      <c r="Q37" s="2716"/>
      <c r="R37" s="2716"/>
      <c r="S37" s="2716"/>
      <c r="T37" s="2716"/>
      <c r="U37" s="2716"/>
      <c r="V37" s="2716"/>
      <c r="W37" s="2716"/>
      <c r="X37" s="2716"/>
      <c r="Y37" s="2716"/>
      <c r="Z37" s="2716"/>
      <c r="AA37" s="2716"/>
      <c r="AB37" s="2716"/>
      <c r="AC37" s="2716"/>
      <c r="AD37" s="2716"/>
      <c r="AE37" s="2716"/>
      <c r="AF37" s="2716"/>
      <c r="AG37" s="2716"/>
      <c r="AH37" s="2716"/>
      <c r="AI37" s="2717"/>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15"/>
      <c r="B38" s="2716"/>
      <c r="C38" s="2716"/>
      <c r="D38" s="2716"/>
      <c r="E38" s="2716"/>
      <c r="F38" s="2716"/>
      <c r="G38" s="2716"/>
      <c r="H38" s="2716"/>
      <c r="I38" s="2716"/>
      <c r="J38" s="2716"/>
      <c r="K38" s="2716"/>
      <c r="L38" s="2716"/>
      <c r="M38" s="2716"/>
      <c r="N38" s="2716"/>
      <c r="O38" s="2716"/>
      <c r="P38" s="2716"/>
      <c r="Q38" s="2716"/>
      <c r="R38" s="2716"/>
      <c r="S38" s="2716"/>
      <c r="T38" s="2716"/>
      <c r="U38" s="2716"/>
      <c r="V38" s="2716"/>
      <c r="W38" s="2716"/>
      <c r="X38" s="2716"/>
      <c r="Y38" s="2716"/>
      <c r="Z38" s="2716"/>
      <c r="AA38" s="2716"/>
      <c r="AB38" s="2716"/>
      <c r="AC38" s="2716"/>
      <c r="AD38" s="2716"/>
      <c r="AE38" s="2716"/>
      <c r="AF38" s="2716"/>
      <c r="AG38" s="2716"/>
      <c r="AH38" s="2716"/>
      <c r="AI38" s="2717"/>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15"/>
      <c r="B39" s="2716"/>
      <c r="C39" s="2716"/>
      <c r="D39" s="2716"/>
      <c r="E39" s="2716"/>
      <c r="F39" s="2716"/>
      <c r="G39" s="2716"/>
      <c r="H39" s="2716"/>
      <c r="I39" s="2716"/>
      <c r="J39" s="2716"/>
      <c r="K39" s="2716"/>
      <c r="L39" s="2716"/>
      <c r="M39" s="2716"/>
      <c r="N39" s="2716"/>
      <c r="O39" s="2716"/>
      <c r="P39" s="2716"/>
      <c r="Q39" s="2716"/>
      <c r="R39" s="2716"/>
      <c r="S39" s="2716"/>
      <c r="T39" s="2716"/>
      <c r="U39" s="2716"/>
      <c r="V39" s="2716"/>
      <c r="W39" s="2716"/>
      <c r="X39" s="2716"/>
      <c r="Y39" s="2716"/>
      <c r="Z39" s="2716"/>
      <c r="AA39" s="2716"/>
      <c r="AB39" s="2716"/>
      <c r="AC39" s="2716"/>
      <c r="AD39" s="2716"/>
      <c r="AE39" s="2716"/>
      <c r="AF39" s="2716"/>
      <c r="AG39" s="2716"/>
      <c r="AH39" s="2716"/>
      <c r="AI39" s="2717"/>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15"/>
      <c r="B40" s="2716"/>
      <c r="C40" s="2716"/>
      <c r="D40" s="2716"/>
      <c r="E40" s="2716"/>
      <c r="F40" s="2716"/>
      <c r="G40" s="2716"/>
      <c r="H40" s="2716"/>
      <c r="I40" s="2716"/>
      <c r="J40" s="2716"/>
      <c r="K40" s="2716"/>
      <c r="L40" s="2716"/>
      <c r="M40" s="2716"/>
      <c r="N40" s="2716"/>
      <c r="O40" s="2716"/>
      <c r="P40" s="2716"/>
      <c r="Q40" s="2716"/>
      <c r="R40" s="2716"/>
      <c r="S40" s="2716"/>
      <c r="T40" s="2716"/>
      <c r="U40" s="2716"/>
      <c r="V40" s="2716"/>
      <c r="W40" s="2716"/>
      <c r="X40" s="2716"/>
      <c r="Y40" s="2716"/>
      <c r="Z40" s="2716"/>
      <c r="AA40" s="2716"/>
      <c r="AB40" s="2716"/>
      <c r="AC40" s="2716"/>
      <c r="AD40" s="2716"/>
      <c r="AE40" s="2716"/>
      <c r="AF40" s="2716"/>
      <c r="AG40" s="2716"/>
      <c r="AH40" s="2716"/>
      <c r="AI40" s="2717"/>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15"/>
      <c r="B41" s="2716"/>
      <c r="C41" s="2716"/>
      <c r="D41" s="2716"/>
      <c r="E41" s="2716"/>
      <c r="F41" s="2716"/>
      <c r="G41" s="2716"/>
      <c r="H41" s="2716"/>
      <c r="I41" s="2716"/>
      <c r="J41" s="2716"/>
      <c r="K41" s="2716"/>
      <c r="L41" s="2716"/>
      <c r="M41" s="2716"/>
      <c r="N41" s="2716"/>
      <c r="O41" s="2716"/>
      <c r="P41" s="2716"/>
      <c r="Q41" s="2716"/>
      <c r="R41" s="2716"/>
      <c r="S41" s="2716"/>
      <c r="T41" s="2716"/>
      <c r="U41" s="2716"/>
      <c r="V41" s="2716"/>
      <c r="W41" s="2716"/>
      <c r="X41" s="2716"/>
      <c r="Y41" s="2716"/>
      <c r="Z41" s="2716"/>
      <c r="AA41" s="2716"/>
      <c r="AB41" s="2716"/>
      <c r="AC41" s="2716"/>
      <c r="AD41" s="2716"/>
      <c r="AE41" s="2716"/>
      <c r="AF41" s="2716"/>
      <c r="AG41" s="2716"/>
      <c r="AH41" s="2716"/>
      <c r="AI41" s="2717"/>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15"/>
      <c r="B42" s="2716"/>
      <c r="C42" s="2716"/>
      <c r="D42" s="2716"/>
      <c r="E42" s="2716"/>
      <c r="F42" s="2716"/>
      <c r="G42" s="2716"/>
      <c r="H42" s="2716"/>
      <c r="I42" s="2716"/>
      <c r="J42" s="2716"/>
      <c r="K42" s="2716"/>
      <c r="L42" s="2716"/>
      <c r="M42" s="2716"/>
      <c r="N42" s="2716"/>
      <c r="O42" s="2716"/>
      <c r="P42" s="2716"/>
      <c r="Q42" s="2716"/>
      <c r="R42" s="2716"/>
      <c r="S42" s="2716"/>
      <c r="T42" s="2716"/>
      <c r="U42" s="2716"/>
      <c r="V42" s="2716"/>
      <c r="W42" s="2716"/>
      <c r="X42" s="2716"/>
      <c r="Y42" s="2716"/>
      <c r="Z42" s="2716"/>
      <c r="AA42" s="2716"/>
      <c r="AB42" s="2716"/>
      <c r="AC42" s="2716"/>
      <c r="AD42" s="2716"/>
      <c r="AE42" s="2716"/>
      <c r="AF42" s="2716"/>
      <c r="AG42" s="2716"/>
      <c r="AH42" s="2716"/>
      <c r="AI42" s="2717"/>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15"/>
      <c r="B43" s="2716"/>
      <c r="C43" s="2716"/>
      <c r="D43" s="2716"/>
      <c r="E43" s="2716"/>
      <c r="F43" s="2716"/>
      <c r="G43" s="2716"/>
      <c r="H43" s="2716"/>
      <c r="I43" s="2716"/>
      <c r="J43" s="2716"/>
      <c r="K43" s="2716"/>
      <c r="L43" s="2716"/>
      <c r="M43" s="2716"/>
      <c r="N43" s="2716"/>
      <c r="O43" s="2716"/>
      <c r="P43" s="2716"/>
      <c r="Q43" s="2716"/>
      <c r="R43" s="2716"/>
      <c r="S43" s="2716"/>
      <c r="T43" s="2716"/>
      <c r="U43" s="2716"/>
      <c r="V43" s="2716"/>
      <c r="W43" s="2716"/>
      <c r="X43" s="2716"/>
      <c r="Y43" s="2716"/>
      <c r="Z43" s="2716"/>
      <c r="AA43" s="2716"/>
      <c r="AB43" s="2716"/>
      <c r="AC43" s="2716"/>
      <c r="AD43" s="2716"/>
      <c r="AE43" s="2716"/>
      <c r="AF43" s="2716"/>
      <c r="AG43" s="2716"/>
      <c r="AH43" s="2716"/>
      <c r="AI43" s="2717"/>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15"/>
      <c r="B44" s="2716"/>
      <c r="C44" s="2716"/>
      <c r="D44" s="2716"/>
      <c r="E44" s="2716"/>
      <c r="F44" s="2716"/>
      <c r="G44" s="2716"/>
      <c r="H44" s="2716"/>
      <c r="I44" s="2716"/>
      <c r="J44" s="2716"/>
      <c r="K44" s="2716"/>
      <c r="L44" s="2716"/>
      <c r="M44" s="2716"/>
      <c r="N44" s="2716"/>
      <c r="O44" s="2716"/>
      <c r="P44" s="2716"/>
      <c r="Q44" s="2716"/>
      <c r="R44" s="2716"/>
      <c r="S44" s="2716"/>
      <c r="T44" s="2716"/>
      <c r="U44" s="2716"/>
      <c r="V44" s="2716"/>
      <c r="W44" s="2716"/>
      <c r="X44" s="2716"/>
      <c r="Y44" s="2716"/>
      <c r="Z44" s="2716"/>
      <c r="AA44" s="2716"/>
      <c r="AB44" s="2716"/>
      <c r="AC44" s="2716"/>
      <c r="AD44" s="2716"/>
      <c r="AE44" s="2716"/>
      <c r="AF44" s="2716"/>
      <c r="AG44" s="2716"/>
      <c r="AH44" s="2716"/>
      <c r="AI44" s="2717"/>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15"/>
      <c r="B45" s="2716"/>
      <c r="C45" s="2716"/>
      <c r="D45" s="2716"/>
      <c r="E45" s="2716"/>
      <c r="F45" s="2716"/>
      <c r="G45" s="2716"/>
      <c r="H45" s="2716"/>
      <c r="I45" s="2716"/>
      <c r="J45" s="2716"/>
      <c r="K45" s="2716"/>
      <c r="L45" s="2716"/>
      <c r="M45" s="2716"/>
      <c r="N45" s="2716"/>
      <c r="O45" s="2716"/>
      <c r="P45" s="2716"/>
      <c r="Q45" s="2716"/>
      <c r="R45" s="2716"/>
      <c r="S45" s="2716"/>
      <c r="T45" s="2716"/>
      <c r="U45" s="2716"/>
      <c r="V45" s="2716"/>
      <c r="W45" s="2716"/>
      <c r="X45" s="2716"/>
      <c r="Y45" s="2716"/>
      <c r="Z45" s="2716"/>
      <c r="AA45" s="2716"/>
      <c r="AB45" s="2716"/>
      <c r="AC45" s="2716"/>
      <c r="AD45" s="2716"/>
      <c r="AE45" s="2716"/>
      <c r="AF45" s="2716"/>
      <c r="AG45" s="2716"/>
      <c r="AH45" s="2716"/>
      <c r="AI45" s="2717"/>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15"/>
      <c r="B46" s="2716"/>
      <c r="C46" s="2716"/>
      <c r="D46" s="2716"/>
      <c r="E46" s="2716"/>
      <c r="F46" s="2716"/>
      <c r="G46" s="2716"/>
      <c r="H46" s="2716"/>
      <c r="I46" s="2716"/>
      <c r="J46" s="2716"/>
      <c r="K46" s="2716"/>
      <c r="L46" s="2716"/>
      <c r="M46" s="2716"/>
      <c r="N46" s="2716"/>
      <c r="O46" s="2716"/>
      <c r="P46" s="2716"/>
      <c r="Q46" s="2716"/>
      <c r="R46" s="2716"/>
      <c r="S46" s="2716"/>
      <c r="T46" s="2716"/>
      <c r="U46" s="2716"/>
      <c r="V46" s="2716"/>
      <c r="W46" s="2716"/>
      <c r="X46" s="2716"/>
      <c r="Y46" s="2716"/>
      <c r="Z46" s="2716"/>
      <c r="AA46" s="2716"/>
      <c r="AB46" s="2716"/>
      <c r="AC46" s="2716"/>
      <c r="AD46" s="2716"/>
      <c r="AE46" s="2716"/>
      <c r="AF46" s="2716"/>
      <c r="AG46" s="2716"/>
      <c r="AH46" s="2716"/>
      <c r="AI46" s="2717"/>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15"/>
      <c r="B47" s="2716"/>
      <c r="C47" s="2716"/>
      <c r="D47" s="2716"/>
      <c r="E47" s="2716"/>
      <c r="F47" s="2716"/>
      <c r="G47" s="2716"/>
      <c r="H47" s="2716"/>
      <c r="I47" s="2716"/>
      <c r="J47" s="2716"/>
      <c r="K47" s="2716"/>
      <c r="L47" s="2716"/>
      <c r="M47" s="2716"/>
      <c r="N47" s="2716"/>
      <c r="O47" s="2716"/>
      <c r="P47" s="2716"/>
      <c r="Q47" s="2716"/>
      <c r="R47" s="2716"/>
      <c r="S47" s="2716"/>
      <c r="T47" s="2716"/>
      <c r="U47" s="2716"/>
      <c r="V47" s="2716"/>
      <c r="W47" s="2716"/>
      <c r="X47" s="2716"/>
      <c r="Y47" s="2716"/>
      <c r="Z47" s="2716"/>
      <c r="AA47" s="2716"/>
      <c r="AB47" s="2716"/>
      <c r="AC47" s="2716"/>
      <c r="AD47" s="2716"/>
      <c r="AE47" s="2716"/>
      <c r="AF47" s="2716"/>
      <c r="AG47" s="2716"/>
      <c r="AH47" s="2716"/>
      <c r="AI47" s="2717"/>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15"/>
      <c r="B48" s="2716"/>
      <c r="C48" s="2716"/>
      <c r="D48" s="2716"/>
      <c r="E48" s="2716"/>
      <c r="F48" s="2716"/>
      <c r="G48" s="2716"/>
      <c r="H48" s="2716"/>
      <c r="I48" s="2716"/>
      <c r="J48" s="2716"/>
      <c r="K48" s="2716"/>
      <c r="L48" s="2716"/>
      <c r="M48" s="2716"/>
      <c r="N48" s="2716"/>
      <c r="O48" s="2716"/>
      <c r="P48" s="2716"/>
      <c r="Q48" s="2716"/>
      <c r="R48" s="2716"/>
      <c r="S48" s="2716"/>
      <c r="T48" s="2716"/>
      <c r="U48" s="2716"/>
      <c r="V48" s="2716"/>
      <c r="W48" s="2716"/>
      <c r="X48" s="2716"/>
      <c r="Y48" s="2716"/>
      <c r="Z48" s="2716"/>
      <c r="AA48" s="2716"/>
      <c r="AB48" s="2716"/>
      <c r="AC48" s="2716"/>
      <c r="AD48" s="2716"/>
      <c r="AE48" s="2716"/>
      <c r="AF48" s="2716"/>
      <c r="AG48" s="2716"/>
      <c r="AH48" s="2716"/>
      <c r="AI48" s="2717"/>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15"/>
      <c r="B49" s="2716"/>
      <c r="C49" s="2716"/>
      <c r="D49" s="2716"/>
      <c r="E49" s="2716"/>
      <c r="F49" s="2716"/>
      <c r="G49" s="2716"/>
      <c r="H49" s="2716"/>
      <c r="I49" s="2716"/>
      <c r="J49" s="2716"/>
      <c r="K49" s="2716"/>
      <c r="L49" s="2716"/>
      <c r="M49" s="2716"/>
      <c r="N49" s="2716"/>
      <c r="O49" s="2716"/>
      <c r="P49" s="2716"/>
      <c r="Q49" s="2716"/>
      <c r="R49" s="2716"/>
      <c r="S49" s="2716"/>
      <c r="T49" s="2716"/>
      <c r="U49" s="2716"/>
      <c r="V49" s="2716"/>
      <c r="W49" s="2716"/>
      <c r="X49" s="2716"/>
      <c r="Y49" s="2716"/>
      <c r="Z49" s="2716"/>
      <c r="AA49" s="2716"/>
      <c r="AB49" s="2716"/>
      <c r="AC49" s="2716"/>
      <c r="AD49" s="2716"/>
      <c r="AE49" s="2716"/>
      <c r="AF49" s="2716"/>
      <c r="AG49" s="2716"/>
      <c r="AH49" s="2716"/>
      <c r="AI49" s="2717"/>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15"/>
      <c r="B50" s="2716"/>
      <c r="C50" s="2716"/>
      <c r="D50" s="2716"/>
      <c r="E50" s="2716"/>
      <c r="F50" s="2716"/>
      <c r="G50" s="2716"/>
      <c r="H50" s="2716"/>
      <c r="I50" s="2716"/>
      <c r="J50" s="2716"/>
      <c r="K50" s="2716"/>
      <c r="L50" s="2716"/>
      <c r="M50" s="2716"/>
      <c r="N50" s="2716"/>
      <c r="O50" s="2716"/>
      <c r="P50" s="2716"/>
      <c r="Q50" s="2716"/>
      <c r="R50" s="2716"/>
      <c r="S50" s="2716"/>
      <c r="T50" s="2716"/>
      <c r="U50" s="2716"/>
      <c r="V50" s="2716"/>
      <c r="W50" s="2716"/>
      <c r="X50" s="2716"/>
      <c r="Y50" s="2716"/>
      <c r="Z50" s="2716"/>
      <c r="AA50" s="2716"/>
      <c r="AB50" s="2716"/>
      <c r="AC50" s="2716"/>
      <c r="AD50" s="2716"/>
      <c r="AE50" s="2716"/>
      <c r="AF50" s="2716"/>
      <c r="AG50" s="2716"/>
      <c r="AH50" s="2716"/>
      <c r="AI50" s="2717"/>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15"/>
      <c r="B51" s="2716"/>
      <c r="C51" s="2716"/>
      <c r="D51" s="2716"/>
      <c r="E51" s="2716"/>
      <c r="F51" s="2716"/>
      <c r="G51" s="2716"/>
      <c r="H51" s="2716"/>
      <c r="I51" s="2716"/>
      <c r="J51" s="2716"/>
      <c r="K51" s="2716"/>
      <c r="L51" s="2716"/>
      <c r="M51" s="2716"/>
      <c r="N51" s="2716"/>
      <c r="O51" s="2716"/>
      <c r="P51" s="2716"/>
      <c r="Q51" s="2716"/>
      <c r="R51" s="2716"/>
      <c r="S51" s="2716"/>
      <c r="T51" s="2716"/>
      <c r="U51" s="2716"/>
      <c r="V51" s="2716"/>
      <c r="W51" s="2716"/>
      <c r="X51" s="2716"/>
      <c r="Y51" s="2716"/>
      <c r="Z51" s="2716"/>
      <c r="AA51" s="2716"/>
      <c r="AB51" s="2716"/>
      <c r="AC51" s="2716"/>
      <c r="AD51" s="2716"/>
      <c r="AE51" s="2716"/>
      <c r="AF51" s="2716"/>
      <c r="AG51" s="2716"/>
      <c r="AH51" s="2716"/>
      <c r="AI51" s="2717"/>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15"/>
      <c r="B52" s="2716"/>
      <c r="C52" s="2716"/>
      <c r="D52" s="2716"/>
      <c r="E52" s="2716"/>
      <c r="F52" s="2716"/>
      <c r="G52" s="2716"/>
      <c r="H52" s="2716"/>
      <c r="I52" s="2716"/>
      <c r="J52" s="2716"/>
      <c r="K52" s="2716"/>
      <c r="L52" s="2716"/>
      <c r="M52" s="2716"/>
      <c r="N52" s="2716"/>
      <c r="O52" s="2716"/>
      <c r="P52" s="2716"/>
      <c r="Q52" s="2716"/>
      <c r="R52" s="2716"/>
      <c r="S52" s="2716"/>
      <c r="T52" s="2716"/>
      <c r="U52" s="2716"/>
      <c r="V52" s="2716"/>
      <c r="W52" s="2716"/>
      <c r="X52" s="2716"/>
      <c r="Y52" s="2716"/>
      <c r="Z52" s="2716"/>
      <c r="AA52" s="2716"/>
      <c r="AB52" s="2716"/>
      <c r="AC52" s="2716"/>
      <c r="AD52" s="2716"/>
      <c r="AE52" s="2716"/>
      <c r="AF52" s="2716"/>
      <c r="AG52" s="2716"/>
      <c r="AH52" s="2716"/>
      <c r="AI52" s="2717"/>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15"/>
      <c r="B53" s="2716"/>
      <c r="C53" s="2716"/>
      <c r="D53" s="2716"/>
      <c r="E53" s="2716"/>
      <c r="F53" s="2716"/>
      <c r="G53" s="2716"/>
      <c r="H53" s="2716"/>
      <c r="I53" s="2716"/>
      <c r="J53" s="2716"/>
      <c r="K53" s="2716"/>
      <c r="L53" s="2716"/>
      <c r="M53" s="2716"/>
      <c r="N53" s="2716"/>
      <c r="O53" s="2716"/>
      <c r="P53" s="2716"/>
      <c r="Q53" s="2716"/>
      <c r="R53" s="2716"/>
      <c r="S53" s="2716"/>
      <c r="T53" s="2716"/>
      <c r="U53" s="2716"/>
      <c r="V53" s="2716"/>
      <c r="W53" s="2716"/>
      <c r="X53" s="2716"/>
      <c r="Y53" s="2716"/>
      <c r="Z53" s="2716"/>
      <c r="AA53" s="2716"/>
      <c r="AB53" s="2716"/>
      <c r="AC53" s="2716"/>
      <c r="AD53" s="2716"/>
      <c r="AE53" s="2716"/>
      <c r="AF53" s="2716"/>
      <c r="AG53" s="2716"/>
      <c r="AH53" s="2716"/>
      <c r="AI53" s="2717"/>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15"/>
      <c r="B54" s="2716"/>
      <c r="C54" s="2716"/>
      <c r="D54" s="2716"/>
      <c r="E54" s="2716"/>
      <c r="F54" s="2716"/>
      <c r="G54" s="2716"/>
      <c r="H54" s="2716"/>
      <c r="I54" s="2716"/>
      <c r="J54" s="2716"/>
      <c r="K54" s="2716"/>
      <c r="L54" s="2716"/>
      <c r="M54" s="2716"/>
      <c r="N54" s="2716"/>
      <c r="O54" s="2716"/>
      <c r="P54" s="2716"/>
      <c r="Q54" s="2716"/>
      <c r="R54" s="2716"/>
      <c r="S54" s="2716"/>
      <c r="T54" s="2716"/>
      <c r="U54" s="2716"/>
      <c r="V54" s="2716"/>
      <c r="W54" s="2716"/>
      <c r="X54" s="2716"/>
      <c r="Y54" s="2716"/>
      <c r="Z54" s="2716"/>
      <c r="AA54" s="2716"/>
      <c r="AB54" s="2716"/>
      <c r="AC54" s="2716"/>
      <c r="AD54" s="2716"/>
      <c r="AE54" s="2716"/>
      <c r="AF54" s="2716"/>
      <c r="AG54" s="2716"/>
      <c r="AH54" s="2716"/>
      <c r="AI54" s="2717"/>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15"/>
      <c r="B55" s="2716"/>
      <c r="C55" s="2716"/>
      <c r="D55" s="2716"/>
      <c r="E55" s="2716"/>
      <c r="F55" s="2716"/>
      <c r="G55" s="2716"/>
      <c r="H55" s="2716"/>
      <c r="I55" s="2716"/>
      <c r="J55" s="2716"/>
      <c r="K55" s="2716"/>
      <c r="L55" s="2716"/>
      <c r="M55" s="2716"/>
      <c r="N55" s="2716"/>
      <c r="O55" s="2716"/>
      <c r="P55" s="2716"/>
      <c r="Q55" s="2716"/>
      <c r="R55" s="2716"/>
      <c r="S55" s="2716"/>
      <c r="T55" s="2716"/>
      <c r="U55" s="2716"/>
      <c r="V55" s="2716"/>
      <c r="W55" s="2716"/>
      <c r="X55" s="2716"/>
      <c r="Y55" s="2716"/>
      <c r="Z55" s="2716"/>
      <c r="AA55" s="2716"/>
      <c r="AB55" s="2716"/>
      <c r="AC55" s="2716"/>
      <c r="AD55" s="2716"/>
      <c r="AE55" s="2716"/>
      <c r="AF55" s="2716"/>
      <c r="AG55" s="2716"/>
      <c r="AH55" s="2716"/>
      <c r="AI55" s="2717"/>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15"/>
      <c r="B56" s="2716"/>
      <c r="C56" s="2716"/>
      <c r="D56" s="2716"/>
      <c r="E56" s="2716"/>
      <c r="F56" s="2716"/>
      <c r="G56" s="2716"/>
      <c r="H56" s="2716"/>
      <c r="I56" s="2716"/>
      <c r="J56" s="2716"/>
      <c r="K56" s="2716"/>
      <c r="L56" s="2716"/>
      <c r="M56" s="2716"/>
      <c r="N56" s="2716"/>
      <c r="O56" s="2716"/>
      <c r="P56" s="2716"/>
      <c r="Q56" s="2716"/>
      <c r="R56" s="2716"/>
      <c r="S56" s="2716"/>
      <c r="T56" s="2716"/>
      <c r="U56" s="2716"/>
      <c r="V56" s="2716"/>
      <c r="W56" s="2716"/>
      <c r="X56" s="2716"/>
      <c r="Y56" s="2716"/>
      <c r="Z56" s="2716"/>
      <c r="AA56" s="2716"/>
      <c r="AB56" s="2716"/>
      <c r="AC56" s="2716"/>
      <c r="AD56" s="2716"/>
      <c r="AE56" s="2716"/>
      <c r="AF56" s="2716"/>
      <c r="AG56" s="2716"/>
      <c r="AH56" s="2716"/>
      <c r="AI56" s="2717"/>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15"/>
      <c r="B57" s="2716"/>
      <c r="C57" s="2716"/>
      <c r="D57" s="2716"/>
      <c r="E57" s="2716"/>
      <c r="F57" s="2716"/>
      <c r="G57" s="2716"/>
      <c r="H57" s="2716"/>
      <c r="I57" s="2716"/>
      <c r="J57" s="2716"/>
      <c r="K57" s="2716"/>
      <c r="L57" s="2716"/>
      <c r="M57" s="2716"/>
      <c r="N57" s="2716"/>
      <c r="O57" s="2716"/>
      <c r="P57" s="2716"/>
      <c r="Q57" s="2716"/>
      <c r="R57" s="2716"/>
      <c r="S57" s="2716"/>
      <c r="T57" s="2716"/>
      <c r="U57" s="2716"/>
      <c r="V57" s="2716"/>
      <c r="W57" s="2716"/>
      <c r="X57" s="2716"/>
      <c r="Y57" s="2716"/>
      <c r="Z57" s="2716"/>
      <c r="AA57" s="2716"/>
      <c r="AB57" s="2716"/>
      <c r="AC57" s="2716"/>
      <c r="AD57" s="2716"/>
      <c r="AE57" s="2716"/>
      <c r="AF57" s="2716"/>
      <c r="AG57" s="2716"/>
      <c r="AH57" s="2716"/>
      <c r="AI57" s="2717"/>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18"/>
      <c r="B58" s="2719"/>
      <c r="C58" s="2719"/>
      <c r="D58" s="2719"/>
      <c r="E58" s="2719"/>
      <c r="F58" s="2719"/>
      <c r="G58" s="2719"/>
      <c r="H58" s="2719"/>
      <c r="I58" s="2719"/>
      <c r="J58" s="2719"/>
      <c r="K58" s="2719"/>
      <c r="L58" s="2719"/>
      <c r="M58" s="2719"/>
      <c r="N58" s="2719"/>
      <c r="O58" s="2719"/>
      <c r="P58" s="2719"/>
      <c r="Q58" s="2719"/>
      <c r="R58" s="2719"/>
      <c r="S58" s="2719"/>
      <c r="T58" s="2719"/>
      <c r="U58" s="2719"/>
      <c r="V58" s="2719"/>
      <c r="W58" s="2719"/>
      <c r="X58" s="2719"/>
      <c r="Y58" s="2719"/>
      <c r="Z58" s="2719"/>
      <c r="AA58" s="2719"/>
      <c r="AB58" s="2719"/>
      <c r="AC58" s="2719"/>
      <c r="AD58" s="2719"/>
      <c r="AE58" s="2719"/>
      <c r="AF58" s="2719"/>
      <c r="AG58" s="2719"/>
      <c r="AH58" s="2719"/>
      <c r="AI58" s="2720"/>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96"/>
      <c r="C60" s="896"/>
      <c r="D60" s="896"/>
      <c r="E60" s="896"/>
      <c r="F60" s="896"/>
      <c r="G60" s="896"/>
      <c r="H60" s="896"/>
      <c r="I60" s="896"/>
      <c r="J60" s="896"/>
      <c r="K60" s="896"/>
      <c r="L60" s="896"/>
      <c r="M60" s="896"/>
      <c r="N60" s="896"/>
      <c r="O60" s="896"/>
      <c r="P60" s="896"/>
      <c r="Q60" s="896"/>
      <c r="R60" s="896"/>
      <c r="S60" s="896"/>
      <c r="T60" s="896"/>
      <c r="U60" s="896"/>
      <c r="V60" s="896"/>
      <c r="W60" s="896"/>
      <c r="X60" s="896"/>
      <c r="Y60" s="896"/>
      <c r="Z60" s="896"/>
      <c r="AA60" s="896"/>
      <c r="AB60" s="896"/>
      <c r="AC60" s="896"/>
      <c r="AD60" s="896"/>
      <c r="AE60" s="896"/>
      <c r="AF60" s="896"/>
      <c r="AG60" s="896"/>
      <c r="AH60" s="896"/>
      <c r="AI60" s="896"/>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96"/>
      <c r="C61" s="896"/>
      <c r="D61" s="896"/>
      <c r="E61" s="896"/>
      <c r="F61" s="896"/>
      <c r="G61" s="896"/>
      <c r="H61" s="896"/>
      <c r="I61" s="896"/>
      <c r="J61" s="896"/>
      <c r="K61" s="896"/>
      <c r="L61" s="896"/>
      <c r="M61" s="896"/>
      <c r="N61" s="896"/>
      <c r="O61" s="896"/>
      <c r="P61" s="896"/>
      <c r="Q61" s="896"/>
      <c r="R61" s="896"/>
      <c r="S61" s="896"/>
      <c r="T61" s="896"/>
      <c r="U61" s="896"/>
      <c r="V61" s="896"/>
      <c r="W61" s="896"/>
      <c r="X61" s="896"/>
      <c r="Y61" s="896"/>
      <c r="Z61" s="896"/>
      <c r="AA61" s="896"/>
      <c r="AB61" s="896"/>
      <c r="AC61" s="896"/>
      <c r="AD61" s="896"/>
      <c r="AE61" s="896"/>
      <c r="AF61" s="896"/>
      <c r="AG61" s="896"/>
      <c r="AH61" s="896"/>
      <c r="AI61" s="89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96"/>
      <c r="C62" s="896"/>
      <c r="D62" s="896"/>
      <c r="E62" s="896"/>
      <c r="F62" s="896"/>
      <c r="G62" s="896"/>
      <c r="H62" s="896"/>
      <c r="I62" s="896"/>
      <c r="J62" s="896"/>
      <c r="K62" s="896"/>
      <c r="L62" s="896"/>
      <c r="M62" s="896"/>
      <c r="N62" s="896"/>
      <c r="O62" s="896"/>
      <c r="P62" s="896"/>
      <c r="Q62" s="896"/>
      <c r="R62" s="896"/>
      <c r="S62" s="896"/>
      <c r="T62" s="896"/>
      <c r="U62" s="896"/>
      <c r="V62" s="896"/>
      <c r="W62" s="896"/>
      <c r="X62" s="896"/>
      <c r="Y62" s="896"/>
      <c r="Z62" s="896"/>
      <c r="AA62" s="896"/>
      <c r="AB62" s="896"/>
      <c r="AC62" s="896"/>
      <c r="AD62" s="896"/>
      <c r="AE62" s="896"/>
      <c r="AF62" s="896"/>
      <c r="AG62" s="896"/>
      <c r="AH62" s="896"/>
      <c r="AI62" s="89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2022-06-08T21:46:15Z</dcterms:modified>
</cp:coreProperties>
</file>