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irkt\Desktop\"/>
    </mc:Choice>
  </mc:AlternateContent>
  <xr:revisionPtr revIDLastSave="0" documentId="13_ncr:1_{2928C5BD-564F-4C2D-9FC9-2D5430AF95D3}"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Builder!$D$253</definedName>
    <definedName name="BOILER_Area_1">Builder!$F$253</definedName>
    <definedName name="BOILER_DUR_SUB_1">Builder!$T$253</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Builder!$R$253</definedName>
    <definedName name="BOILER_EWT_1">Builder!$O$253</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Builder!$D$250</definedName>
    <definedName name="BOILER_Rows">Builder!$A$250:$A$254</definedName>
    <definedName name="BOILER_Type_1">Builder!$I$253</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Builder!$D$214</definedName>
    <definedName name="CHILLER_Rows">Builder!$A$214:$A$218</definedName>
    <definedName name="CHILLER_Type_1">Builder!$I$217</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Builder!$D$242</definedName>
    <definedName name="CT_Rows">Builder!$A$242:$A$247</definedName>
    <definedName name="CT_Type_1">Builder!$I$246</definedName>
    <definedName name="CT_WATER_GPM_1">Builder!$M$246</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Reference">Builder!$D$181</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_Reference">Builder!$D$169</definedName>
    <definedName name="ERV_ATU_Sys_Type_1">Builder!$F$172</definedName>
    <definedName name="ERV_ATU_Type_1">Builder!$M$172</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1">Builder!$D$184</definedName>
    <definedName name="ERV_ATUOutlet_Area_1">Builder!$G$184</definedName>
    <definedName name="ERV_ATUOutlet_Box_1">Builder!$E$184</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Inlets">Builder!$AT$166</definedName>
    <definedName name="ERV_DUR_Outlets">Builder!$AS$166</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Reference">Builder!$D$187</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1">Builder!$D$190</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ATU_1">Builder!$AP$166</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Inlets_1">Builder!$AO$166</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Num_Outlets_1">Builder!$AN$166</definedName>
    <definedName name="ERV_Outlet_1">Builder!$AM$166</definedName>
    <definedName name="ERV_Outlet_No_1">Builder!$G$178</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Reference">Builder!$D$175</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1">Builder!$D$178</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OutletSum_CFM">Builder!$J$178</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Builder!$D$203</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Builder!$T$197</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Builder!$D$200</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Builder!$D$305</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Builder!$C$248</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Builder!$C$212</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Builder!$C$219</definedName>
    <definedName name="Number_CHWs">Builder!$C$255</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Builder!$C$240</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Builder!$C$226</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Builder!$C$271</definedName>
    <definedName name="Number_EHs">Builder!$C$287</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Builder!$C$192</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Builder!$C$295</definedName>
    <definedName name="Number_HHWs">Builder!$C$263</definedName>
    <definedName name="Number_HPs">Builder!$C$279</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Builder!$C$233</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Builder!$C$205</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2" i="91" l="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A200" i="1" l="1"/>
  <c r="AG29" i="88" l="1"/>
  <c r="AG31" i="88"/>
  <c r="AG30" i="88"/>
  <c r="Z31" i="88"/>
  <c r="Z30" i="88"/>
  <c r="S30" i="88"/>
  <c r="S31" i="88"/>
  <c r="L31" i="88"/>
  <c r="L30" i="88"/>
  <c r="AN54" i="88"/>
  <c r="AN44" i="88"/>
  <c r="AN34" i="88"/>
  <c r="AN24" i="88"/>
  <c r="A187" i="1"/>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197"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194" i="1"/>
  <c r="A181" i="1"/>
  <c r="A175" i="1"/>
  <c r="A169" i="1"/>
  <c r="A162" i="1"/>
  <c r="A166" i="1" s="1"/>
  <c r="A155" i="1"/>
  <c r="A149" i="1"/>
  <c r="A143" i="1"/>
  <c r="A130" i="1"/>
  <c r="A124" i="1"/>
  <c r="A86" i="1"/>
  <c r="A80" i="1"/>
  <c r="A74" i="1"/>
  <c r="A55" i="1"/>
  <c r="A49" i="1"/>
  <c r="A43" i="1"/>
  <c r="A111" i="1"/>
  <c r="A105" i="1"/>
  <c r="A108" i="1" s="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<sst xmlns="http://schemas.openxmlformats.org/spreadsheetml/2006/main" count="4128" uniqueCount="1041">
  <si>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</si>
  <si>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</si>
  <si>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</si>
  <si>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</si>
  <si>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</si>
  <si>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</si>
  <si>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</si>
  <si>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</si>
  <si>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</si>
  <si>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</si>
  <si>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</si>
  <si>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</si>
  <si>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</si>
  <si>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</si>
  <si>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</si>
  <si>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</si>
  <si>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</si>
  <si>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</si>
  <si>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</si>
  <si>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</si>
  <si>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</si>
  <si>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</si>
  <si>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</si>
  <si>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</si>
  <si>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</si>
  <si>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</si>
  <si>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</si>
  <si>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</si>
  <si>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</si>
  <si>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</si>
  <si>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</si>
  <si>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</si>
  <si>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</si>
  <si>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</si>
  <si>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</si>
  <si>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</si>
  <si>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</si>
  <si>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</si>
  <si>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</si>
  <si>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</si>
  <si>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</si>
  <si>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</si>
  <si>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</si>
  <si>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</si>
  <si>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</si>
  <si>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</si>
  <si>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</si>
  <si>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</si>
  <si>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</si>
  <si>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</si>
  <si>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</si>
  <si>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</si>
  <si>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</si>
  <si>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</si>
  <si>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</si>
  <si>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</si>
  <si>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</si>
  <si>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</si>
  <si>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</si>
  <si>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</si>
  <si>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</si>
  <si>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</si>
  <si>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</si>
  <si>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</si>
  <si>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</si>
  <si>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</si>
  <si>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</si>
  <si>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</si>
  <si>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</si>
  <si>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</si>
  <si>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</si>
  <si>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</si>
  <si>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</si>
  <si>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</si>
  <si>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</si>
  <si>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</si>
  <si>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</si>
  <si>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</si>
  <si>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</si>
  <si>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</si>
  <si>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</si>
  <si>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</si>
  <si>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</si>
  <si>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</si>
  <si>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</si>
  <si>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</si>
  <si>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</si>
  <si>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</si>
  <si>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</si>
  <si>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</si>
  <si>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</si>
  <si>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</si>
  <si>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</si>
  <si>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</si>
  <si>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</si>
  <si>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</si>
  <si>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</si>
  <si>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</si>
  <si>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</si>
  <si>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</si>
  <si>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</si>
  <si>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</si>
  <si>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</si>
  <si>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</si>
  <si>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</si>
  <si>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</si>
  <si>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</si>
  <si>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</si>
  <si>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</si>
  <si>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</si>
  <si>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</si>
  <si>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</si>
  <si>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</si>
  <si>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</si>
  <si>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</si>
  <si>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</si>
  <si>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</si>
  <si>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</si>
  <si>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</si>
  <si>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</si>
  <si>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</si>
  <si>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</si>
  <si>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</si>
  <si>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</si>
  <si>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</si>
  <si>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</si>
  <si>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</si>
  <si>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</si>
  <si>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</si>
  <si>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</si>
  <si>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</si>
  <si>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</si>
  <si>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</si>
  <si>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</si>
  <si>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</si>
  <si>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</si>
  <si>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</si>
  <si>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</si>
  <si>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</si>
  <si>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</si>
  <si>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</si>
  <si>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</si>
  <si>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</si>
  <si>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</si>
  <si>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</si>
  <si>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</si>
  <si>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</si>
  <si>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</si>
  <si>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</si>
  <si>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</si>
  <si>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</si>
  <si>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</si>
  <si>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</si>
  <si>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</si>
  <si>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</si>
  <si>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</si>
  <si>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</si>
  <si>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</si>
  <si>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</si>
  <si>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</si>
  <si>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</si>
  <si>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</si>
  <si>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</si>
  <si>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</si>
  <si>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</si>
  <si>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</si>
  <si>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</si>
  <si>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</si>
  <si>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</si>
  <si>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</si>
  <si>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</si>
  <si>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</si>
  <si>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</si>
  <si>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</si>
  <si>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</si>
  <si>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</si>
  <si>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</si>
  <si>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</si>
  <si>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</si>
  <si>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</si>
  <si>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</si>
  <si>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</si>
  <si>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</si>
  <si>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</si>
  <si>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</si>
  <si>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</si>
  <si>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</si>
  <si>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</si>
  <si>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</si>
  <si>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</si>
  <si>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</si>
  <si>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</si>
  <si>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</si>
  <si>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</si>
  <si>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</si>
  <si>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</si>
  <si>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</si>
  <si>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</si>
  <si>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</si>
  <si>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</si>
  <si>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</si>
  <si>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</si>
  <si>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</si>
  <si>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</si>
  <si>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</si>
  <si>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</si>
  <si>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</si>
  <si>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</si>
  <si>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</si>
  <si>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</si>
  <si>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</si>
  <si>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</si>
  <si>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</si>
  <si>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</si>
  <si>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</si>
  <si>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</si>
  <si>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</si>
  <si>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</si>
  <si>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</si>
  <si>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</si>
  <si>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</si>
  <si>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</si>
  <si>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</si>
  <si>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</si>
  <si>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</si>
  <si>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</si>
  <si>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</si>
  <si>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</si>
  <si>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</si>
  <si>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</si>
  <si>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</si>
  <si>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</si>
  <si>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</si>
  <si>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</si>
  <si>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</si>
  <si>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</si>
  <si>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</si>
  <si>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</si>
  <si>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</si>
  <si>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</si>
  <si>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</si>
  <si>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</si>
  <si>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</si>
  <si>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</si>
  <si>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</si>
  <si>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</si>
  <si>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</si>
  <si>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</si>
  <si>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</si>
  <si>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</si>
  <si>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</si>
  <si>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</si>
  <si>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</si>
  <si>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</si>
  <si>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</si>
  <si>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</si>
  <si>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</si>
  <si>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</si>
  <si>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</si>
  <si>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</si>
  <si>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</si>
  <si>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</si>
  <si>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</si>
  <si>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</si>
  <si>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</si>
  <si>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</si>
  <si>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</si>
  <si>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</si>
  <si>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</si>
  <si>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</si>
  <si>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</si>
  <si>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</si>
  <si>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</si>
  <si>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</si>
  <si>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</si>
  <si>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</si>
  <si>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</si>
  <si>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</si>
  <si>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</si>
  <si>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</si>
  <si>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</si>
  <si>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</si>
  <si>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</si>
  <si>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</si>
  <si>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</si>
  <si>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</si>
  <si>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</si>
  <si>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</si>
  <si>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</si>
  <si>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</si>
  <si>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</si>
  <si>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</si>
  <si>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</si>
  <si>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</si>
  <si>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</si>
  <si>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</si>
  <si>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</si>
  <si>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</si>
  <si>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</si>
  <si>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</si>
  <si>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</si>
  <si>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</si>
  <si>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</si>
  <si>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</si>
  <si>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</si>
  <si>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</si>
  <si>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</si>
  <si>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</si>
  <si>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</si>
  <si>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</si>
  <si>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</si>
  <si>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</si>
  <si>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</si>
  <si>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</si>
  <si>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</si>
  <si>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</si>
  <si>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</si>
  <si>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</si>
  <si>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</si>
  <si>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</si>
  <si>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</si>
  <si>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</si>
  <si>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</si>
  <si>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</si>
  <si>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</si>
  <si>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</si>
  <si>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</si>
  <si>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</si>
  <si>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</si>
  <si>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</si>
  <si>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</si>
  <si>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</si>
  <si>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</si>
  <si>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</si>
  <si>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</si>
  <si>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</si>
  <si>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</si>
  <si>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</si>
  <si>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</si>
  <si>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</si>
  <si>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</si>
  <si>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</si>
  <si>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</si>
  <si>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</si>
  <si>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</si>
  <si>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</si>
  <si>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</si>
  <si>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</si>
  <si>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</si>
  <si>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</si>
  <si>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</si>
  <si>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</si>
  <si>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</si>
  <si>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</si>
  <si>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</si>
  <si>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</si>
  <si>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</si>
  <si>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</si>
  <si>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</si>
  <si>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</si>
  <si>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</si>
  <si>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</si>
  <si>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</si>
  <si>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</si>
  <si>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</si>
  <si>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</si>
  <si>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</si>
  <si>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</si>
  <si>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</si>
  <si>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</si>
  <si>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</si>
  <si>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</si>
  <si>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</si>
  <si>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</si>
  <si>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</si>
  <si>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</si>
  <si>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</si>
  <si>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</si>
  <si>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</si>
  <si>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</si>
  <si>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</si>
  <si>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</si>
  <si>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</si>
  <si>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</si>
  <si>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</si>
  <si>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</si>
  <si>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</si>
  <si>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</si>
  <si>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</si>
  <si>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</si>
  <si>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</si>
  <si>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</si>
  <si>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</si>
  <si>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</si>
  <si>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</si>
  <si>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</si>
  <si>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</si>
  <si>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</si>
  <si>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</si>
  <si>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</si>
  <si>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</si>
  <si>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</si>
  <si>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</si>
  <si>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</si>
  <si>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</si>
  <si>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</si>
  <si>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</si>
  <si>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</si>
  <si>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</si>
  <si>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</si>
  <si>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</si>
  <si>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</si>
  <si>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</si>
  <si>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</si>
  <si>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</si>
  <si>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</si>
  <si>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</si>
  <si>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</si>
  <si>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</si>
  <si>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</si>
  <si>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</si>
  <si>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</si>
  <si>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</si>
  <si>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</si>
  <si>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</si>
  <si>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</si>
  <si>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</si>
  <si>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</si>
  <si>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</si>
  <si>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</si>
  <si>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</si>
  <si>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</si>
  <si>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</si>
  <si>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</si>
  <si>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</si>
  <si>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</si>
  <si>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</si>
  <si>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</si>
  <si>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</si>
  <si>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</si>
  <si>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</si>
  <si>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</si>
  <si>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</si>
  <si>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</si>
  <si>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</si>
  <si>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</si>
  <si>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</si>
  <si>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</si>
  <si>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</si>
  <si>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</si>
  <si>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</si>
  <si>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</si>
  <si>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</si>
  <si>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</si>
  <si>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</si>
  <si>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</si>
  <si>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</si>
  <si>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</si>
  <si>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</si>
  <si>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</si>
  <si>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</si>
  <si>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</si>
  <si>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</si>
  <si>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</si>
  <si>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</si>
  <si>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</si>
  <si>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</si>
  <si>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</si>
  <si>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</si>
  <si>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</si>
  <si>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</si>
  <si>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</si>
  <si>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</si>
  <si>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</si>
  <si>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</si>
  <si>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</si>
  <si>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</si>
  <si>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</si>
  <si>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</si>
  <si>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</si>
  <si>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</si>
  <si>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</si>
  <si>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</si>
  <si>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</si>
  <si>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</si>
  <si>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</si>
  <si>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</si>
  <si>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</si>
  <si>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</si>
  <si>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</si>
  <si>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</si>
  <si>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</si>
  <si>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</si>
  <si>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</si>
  <si>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</si>
  <si>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</si>
  <si>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</si>
  <si>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</si>
  <si>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</si>
  <si>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</si>
  <si>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</si>
  <si>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</si>
  <si>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</si>
  <si>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</si>
  <si>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</si>
  <si>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</si>
  <si>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</si>
  <si>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</si>
  <si>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</si>
  <si>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</si>
  <si>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</si>
  <si>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</si>
  <si>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</si>
  <si>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</si>
  <si>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</si>
  <si>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</si>
  <si>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</si>
  <si>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</si>
  <si>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</si>
  <si>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</si>
  <si>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</si>
  <si>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</si>
  <si>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</si>
  <si>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</si>
  <si>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</si>
  <si>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</si>
  <si>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</si>
  <si>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</si>
  <si>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</si>
  <si>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</si>
  <si>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</si>
  <si>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</si>
  <si>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</si>
  <si>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</si>
  <si>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</si>
  <si>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</si>
  <si>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</si>
  <si>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</si>
  <si>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</si>
  <si>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</si>
  <si>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</si>
  <si>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</si>
  <si>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</si>
  <si>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</si>
  <si>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</si>
  <si>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</si>
  <si>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</si>
  <si>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</si>
  <si>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</si>
  <si>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</si>
  <si>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</si>
  <si>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</si>
  <si>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</si>
  <si>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</si>
  <si>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</si>
  <si>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</si>
  <si>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</si>
  <si>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</si>
  <si>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</si>
  <si>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</si>
  <si>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</si>
  <si>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</si>
  <si>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</si>
  <si>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</si>
  <si>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</si>
  <si>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</si>
  <si>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</si>
  <si>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</si>
  <si>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</si>
  <si>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</si>
  <si>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</si>
  <si>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</si>
  <si>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</si>
  <si>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</si>
  <si>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</si>
  <si>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</si>
  <si>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</si>
  <si>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</si>
  <si>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</si>
  <si>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</si>
  <si>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</si>
  <si>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</si>
  <si>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</si>
  <si>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</si>
  <si>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</si>
  <si>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</si>
  <si>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</si>
  <si>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</si>
  <si>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</si>
  <si>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</si>
  <si>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</si>
  <si>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</si>
  <si>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</si>
  <si>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</si>
  <si>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</si>
  <si>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</si>
  <si>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</si>
  <si>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</si>
  <si>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</si>
  <si>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</si>
  <si>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</si>
  <si>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</si>
  <si>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</si>
  <si>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</si>
  <si>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</si>
  <si>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</si>
  <si>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</si>
  <si>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</si>
  <si>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</si>
  <si>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</si>
  <si>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</si>
  <si>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</si>
  <si>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</si>
  <si>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</si>
  <si>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</si>
  <si>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</si>
  <si>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</si>
  <si>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</si>
  <si>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</si>
  <si>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</si>
  <si>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</si>
  <si>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</si>
  <si>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</si>
  <si>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</si>
  <si>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</si>
  <si>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</si>
  <si>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</si>
  <si>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</si>
  <si>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</si>
  <si>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</si>
  <si>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</si>
  <si>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</si>
  <si>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</si>
  <si>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</si>
  <si>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</si>
  <si>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</si>
  <si>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</si>
  <si>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</si>
  <si>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</si>
  <si>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</si>
  <si>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</si>
  <si>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</si>
  <si>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</si>
  <si>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</si>
  <si>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</si>
  <si>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</si>
  <si>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</si>
  <si>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</si>
  <si>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</si>
  <si>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</si>
  <si>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</si>
  <si>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</si>
  <si>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</si>
  <si>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</si>
  <si>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</si>
  <si>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</si>
  <si>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</si>
  <si>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</si>
  <si>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</si>
  <si>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</si>
  <si>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</si>
  <si>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</si>
  <si>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</si>
  <si>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</si>
  <si>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</si>
  <si>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</si>
  <si>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</si>
  <si>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</si>
  <si>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</si>
  <si>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</si>
  <si>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</si>
  <si>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</si>
  <si>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</si>
  <si>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</si>
  <si>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</si>
  <si>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</si>
  <si>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</si>
  <si>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</si>
  <si>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</si>
  <si>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</si>
  <si>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</si>
  <si>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</si>
  <si>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</si>
  <si>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</si>
  <si>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</si>
  <si>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</si>
  <si>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</si>
  <si>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</si>
  <si>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</si>
  <si>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</si>
  <si>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</si>
  <si>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</si>
  <si>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</si>
  <si>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</si>
  <si>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</si>
  <si>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</si>
  <si>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</si>
  <si>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</si>
  <si>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</si>
  <si>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</si>
  <si>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</si>
  <si>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</si>
  <si>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</si>
  <si>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</si>
  <si>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</si>
  <si>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</si>
  <si>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</si>
  <si>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</si>
  <si>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</si>
  <si>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</si>
  <si>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</si>
  <si>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</si>
  <si>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</si>
  <si>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</si>
  <si>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</si>
  <si>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</si>
  <si>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</si>
  <si>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</si>
  <si>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</si>
  <si>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</si>
  <si>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</si>
  <si>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</si>
  <si>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</si>
  <si>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</si>
  <si>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</si>
  <si>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</si>
  <si>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</si>
  <si>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</si>
  <si>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</si>
  <si>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</si>
  <si>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</si>
  <si>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</si>
  <si>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</si>
  <si>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</si>
  <si>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</si>
  <si>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</si>
  <si>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</si>
  <si>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</si>
  <si>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</si>
  <si>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</si>
  <si>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</si>
  <si>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</si>
  <si>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</si>
  <si>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</si>
  <si>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</si>
  <si>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</si>
  <si>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</si>
  <si>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</si>
  <si>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</si>
  <si>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</si>
  <si>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</si>
  <si>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</si>
  <si>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</si>
  <si>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</si>
  <si>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</si>
  <si>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</si>
  <si>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</si>
  <si>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</si>
  <si>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</si>
  <si>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</si>
  <si>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</si>
  <si>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</si>
  <si>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</si>
  <si>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</si>
  <si>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</si>
  <si>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</si>
  <si>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</si>
  <si>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</si>
  <si>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</si>
  <si>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</si>
  <si>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</si>
  <si>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</si>
  <si>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</si>
  <si>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</si>
  <si>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</si>
  <si>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</si>
  <si>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</si>
  <si>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</si>
  <si>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</si>
  <si>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</si>
  <si>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</si>
  <si>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</si>
  <si>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</si>
  <si>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</si>
  <si>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</si>
  <si>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</si>
  <si>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</si>
  <si>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</si>
  <si>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</si>
  <si>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</si>
  <si>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</si>
  <si>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</si>
  <si>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</si>
  <si>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</si>
  <si>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</si>
  <si>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</si>
  <si>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</si>
  <si>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</si>
  <si>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</si>
  <si>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</si>
  <si>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</si>
  <si>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</si>
  <si>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</si>
  <si>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</si>
  <si>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</si>
  <si>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</si>
  <si>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</si>
  <si>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</si>
  <si>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</si>
  <si>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</si>
  <si>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</si>
  <si>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</si>
  <si>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</si>
  <si>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</si>
  <si>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</si>
  <si>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</si>
  <si>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</si>
  <si>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</si>
  <si>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</si>
  <si>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</si>
  <si>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</si>
  <si>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</si>
  <si>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</si>
  <si>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</si>
  <si>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</si>
  <si>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</si>
  <si>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</si>
  <si>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</si>
  <si>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</si>
  <si>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</si>
  <si>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</si>
  <si>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</si>
  <si>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</si>
  <si>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</si>
  <si>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</si>
  <si>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</si>
  <si>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</si>
  <si>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</si>
  <si>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</si>
  <si>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</si>
  <si>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</si>
  <si>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</si>
  <si>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</si>
  <si>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</si>
  <si>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</si>
  <si>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</si>
  <si>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</si>
  <si>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</si>
  <si>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</si>
  <si>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</si>
  <si>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</si>
  <si>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</si>
  <si>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</si>
  <si>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</si>
  <si>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</si>
  <si>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</si>
  <si>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</si>
  <si>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</si>
  <si>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</si>
  <si>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</si>
  <si>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</si>
  <si>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</si>
  <si>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</si>
  <si>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</si>
  <si>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</si>
  <si>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</si>
  <si>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</si>
  <si>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</si>
  <si>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</si>
  <si>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</si>
  <si>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</si>
  <si>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</si>
  <si>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</si>
  <si>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</si>
  <si>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</si>
  <si>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</si>
  <si>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</si>
  <si>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</si>
  <si>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</si>
  <si>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</si>
  <si>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</si>
  <si>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</si>
  <si>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</si>
  <si>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</si>
  <si>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</si>
  <si>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</si>
  <si>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</si>
  <si>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</si>
  <si>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</si>
  <si>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</si>
  <si>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</si>
  <si>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</si>
  <si>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</si>
  <si>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</si>
  <si>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</si>
  <si>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</si>
  <si>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</si>
  <si>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</si>
  <si>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</si>
  <si>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</si>
  <si>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</si>
  <si>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</si>
  <si>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</si>
  <si>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</si>
  <si>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</si>
  <si>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</si>
  <si>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</si>
  <si>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</si>
  <si>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</si>
  <si>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</si>
  <si>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</si>
  <si>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</si>
  <si>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</si>
  <si>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</si>
  <si>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</si>
  <si>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</si>
  <si>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</si>
  <si>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</si>
  <si>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</si>
  <si>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</si>
  <si>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</si>
  <si>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</si>
  <si>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</si>
  <si>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</si>
  <si>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</si>
  <si>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</si>
  <si>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</si>
  <si>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</si>
  <si>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</si>
  <si>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</si>
  <si>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</si>
  <si>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</si>
  <si>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</si>
  <si>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</si>
  <si>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</si>
  <si>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</si>
  <si>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</si>
  <si>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</si>
  <si>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</si>
  <si>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</si>
  <si>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</si>
  <si>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</si>
  <si>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</si>
  <si>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</si>
  <si>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</si>
  <si>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</si>
  <si>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</si>
  <si>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</si>
  <si>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</si>
  <si>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</si>
  <si>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</si>
  <si>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</si>
  <si>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</si>
  <si>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</si>
  <si>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</si>
  <si>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</si>
  <si>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</si>
  <si>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</si>
  <si>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</si>
  <si>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</si>
  <si>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</si>
  <si>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</si>
  <si>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</si>
  <si>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</si>
  <si>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</si>
  <si>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</si>
  <si>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</si>
  <si>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</si>
  <si>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</si>
  <si>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</si>
  <si>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</si>
  <si>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</si>
  <si>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</si>
  <si>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</si>
  <si>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</si>
  <si>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</si>
  <si>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</si>
  <si>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</si>
  <si>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</si>
  <si>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</si>
  <si>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</si>
  <si>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</si>
  <si>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</si>
  <si>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</si>
  <si>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</si>
  <si>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</si>
  <si>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</si>
  <si>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</si>
  <si>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</si>
  <si>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</si>
  <si>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</si>
  <si>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</si>
  <si>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</si>
  <si>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</si>
  <si>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</si>
  <si>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</si>
  <si>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</si>
  <si>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</si>
  <si>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</si>
  <si>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</si>
  <si>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</si>
  <si>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</si>
  <si>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</si>
  <si>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</si>
  <si>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</si>
  <si>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</si>
  <si>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</si>
  <si>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</si>
  <si>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</si>
  <si>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</si>
  <si>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</si>
  <si>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</si>
  <si>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</si>
  <si>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</si>
  <si>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</si>
  <si>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</si>
  <si>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</si>
  <si>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</si>
  <si>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</si>
  <si>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</si>
  <si>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</si>
  <si>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</si>
  <si>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</si>
  <si>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</si>
  <si>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</si>
  <si>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</si>
  <si>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</si>
  <si>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</si>
  <si>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</si>
  <si>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</si>
  <si>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</si>
  <si>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</si>
  <si>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</si>
  <si>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</si>
  <si>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</si>
  <si>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</si>
  <si>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</si>
  <si>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</si>
  <si>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</si>
  <si>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 2016 - 2022 Campos Engineering, Inc.</t>
  </si>
  <si>
    <t>v7.12.7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</si>
</sst>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05">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1" fillId="2" borderId="1" xfId="0" applyFont="1" applyFill="1" applyBorder="1" applyAlignment="1">
      <alignment horizontal="center" vertical="center" shrinkToFit="1"/>
    </xf>
    <xf numFmtId="0" fontId="1" fillId="2" borderId="1" xfId="0" applyFont="1" applyFill="1" applyBorder="1" applyAlignment="1" applyProtection="1">
      <alignment horizontal="center" vertical="center" shrinkToFit="1"/>
    </xf>
    <xf numFmtId="0" fontId="1" fillId="8" borderId="1" xfId="0" applyFont="1" applyFill="1" applyBorder="1" applyAlignment="1" applyProtection="1">
      <alignment horizontal="center" vertical="center" shrinkToFit="1"/>
    </xf>
    <xf numFmtId="0" fontId="1" fillId="2" borderId="84" xfId="0" applyFont="1" applyFill="1" applyBorder="1" applyAlignment="1" applyProtection="1">
      <alignment horizontal="center" vertical="center"/>
      <protection locked="0"/>
    </xf>
    <xf numFmtId="0" fontId="1" fillId="8" borderId="13" xfId="0" applyFont="1" applyFill="1" applyBorder="1" applyAlignment="1" applyProtection="1">
      <alignment horizontal="center" vertical="center" shrinkToFit="1"/>
    </xf>
    <xf numFmtId="0" fontId="1" fillId="8" borderId="1" xfId="0" applyFont="1" applyFill="1" applyBorder="1" applyAlignment="1">
      <alignment horizontal="center" vertical="center" shrinkToFit="1"/>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27"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1" fillId="12" borderId="84"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1" fillId="12" borderId="10"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12" borderId="14" xfId="0" applyFont="1" applyFill="1" applyBorder="1" applyAlignment="1" applyProtection="1">
      <alignment horizontal="center"/>
      <protection locked="0"/>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1" fillId="2" borderId="5"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4" borderId="1" xfId="0" applyNumberFormat="1"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 xfId="0" applyNumberFormat="1"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left" vertical="center"/>
      <protection locked="0"/>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0" fontId="82" fillId="30" borderId="0" xfId="0" applyFont="1" applyFill="1" applyAlignment="1" applyProtection="1">
      <alignment horizontal="left" vertical="center"/>
      <protection locked="0"/>
    </xf>
    <xf numFmtId="0" fontId="1" fillId="30" borderId="0" xfId="0" applyFont="1" applyFill="1" applyAlignment="1" applyProtection="1">
      <alignment horizontal="left" vertical="center"/>
      <protection locked="0"/>
    </xf>
    <xf numFmtId="2" fontId="12" fillId="2" borderId="9" xfId="0"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0" fontId="1" fillId="0" borderId="0" xfId="0" applyFont="1" applyFill="1" applyAlignment="1">
      <alignment horizont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0">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0</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3</xdr:col>
          <xdr:colOff>0</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3</xdr:col>
          <xdr:colOff>0</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3</xdr:col>
          <xdr:colOff>0</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3</xdr:col>
          <xdr:colOff>0</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3</xdr:col>
          <xdr:colOff>0</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0</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3</xdr:col>
          <xdr:colOff>0</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3</xdr:col>
          <xdr:colOff>0</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3</xdr:col>
          <xdr:colOff>0</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3</xdr:col>
          <xdr:colOff>0</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3</xdr:col>
          <xdr:colOff>0</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3</xdr:col>
          <xdr:colOff>0</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3</xdr:col>
          <xdr:colOff>0</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3</xdr:col>
          <xdr:colOff>0</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3</xdr:col>
          <xdr:colOff>0</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8913" cy="10842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Documents\Campos\report-builder\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11"/>
  <sheetViews>
    <sheetView tabSelected="1" zoomScaleNormal="100" workbookViewId="0">
      <pane xSplit="5" topLeftCell="F1" activePane="topRight" state="frozen"/>
      <selection pane="topRight" activeCell="A7" sqref="A7"/>
    </sheetView>
  </sheetViews>
  <sheetFormatPr defaultColWidth="0" defaultRowHeight="15" customHeight="1" x14ac:dyDescent="0.25"/>
  <cols>
    <col min="1" max="1" width="18.140625" style="318" customWidth="1"/>
    <col min="2" max="2" width="38.140625" style="318" customWidth="1"/>
    <col min="3" max="3" width="43.28515625" style="318" customWidth="1"/>
    <col min="4" max="49" width="18.7109375" style="318" customWidth="1"/>
    <col min="50" max="72" width="18.7109375" style="403" hidden="1" customWidth="1"/>
    <col min="73" max="16384" width="2.85546875" style="54" hidden="1"/>
  </cols>
  <sheetData>
    <row r="1" spans="1:72" ht="36" customHeight="1" x14ac:dyDescent="0.2">
      <c r="A1" s="63"/>
      <c r="B1" s="58"/>
      <c r="C1" s="871" t="s">
        <v>680</v>
      </c>
      <c r="D1" s="871"/>
      <c r="E1" s="871"/>
      <c r="F1" s="65"/>
      <c r="G1" s="65"/>
      <c r="H1" s="65"/>
      <c r="I1" s="65"/>
      <c r="J1" s="65"/>
      <c r="K1" s="65"/>
      <c r="L1" s="65"/>
      <c r="M1" s="65"/>
      <c r="N1" s="56"/>
      <c r="O1" s="56"/>
      <c r="P1" s="56"/>
      <c r="Q1" s="56"/>
      <c r="R1" s="56"/>
      <c r="S1" s="56"/>
      <c r="T1" s="56"/>
      <c r="U1" s="56"/>
      <c r="V1" s="67"/>
      <c r="W1" s="67"/>
      <c r="X1" s="67"/>
      <c r="Y1" s="67"/>
      <c r="Z1" s="67"/>
      <c r="AA1" s="67"/>
      <c r="AB1" s="67"/>
      <c r="AC1" s="67"/>
      <c r="AD1" s="67"/>
      <c r="AE1" s="67"/>
      <c r="AF1" s="67"/>
      <c r="AG1" s="67"/>
      <c r="AH1" s="67"/>
      <c r="AI1" s="67"/>
      <c r="AJ1" s="67"/>
      <c r="AK1" s="67"/>
      <c r="AL1" s="67"/>
      <c r="AM1" s="67"/>
      <c r="AN1" s="67"/>
      <c r="AO1" s="67"/>
      <c r="AP1" s="403"/>
      <c r="AQ1" s="403"/>
      <c r="AR1" s="403"/>
      <c r="AS1" s="403"/>
      <c r="AT1" s="403"/>
      <c r="AU1" s="403"/>
      <c r="AV1" s="403"/>
      <c r="AW1" s="403"/>
    </row>
    <row r="2" spans="1:72" ht="27.75" customHeight="1" x14ac:dyDescent="0.2">
      <c r="A2" s="64">
        <v>1</v>
      </c>
      <c r="B2" s="59"/>
      <c r="C2" s="871" t="s">
        <v>839</v>
      </c>
      <c r="D2" s="871"/>
      <c r="E2" s="871"/>
      <c r="F2" s="65"/>
      <c r="G2" s="65"/>
      <c r="H2" s="65"/>
      <c r="I2" s="65"/>
      <c r="J2" s="65"/>
      <c r="K2" s="65"/>
      <c r="L2" s="65"/>
      <c r="M2" s="65"/>
      <c r="N2" s="56"/>
      <c r="O2" s="56"/>
      <c r="P2" s="56"/>
      <c r="Q2" s="56"/>
      <c r="R2" s="56"/>
      <c r="S2" s="56"/>
      <c r="T2" s="56"/>
      <c r="U2" s="56"/>
      <c r="V2" s="67"/>
      <c r="W2" s="67"/>
      <c r="X2" s="67"/>
      <c r="Y2" s="67"/>
      <c r="Z2" s="67"/>
      <c r="AA2" s="67"/>
      <c r="AB2" s="67"/>
      <c r="AC2" s="67"/>
      <c r="AD2" s="67"/>
      <c r="AE2" s="67"/>
      <c r="AF2" s="67"/>
      <c r="AG2" s="67"/>
      <c r="AH2" s="67"/>
      <c r="AI2" s="67"/>
      <c r="AJ2" s="67"/>
      <c r="AK2" s="67"/>
      <c r="AL2" s="67"/>
      <c r="AM2" s="67"/>
      <c r="AN2" s="67"/>
      <c r="AO2" s="67"/>
      <c r="AP2" s="403"/>
      <c r="AQ2" s="403"/>
      <c r="AR2" s="403"/>
      <c r="AS2" s="403"/>
      <c r="AT2" s="403"/>
      <c r="AU2" s="403"/>
      <c r="AV2" s="403"/>
      <c r="AW2" s="403"/>
    </row>
    <row r="3" spans="1:72" ht="16.5" customHeight="1" x14ac:dyDescent="0.2">
      <c r="A3" s="64"/>
      <c r="B3" s="59"/>
      <c r="C3" s="871" t="s">
        <v>662</v>
      </c>
      <c r="D3" s="871"/>
      <c r="E3" s="871"/>
      <c r="F3" s="65"/>
      <c r="G3" s="65"/>
      <c r="H3" s="65"/>
      <c r="I3" s="65"/>
      <c r="J3" s="65"/>
      <c r="K3" s="65"/>
      <c r="L3" s="65"/>
      <c r="M3" s="65"/>
      <c r="N3" s="56"/>
      <c r="O3" s="56"/>
      <c r="P3" s="56"/>
      <c r="Q3" s="56"/>
      <c r="R3" s="56"/>
      <c r="S3" s="56"/>
      <c r="T3" s="56"/>
      <c r="U3" s="56"/>
      <c r="V3" s="67"/>
      <c r="W3" s="67"/>
      <c r="X3" s="67"/>
      <c r="Y3" s="67"/>
      <c r="Z3" s="67"/>
      <c r="AA3" s="67"/>
      <c r="AB3" s="67"/>
      <c r="AC3" s="67"/>
      <c r="AD3" s="67"/>
      <c r="AE3" s="67"/>
      <c r="AF3" s="67"/>
      <c r="AG3" s="67"/>
      <c r="AH3" s="67"/>
      <c r="AI3" s="67"/>
      <c r="AJ3" s="67"/>
      <c r="AK3" s="67"/>
      <c r="AL3" s="67"/>
      <c r="AM3" s="67"/>
      <c r="AN3" s="67"/>
      <c r="AO3" s="67"/>
      <c r="AP3" s="403"/>
      <c r="AQ3" s="403"/>
      <c r="AR3" s="403"/>
      <c r="AS3" s="403"/>
      <c r="AT3" s="403"/>
      <c r="AU3" s="403"/>
      <c r="AV3" s="403"/>
      <c r="AW3" s="403"/>
    </row>
    <row r="4" spans="1:72" ht="17.25" customHeight="1" x14ac:dyDescent="0.2">
      <c r="A4" s="64"/>
      <c r="B4" s="59"/>
      <c r="C4" s="871" t="s">
        <v>840</v>
      </c>
      <c r="D4" s="871"/>
      <c r="E4" s="871"/>
      <c r="F4" s="65"/>
      <c r="G4" s="65"/>
      <c r="H4" s="65"/>
      <c r="I4" s="65"/>
      <c r="J4" s="65"/>
      <c r="K4" s="65"/>
      <c r="L4" s="65"/>
      <c r="M4" s="65"/>
      <c r="N4" s="56"/>
      <c r="O4" s="56"/>
      <c r="P4" s="56"/>
      <c r="Q4" s="56"/>
      <c r="R4" s="56"/>
      <c r="S4" s="56"/>
      <c r="T4" s="56"/>
      <c r="U4" s="56"/>
      <c r="V4" s="67"/>
      <c r="W4" s="67"/>
      <c r="X4" s="67"/>
      <c r="Y4" s="67"/>
      <c r="Z4" s="67"/>
      <c r="AA4" s="67"/>
      <c r="AB4" s="67"/>
      <c r="AC4" s="67"/>
      <c r="AD4" s="67"/>
      <c r="AE4" s="67"/>
      <c r="AF4" s="67"/>
      <c r="AG4" s="67"/>
      <c r="AH4" s="67"/>
      <c r="AI4" s="67"/>
      <c r="AJ4" s="67"/>
      <c r="AK4" s="67"/>
      <c r="AL4" s="67"/>
      <c r="AM4" s="67"/>
      <c r="AN4" s="67"/>
      <c r="AO4" s="67"/>
      <c r="AP4" s="403"/>
      <c r="AQ4" s="403"/>
      <c r="AR4" s="403"/>
      <c r="AS4" s="403"/>
      <c r="AT4" s="403"/>
      <c r="AU4" s="403"/>
      <c r="AV4" s="403"/>
      <c r="AW4" s="403"/>
    </row>
    <row r="5" spans="1:72" ht="29.25" customHeight="1" x14ac:dyDescent="0.2">
      <c r="A5" s="562" t="s">
        <v>36</v>
      </c>
      <c r="B5" s="563"/>
      <c r="C5" s="871" t="s">
        <v>841</v>
      </c>
      <c r="D5" s="871"/>
      <c r="E5" s="871"/>
      <c r="F5" s="65"/>
      <c r="G5" s="65"/>
      <c r="H5" s="65"/>
      <c r="I5" s="65"/>
      <c r="J5" s="65"/>
      <c r="K5" s="65"/>
      <c r="L5" s="65"/>
      <c r="M5" s="355"/>
      <c r="N5" s="56"/>
      <c r="O5" s="56"/>
      <c r="P5" s="56"/>
      <c r="Q5" s="56"/>
      <c r="R5" s="56"/>
      <c r="S5" s="56"/>
      <c r="T5" s="56"/>
      <c r="U5" s="56"/>
      <c r="V5" s="67"/>
      <c r="W5" s="67"/>
      <c r="X5" s="67"/>
      <c r="Y5" s="67"/>
      <c r="Z5" s="67"/>
      <c r="AA5" s="67"/>
      <c r="AB5" s="67"/>
      <c r="AC5" s="67"/>
      <c r="AD5" s="67"/>
      <c r="AE5" s="67"/>
      <c r="AF5" s="67"/>
      <c r="AG5" s="67"/>
      <c r="AH5" s="67"/>
      <c r="AI5" s="67"/>
      <c r="AJ5" s="67"/>
      <c r="AK5" s="67"/>
      <c r="AL5" s="67"/>
      <c r="AM5" s="67"/>
      <c r="AN5" s="67"/>
      <c r="AO5" s="67"/>
      <c r="AP5" s="403"/>
      <c r="AQ5" s="403"/>
      <c r="AR5" s="403"/>
      <c r="AS5" s="403"/>
      <c r="AT5" s="403"/>
      <c r="AU5" s="403"/>
      <c r="AV5" s="403"/>
      <c r="AW5" s="403"/>
    </row>
    <row r="6" spans="1:72" ht="12" x14ac:dyDescent="0.2">
      <c r="A6" s="55" t="s">
        <v>1040</v>
      </c>
      <c r="B6" s="62"/>
      <c r="C6" s="872"/>
      <c r="D6" s="872"/>
      <c r="E6" s="872"/>
      <c r="F6" s="65"/>
      <c r="G6" s="65"/>
      <c r="H6" s="65"/>
      <c r="I6" s="65"/>
      <c r="J6" s="65"/>
      <c r="K6" s="65"/>
      <c r="L6" s="65"/>
      <c r="M6" s="65"/>
      <c r="N6" s="56"/>
      <c r="O6" s="56"/>
      <c r="P6" s="56"/>
      <c r="Q6" s="56"/>
      <c r="R6" s="56"/>
      <c r="S6" s="56"/>
      <c r="T6" s="56"/>
      <c r="U6" s="56"/>
      <c r="V6" s="67"/>
      <c r="W6" s="67"/>
      <c r="X6" s="67"/>
      <c r="Y6" s="67"/>
      <c r="Z6" s="67"/>
      <c r="AA6" s="67"/>
      <c r="AB6" s="67"/>
      <c r="AC6" s="67"/>
      <c r="AD6" s="67"/>
      <c r="AE6" s="67"/>
      <c r="AF6" s="67"/>
      <c r="AG6" s="67"/>
      <c r="AH6" s="67"/>
      <c r="AI6" s="67"/>
      <c r="AJ6" s="67"/>
      <c r="AK6" s="67"/>
      <c r="AL6" s="67"/>
      <c r="AM6" s="67"/>
      <c r="AN6" s="67"/>
      <c r="AO6" s="67"/>
      <c r="AP6" s="403"/>
      <c r="AQ6" s="403"/>
      <c r="AR6" s="403"/>
      <c r="AS6" s="403"/>
      <c r="AT6" s="403"/>
      <c r="AU6" s="403"/>
      <c r="AV6" s="403"/>
      <c r="AW6" s="403"/>
    </row>
    <row r="7" spans="1:72" ht="12" x14ac:dyDescent="0.2">
      <c r="A7" s="55" t="s">
        <v>1039</v>
      </c>
      <c r="B7" s="60"/>
      <c r="C7" s="872"/>
      <c r="D7" s="872"/>
      <c r="E7" s="872"/>
      <c r="F7" s="280"/>
      <c r="G7" s="280"/>
      <c r="H7" s="280"/>
      <c r="I7" s="280"/>
      <c r="J7" s="280"/>
      <c r="K7" s="280"/>
      <c r="L7" s="280"/>
      <c r="M7" s="280"/>
      <c r="N7" s="281"/>
      <c r="O7" s="281"/>
      <c r="P7" s="281"/>
      <c r="Q7" s="56"/>
      <c r="R7" s="56"/>
      <c r="S7" s="56"/>
      <c r="T7" s="56"/>
      <c r="U7" s="56"/>
      <c r="V7" s="67"/>
      <c r="W7" s="67"/>
      <c r="X7" s="67"/>
      <c r="Y7" s="67"/>
      <c r="Z7" s="67"/>
      <c r="AA7" s="67"/>
      <c r="AB7" s="67"/>
      <c r="AC7" s="67"/>
      <c r="AD7" s="67"/>
      <c r="AE7" s="67"/>
      <c r="AF7" s="67"/>
      <c r="AG7" s="67"/>
      <c r="AH7" s="67"/>
      <c r="AI7" s="67"/>
      <c r="AJ7" s="67"/>
      <c r="AK7" s="67"/>
      <c r="AL7" s="282"/>
      <c r="AM7" s="282"/>
      <c r="AN7" s="282"/>
      <c r="AO7" s="282"/>
      <c r="AP7" s="376"/>
      <c r="AQ7" s="376"/>
      <c r="AR7" s="376"/>
      <c r="AS7" s="376"/>
      <c r="AT7" s="376"/>
      <c r="AU7" s="376"/>
      <c r="AV7" s="376"/>
      <c r="AW7" s="403"/>
    </row>
    <row r="8" spans="1:72" ht="15" customHeight="1" x14ac:dyDescent="0.2">
      <c r="A8" s="73" t="s">
        <v>0</v>
      </c>
      <c r="B8" s="74" t="s">
        <v>1</v>
      </c>
      <c r="C8" s="81" t="s">
        <v>2</v>
      </c>
      <c r="D8" s="65"/>
      <c r="E8" s="65"/>
      <c r="F8" s="65"/>
      <c r="G8" s="65"/>
      <c r="H8" s="65"/>
      <c r="I8" s="65"/>
      <c r="J8" s="65"/>
      <c r="K8" s="65"/>
      <c r="L8" s="65"/>
      <c r="M8" s="65"/>
      <c r="N8" s="56"/>
      <c r="O8" s="56"/>
      <c r="P8" s="56"/>
      <c r="Q8" s="56"/>
      <c r="R8" s="56"/>
      <c r="S8" s="56"/>
      <c r="T8" s="56"/>
      <c r="U8" s="56"/>
      <c r="V8" s="67"/>
      <c r="W8" s="67"/>
      <c r="X8" s="67"/>
      <c r="Y8" s="67"/>
      <c r="Z8" s="67"/>
      <c r="AA8" s="67"/>
      <c r="AB8" s="67"/>
      <c r="AC8" s="67"/>
      <c r="AD8" s="67"/>
      <c r="AE8" s="67"/>
      <c r="AF8" s="67"/>
      <c r="AG8" s="67"/>
      <c r="AH8" s="67"/>
      <c r="AI8" s="67"/>
      <c r="AJ8" s="67"/>
      <c r="AK8" s="67"/>
      <c r="AL8" s="67"/>
      <c r="AM8" s="67"/>
      <c r="AN8" s="67"/>
      <c r="AO8" s="67"/>
      <c r="AP8" s="403"/>
      <c r="AQ8" s="403"/>
      <c r="AR8" s="403"/>
      <c r="AS8" s="403"/>
      <c r="AT8" s="403"/>
      <c r="AU8" s="403"/>
      <c r="AV8" s="403"/>
      <c r="AW8" s="403"/>
    </row>
    <row r="9" spans="1:72" ht="15" customHeight="1" x14ac:dyDescent="0.2">
      <c r="A9" s="79"/>
      <c r="B9" s="80" t="s">
        <v>19</v>
      </c>
      <c r="C9" s="82"/>
      <c r="D9" s="65"/>
      <c r="E9" s="65"/>
      <c r="F9" s="65"/>
      <c r="G9" s="65"/>
      <c r="H9" s="65"/>
      <c r="I9" s="65"/>
      <c r="J9" s="65"/>
      <c r="K9" s="65"/>
      <c r="L9" s="65"/>
      <c r="M9" s="65"/>
      <c r="N9" s="56"/>
      <c r="O9" s="56"/>
      <c r="P9" s="56"/>
      <c r="Q9" s="56"/>
      <c r="R9" s="56"/>
      <c r="S9" s="56"/>
      <c r="T9" s="56"/>
      <c r="U9" s="56"/>
      <c r="V9" s="67"/>
      <c r="W9" s="67"/>
      <c r="X9" s="67"/>
      <c r="Y9" s="67"/>
      <c r="Z9" s="67"/>
      <c r="AA9" s="67"/>
      <c r="AB9" s="67"/>
      <c r="AC9" s="67"/>
      <c r="AD9" s="67"/>
      <c r="AE9" s="67"/>
      <c r="AF9" s="67"/>
      <c r="AG9" s="67"/>
      <c r="AH9" s="67"/>
      <c r="AI9" s="67"/>
      <c r="AJ9" s="67"/>
      <c r="AK9" s="67"/>
      <c r="AL9" s="67"/>
      <c r="AM9" s="67"/>
      <c r="AN9" s="67"/>
      <c r="AO9" s="67"/>
      <c r="AP9" s="403"/>
      <c r="AQ9" s="403"/>
      <c r="AR9" s="403"/>
      <c r="AS9" s="403"/>
      <c r="AT9" s="403"/>
      <c r="AU9" s="403"/>
      <c r="AV9" s="403"/>
      <c r="AW9" s="403"/>
    </row>
    <row r="10" spans="1:72" ht="15" customHeight="1" x14ac:dyDescent="0.2">
      <c r="A10" s="75"/>
      <c r="B10" s="66" t="s">
        <v>3</v>
      </c>
      <c r="C10" s="707"/>
      <c r="D10" s="65"/>
      <c r="E10" s="65"/>
      <c r="F10" s="65"/>
      <c r="G10" s="65"/>
      <c r="H10" s="65"/>
      <c r="I10" s="65"/>
      <c r="J10" s="65"/>
      <c r="K10" s="65"/>
      <c r="L10" s="65"/>
      <c r="M10" s="65"/>
      <c r="N10" s="56"/>
      <c r="O10" s="56"/>
      <c r="P10" s="56"/>
      <c r="Q10" s="65"/>
      <c r="R10" s="65"/>
      <c r="S10" s="65"/>
      <c r="T10" s="65"/>
      <c r="U10" s="65"/>
      <c r="V10" s="67"/>
      <c r="W10" s="67"/>
      <c r="X10" s="67"/>
      <c r="Y10" s="67"/>
      <c r="Z10" s="67"/>
      <c r="AA10" s="67"/>
      <c r="AB10" s="67"/>
      <c r="AC10" s="67"/>
      <c r="AD10" s="67"/>
      <c r="AE10" s="67"/>
      <c r="AF10" s="67"/>
      <c r="AG10" s="67"/>
      <c r="AH10" s="67"/>
      <c r="AI10" s="67"/>
      <c r="AJ10" s="67"/>
      <c r="AK10" s="67"/>
      <c r="AL10" s="67"/>
      <c r="AM10" s="67"/>
      <c r="AN10" s="67"/>
      <c r="AO10" s="67"/>
      <c r="AP10" s="403"/>
      <c r="AQ10" s="403"/>
      <c r="AR10" s="403"/>
      <c r="AS10" s="403"/>
      <c r="AT10" s="403"/>
      <c r="AU10" s="403"/>
      <c r="AV10" s="403"/>
      <c r="AW10" s="403"/>
    </row>
    <row r="11" spans="1:72" ht="15" customHeight="1" x14ac:dyDescent="0.2">
      <c r="A11" s="75"/>
      <c r="B11" s="66" t="s">
        <v>4</v>
      </c>
      <c r="C11" s="707"/>
      <c r="D11" s="65"/>
      <c r="E11" s="65"/>
      <c r="F11" s="65"/>
      <c r="G11" s="65"/>
      <c r="H11" s="741" t="s">
        <v>356</v>
      </c>
      <c r="I11" s="65"/>
      <c r="J11" s="65"/>
      <c r="K11" s="65"/>
      <c r="L11" s="65"/>
      <c r="M11" s="65"/>
      <c r="N11" s="56"/>
      <c r="O11" s="56"/>
      <c r="P11" s="56"/>
      <c r="Q11" s="65"/>
      <c r="R11" s="65"/>
      <c r="S11" s="65"/>
      <c r="T11" s="65"/>
      <c r="U11" s="65"/>
      <c r="V11" s="67"/>
      <c r="W11" s="67"/>
      <c r="X11" s="67"/>
      <c r="Y11" s="67"/>
      <c r="Z11" s="67"/>
      <c r="AA11" s="67"/>
      <c r="AB11" s="67"/>
      <c r="AC11" s="67"/>
      <c r="AD11" s="67"/>
      <c r="AE11" s="67"/>
      <c r="AF11" s="67"/>
      <c r="AG11" s="67"/>
      <c r="AH11" s="67"/>
      <c r="AI11" s="67"/>
      <c r="AJ11" s="67"/>
      <c r="AK11" s="67"/>
      <c r="AL11" s="67"/>
      <c r="AM11" s="67"/>
      <c r="AN11" s="67"/>
      <c r="AO11" s="67"/>
      <c r="AP11" s="403"/>
      <c r="AQ11" s="403"/>
      <c r="AR11" s="403"/>
      <c r="AS11" s="403"/>
      <c r="AT11" s="403"/>
      <c r="AU11" s="403"/>
      <c r="AV11" s="403"/>
      <c r="AW11" s="403"/>
    </row>
    <row r="12" spans="1:72" ht="15" customHeight="1" x14ac:dyDescent="0.2">
      <c r="A12" s="75"/>
      <c r="B12" s="66" t="s">
        <v>774</v>
      </c>
      <c r="C12" s="464"/>
      <c r="D12" s="65"/>
      <c r="E12" s="65"/>
      <c r="F12" s="65"/>
      <c r="G12" s="65"/>
      <c r="H12" s="65"/>
      <c r="I12" s="65"/>
      <c r="J12" s="65"/>
      <c r="K12" s="65"/>
      <c r="L12" s="65"/>
      <c r="M12" s="65"/>
      <c r="N12" s="56"/>
      <c r="O12" s="56"/>
      <c r="P12" s="56"/>
      <c r="Q12" s="65"/>
      <c r="R12" s="65"/>
      <c r="S12" s="65"/>
      <c r="T12" s="65"/>
      <c r="U12" s="65"/>
      <c r="V12" s="67"/>
      <c r="W12" s="67"/>
      <c r="X12" s="67"/>
      <c r="Y12" s="67"/>
      <c r="Z12" s="67"/>
      <c r="AA12" s="67"/>
      <c r="AB12" s="67"/>
      <c r="AC12" s="67"/>
      <c r="AD12" s="67"/>
      <c r="AE12" s="67"/>
      <c r="AF12" s="67"/>
      <c r="AG12" s="67"/>
      <c r="AH12" s="67"/>
      <c r="AI12" s="67"/>
      <c r="AJ12" s="67"/>
      <c r="AK12" s="67"/>
      <c r="AL12" s="67"/>
      <c r="AM12" s="67"/>
      <c r="AN12" s="67"/>
      <c r="AO12" s="67"/>
      <c r="AP12" s="403"/>
      <c r="AQ12" s="403"/>
      <c r="AR12" s="403"/>
      <c r="AS12" s="403"/>
      <c r="AT12" s="403"/>
      <c r="AU12" s="403"/>
      <c r="AV12" s="403"/>
      <c r="AW12" s="403"/>
    </row>
    <row r="13" spans="1:72" ht="15" customHeight="1" x14ac:dyDescent="0.2">
      <c r="A13" s="75"/>
      <c r="B13" s="66" t="s">
        <v>775</v>
      </c>
      <c r="C13" s="464"/>
      <c r="D13" s="65"/>
      <c r="E13" s="65"/>
      <c r="F13" s="65"/>
      <c r="G13" s="65"/>
      <c r="H13" s="65"/>
      <c r="I13" s="65"/>
      <c r="J13" s="65"/>
      <c r="K13" s="65"/>
      <c r="L13" s="65"/>
      <c r="M13" s="65"/>
      <c r="N13" s="56"/>
      <c r="O13" s="56"/>
      <c r="P13" s="56"/>
      <c r="Q13" s="65"/>
      <c r="R13" s="65"/>
      <c r="S13" s="65"/>
      <c r="T13" s="65"/>
      <c r="U13" s="65"/>
      <c r="V13" s="67"/>
      <c r="W13" s="67"/>
      <c r="X13" s="67"/>
      <c r="Y13" s="67"/>
      <c r="Z13" s="67"/>
      <c r="AA13" s="67"/>
      <c r="AB13" s="67"/>
      <c r="AC13" s="67"/>
      <c r="AD13" s="67"/>
      <c r="AE13" s="67"/>
      <c r="AF13" s="67"/>
      <c r="AG13" s="67"/>
      <c r="AH13" s="67"/>
      <c r="AI13" s="67"/>
      <c r="AJ13" s="67"/>
      <c r="AK13" s="67"/>
      <c r="AL13" s="67"/>
      <c r="AM13" s="67"/>
      <c r="AN13" s="67"/>
      <c r="AO13" s="67"/>
      <c r="AP13" s="403"/>
      <c r="AQ13" s="403"/>
      <c r="AR13" s="403"/>
      <c r="AS13" s="403"/>
      <c r="AT13" s="403"/>
      <c r="AU13" s="403"/>
      <c r="AV13" s="403"/>
      <c r="AW13" s="403"/>
    </row>
    <row r="14" spans="1:72" ht="15" customHeight="1" x14ac:dyDescent="0.2">
      <c r="A14" s="75"/>
      <c r="B14" s="66" t="s">
        <v>773</v>
      </c>
      <c r="C14" s="707"/>
      <c r="D14" s="65"/>
      <c r="E14" s="65"/>
      <c r="F14" s="65"/>
      <c r="G14" s="65"/>
      <c r="H14" s="65"/>
      <c r="I14" s="65"/>
      <c r="J14" s="65"/>
      <c r="K14" s="65"/>
      <c r="L14" s="65"/>
      <c r="M14" s="65"/>
      <c r="N14" s="56"/>
      <c r="O14" s="56"/>
      <c r="P14" s="56"/>
      <c r="Q14" s="65"/>
      <c r="R14" s="65"/>
      <c r="S14" s="65"/>
      <c r="T14" s="65"/>
      <c r="U14" s="65"/>
      <c r="V14" s="67"/>
      <c r="W14" s="67"/>
      <c r="X14" s="67"/>
      <c r="Y14" s="67"/>
      <c r="Z14" s="67"/>
      <c r="AA14" s="67"/>
      <c r="AB14" s="67"/>
      <c r="AC14" s="67"/>
      <c r="AD14" s="67"/>
      <c r="AE14" s="67"/>
      <c r="AF14" s="67"/>
      <c r="AG14" s="67"/>
      <c r="AH14" s="67"/>
      <c r="AI14" s="67"/>
      <c r="AJ14" s="67"/>
      <c r="AK14" s="67"/>
      <c r="AL14" s="67"/>
      <c r="AM14" s="67"/>
      <c r="AN14" s="67"/>
      <c r="AO14" s="67"/>
      <c r="AP14" s="403"/>
      <c r="AQ14" s="403"/>
      <c r="AR14" s="403"/>
      <c r="AS14" s="403"/>
      <c r="AT14" s="403"/>
      <c r="AU14" s="403"/>
      <c r="AV14" s="403"/>
      <c r="AW14" s="403"/>
    </row>
    <row r="15" spans="1:72"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c r="AX15" s="54"/>
      <c r="AY15" s="54"/>
      <c r="AZ15" s="54"/>
      <c r="BA15" s="54"/>
      <c r="BB15" s="54"/>
      <c r="BC15" s="54"/>
      <c r="BD15" s="54"/>
      <c r="BE15" s="54"/>
      <c r="BF15" s="54"/>
      <c r="BG15" s="54"/>
      <c r="BH15" s="54"/>
      <c r="BI15" s="54"/>
      <c r="BJ15" s="54"/>
      <c r="BK15" s="54"/>
      <c r="BL15" s="54"/>
      <c r="BM15" s="54"/>
      <c r="BN15" s="54"/>
      <c r="BO15" s="54"/>
      <c r="BP15" s="54"/>
      <c r="BQ15" s="54"/>
      <c r="BR15" s="54"/>
      <c r="BS15" s="54"/>
      <c r="BT15" s="54"/>
    </row>
    <row r="16" spans="1:72" ht="15" customHeight="1" x14ac:dyDescent="0.2">
      <c r="A16" s="75"/>
      <c r="B16" s="66" t="s">
        <v>6</v>
      </c>
      <c r="C16" s="707"/>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c r="AX16" s="54"/>
      <c r="AY16" s="54"/>
      <c r="AZ16" s="54"/>
      <c r="BA16" s="54"/>
      <c r="BB16" s="54"/>
      <c r="BC16" s="54"/>
      <c r="BD16" s="54"/>
      <c r="BE16" s="54"/>
      <c r="BF16" s="54"/>
      <c r="BG16" s="54"/>
      <c r="BH16" s="54"/>
      <c r="BI16" s="54"/>
      <c r="BJ16" s="54"/>
      <c r="BK16" s="54"/>
      <c r="BL16" s="54"/>
      <c r="BM16" s="54"/>
      <c r="BN16" s="54"/>
      <c r="BO16" s="54"/>
      <c r="BP16" s="54"/>
      <c r="BQ16" s="54"/>
      <c r="BR16" s="54"/>
      <c r="BS16" s="54"/>
      <c r="BT16" s="54"/>
    </row>
    <row r="17" spans="1:72" ht="15" customHeight="1" x14ac:dyDescent="0.2">
      <c r="A17" s="75"/>
      <c r="B17" s="66" t="s">
        <v>7</v>
      </c>
      <c r="C17" s="371"/>
      <c r="D17" s="65"/>
      <c r="E17" s="65"/>
      <c r="F17" s="65"/>
      <c r="G17" s="65"/>
      <c r="H17" s="65"/>
      <c r="I17" s="65"/>
      <c r="J17" s="65"/>
      <c r="K17" s="65"/>
      <c r="L17" s="65"/>
      <c r="M17" s="65"/>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403"/>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c r="D18" s="65"/>
      <c r="E18" s="65"/>
      <c r="F18" s="65"/>
      <c r="G18" s="65"/>
      <c r="H18" s="65"/>
      <c r="I18" s="65"/>
      <c r="J18" s="65"/>
      <c r="K18" s="65"/>
      <c r="L18" s="65"/>
      <c r="M18" s="65"/>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W18" s="403"/>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D19" s="65"/>
      <c r="E19" s="65"/>
      <c r="F19" s="65"/>
      <c r="G19" s="65"/>
      <c r="H19" s="65"/>
      <c r="I19" s="65"/>
      <c r="J19" s="65"/>
      <c r="K19" s="65"/>
      <c r="L19" s="65"/>
      <c r="M19" s="65"/>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W19" s="403"/>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8"/>
      <c r="D20" s="65"/>
      <c r="E20" s="65"/>
      <c r="F20" s="65"/>
      <c r="G20" s="65"/>
      <c r="H20" s="65"/>
      <c r="I20" s="65"/>
      <c r="J20" s="65"/>
      <c r="K20" s="65"/>
      <c r="L20" s="65"/>
      <c r="M20" s="65"/>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W20" s="403"/>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7"/>
      <c r="D21" s="65"/>
      <c r="E21" s="65"/>
      <c r="F21" s="65"/>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403"/>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c r="D22" s="65"/>
      <c r="E22" s="65"/>
      <c r="F22" s="65"/>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403"/>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c r="D23" s="65"/>
      <c r="E23" s="65"/>
      <c r="F23" s="65"/>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403"/>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760"/>
      <c r="D24" s="65"/>
      <c r="E24" s="65"/>
      <c r="F24" s="65"/>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403"/>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c r="D25" s="65"/>
      <c r="E25" s="65"/>
      <c r="F25" s="65"/>
      <c r="G25" s="65"/>
      <c r="H25" s="65"/>
      <c r="I25" s="65"/>
      <c r="J25" s="65"/>
      <c r="K25" s="65"/>
      <c r="L25" s="65"/>
      <c r="M25" s="65"/>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W25" s="403"/>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7"/>
      <c r="D26" s="65"/>
      <c r="E26" s="65"/>
      <c r="F26" s="65"/>
      <c r="G26" s="65"/>
      <c r="H26" s="65"/>
      <c r="I26" s="65"/>
      <c r="J26" s="65"/>
      <c r="K26" s="65"/>
      <c r="L26" s="65"/>
      <c r="M26" s="65"/>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W26" s="403"/>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7"/>
      <c r="D27" s="65"/>
      <c r="E27" s="65"/>
      <c r="F27" s="65"/>
      <c r="G27" s="65"/>
      <c r="H27" s="65"/>
      <c r="I27" s="65"/>
      <c r="J27" s="65"/>
      <c r="K27" s="65"/>
      <c r="L27" s="65"/>
      <c r="M27" s="65"/>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W27" s="403"/>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c r="D28" s="65"/>
      <c r="E28" s="65"/>
      <c r="F28" s="65"/>
      <c r="G28" s="65"/>
      <c r="H28" s="65"/>
      <c r="I28" s="65"/>
      <c r="J28" s="65"/>
      <c r="K28" s="65"/>
      <c r="L28" s="65"/>
      <c r="M28" s="65"/>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W28" s="403"/>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7"/>
      <c r="D29" s="65"/>
      <c r="E29" s="65"/>
      <c r="F29" s="65"/>
      <c r="G29" s="65"/>
      <c r="H29" s="65"/>
      <c r="I29" s="65"/>
      <c r="J29" s="65"/>
      <c r="K29" s="65"/>
      <c r="L29" s="65"/>
      <c r="M29" s="65"/>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W29" s="403"/>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7"/>
      <c r="D30" s="65"/>
      <c r="E30" s="65"/>
      <c r="F30" s="65"/>
      <c r="G30" s="65"/>
      <c r="H30" s="65"/>
      <c r="I30" s="65"/>
      <c r="J30" s="65"/>
      <c r="K30" s="65"/>
      <c r="L30" s="65"/>
      <c r="M30" s="65"/>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W30" s="403"/>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c r="D31" s="65"/>
      <c r="E31" s="65"/>
      <c r="F31" s="65"/>
      <c r="G31" s="65"/>
      <c r="H31" s="65"/>
      <c r="I31" s="65"/>
      <c r="J31" s="65"/>
      <c r="K31" s="65"/>
      <c r="L31" s="65"/>
      <c r="M31" s="65"/>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W31" s="403"/>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c r="D32" s="65"/>
      <c r="E32" s="65"/>
      <c r="F32" s="65"/>
      <c r="G32" s="65"/>
      <c r="H32" s="65"/>
      <c r="I32" s="65"/>
      <c r="J32" s="65"/>
      <c r="K32" s="65"/>
      <c r="L32" s="65"/>
      <c r="M32" s="65"/>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W32" s="403"/>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c r="D33" s="65"/>
      <c r="E33" s="65"/>
      <c r="F33" s="65"/>
      <c r="G33" s="65"/>
      <c r="H33" s="65"/>
      <c r="I33" s="65"/>
      <c r="J33" s="65"/>
      <c r="K33" s="65"/>
      <c r="L33" s="65"/>
      <c r="M33" s="65"/>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W33" s="403"/>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c r="D34" s="65"/>
      <c r="E34" s="65"/>
      <c r="F34" s="65"/>
      <c r="G34" s="65"/>
      <c r="H34" s="65"/>
      <c r="I34" s="65"/>
      <c r="J34" s="65"/>
      <c r="K34" s="65"/>
      <c r="L34" s="65"/>
      <c r="M34" s="65"/>
      <c r="N34" s="56"/>
      <c r="O34" s="56"/>
      <c r="P34" s="56"/>
      <c r="Q34" s="65"/>
      <c r="R34" s="65"/>
      <c r="S34" s="65"/>
      <c r="T34" s="65"/>
      <c r="U34" s="65"/>
      <c r="V34" s="67"/>
      <c r="W34" s="67"/>
      <c r="X34" s="67"/>
      <c r="Y34" s="67"/>
      <c r="Z34" s="67"/>
      <c r="AA34" s="67"/>
      <c r="AB34" s="67"/>
      <c r="AC34" s="67"/>
      <c r="AD34" s="67"/>
      <c r="AE34" s="67"/>
      <c r="AF34" s="67"/>
      <c r="AG34" s="67"/>
      <c r="AH34" s="67"/>
      <c r="AI34" s="67"/>
      <c r="AJ34" s="67"/>
      <c r="AK34" s="67"/>
      <c r="AL34" s="67"/>
      <c r="AM34" s="67"/>
      <c r="AN34" s="67"/>
      <c r="AO34" s="67"/>
      <c r="AP34" s="403"/>
      <c r="AQ34" s="403"/>
      <c r="AR34" s="403"/>
      <c r="AS34" s="403"/>
      <c r="AT34" s="403"/>
      <c r="AU34" s="403"/>
      <c r="AV34" s="403"/>
      <c r="AW34" s="403"/>
    </row>
    <row r="35" spans="1:72" ht="15" customHeight="1" x14ac:dyDescent="0.2">
      <c r="A35" s="75"/>
      <c r="B35" s="66" t="s">
        <v>766</v>
      </c>
      <c r="C35" s="462"/>
      <c r="D35" s="65"/>
      <c r="E35" s="65"/>
      <c r="F35" s="65"/>
      <c r="G35" s="65"/>
      <c r="H35" s="65"/>
      <c r="I35" s="65"/>
      <c r="J35" s="65"/>
      <c r="K35" s="65"/>
      <c r="L35" s="65"/>
      <c r="M35" s="65"/>
      <c r="N35" s="56"/>
      <c r="O35" s="56"/>
      <c r="P35" s="56"/>
      <c r="Q35" s="65"/>
      <c r="R35" s="65"/>
      <c r="S35" s="65"/>
      <c r="T35" s="65"/>
      <c r="U35" s="65"/>
      <c r="V35" s="67"/>
      <c r="W35" s="67"/>
      <c r="X35" s="67"/>
      <c r="Y35" s="67"/>
      <c r="Z35" s="67"/>
      <c r="AA35" s="67"/>
      <c r="AB35" s="67"/>
      <c r="AC35" s="67"/>
      <c r="AD35" s="67"/>
      <c r="AE35" s="67"/>
      <c r="AF35" s="67"/>
      <c r="AG35" s="67"/>
      <c r="AH35" s="67"/>
      <c r="AI35" s="67"/>
      <c r="AJ35" s="67"/>
      <c r="AK35" s="67"/>
      <c r="AL35" s="67"/>
      <c r="AM35" s="67"/>
      <c r="AN35" s="67"/>
      <c r="AO35" s="67"/>
      <c r="AP35" s="403"/>
      <c r="AQ35" s="403"/>
      <c r="AR35" s="403"/>
      <c r="AS35" s="403"/>
      <c r="AT35" s="403"/>
      <c r="AU35" s="403"/>
      <c r="AV35" s="403"/>
      <c r="AW35" s="403"/>
    </row>
    <row r="36" spans="1:72" ht="15" customHeight="1" x14ac:dyDescent="0.2">
      <c r="A36" s="75"/>
      <c r="B36" s="66" t="s">
        <v>767</v>
      </c>
      <c r="C36" s="462"/>
      <c r="D36" s="65"/>
      <c r="E36" s="65"/>
      <c r="F36" s="65"/>
      <c r="G36" s="65"/>
      <c r="H36" s="65"/>
      <c r="I36" s="65"/>
      <c r="J36" s="65"/>
      <c r="K36" s="65"/>
      <c r="L36" s="65"/>
      <c r="M36" s="65"/>
      <c r="N36" s="56"/>
      <c r="O36" s="56"/>
      <c r="P36" s="56"/>
      <c r="Q36" s="65"/>
      <c r="R36" s="65"/>
      <c r="S36" s="65"/>
      <c r="T36" s="65"/>
      <c r="U36" s="65"/>
      <c r="V36" s="67"/>
      <c r="W36" s="67"/>
      <c r="X36" s="67"/>
      <c r="Y36" s="67"/>
      <c r="Z36" s="67"/>
      <c r="AA36" s="67"/>
      <c r="AB36" s="67"/>
      <c r="AC36" s="67"/>
      <c r="AD36" s="67"/>
      <c r="AE36" s="67"/>
      <c r="AF36" s="67"/>
      <c r="AG36" s="67"/>
      <c r="AH36" s="67"/>
      <c r="AI36" s="67"/>
      <c r="AJ36" s="67"/>
      <c r="AK36" s="67"/>
      <c r="AL36" s="67"/>
      <c r="AM36" s="67"/>
      <c r="AN36" s="67"/>
      <c r="AO36" s="67"/>
      <c r="AP36" s="403"/>
      <c r="AQ36" s="403"/>
      <c r="AR36" s="403"/>
      <c r="AS36" s="403"/>
      <c r="AT36" s="403"/>
      <c r="AU36" s="403"/>
      <c r="AV36" s="403"/>
      <c r="AW36" s="403"/>
    </row>
    <row r="37" spans="1:72" ht="15" customHeight="1" x14ac:dyDescent="0.2">
      <c r="A37" s="75"/>
      <c r="B37" s="66" t="s">
        <v>768</v>
      </c>
      <c r="C37" s="462"/>
      <c r="D37" s="65"/>
      <c r="E37" s="65"/>
      <c r="F37" s="65"/>
      <c r="G37" s="65"/>
      <c r="H37" s="65"/>
      <c r="I37" s="65"/>
      <c r="J37" s="65"/>
      <c r="K37" s="65"/>
      <c r="L37" s="65"/>
      <c r="M37" s="65"/>
      <c r="N37" s="56"/>
      <c r="O37" s="56"/>
      <c r="P37" s="56"/>
      <c r="Q37" s="65"/>
      <c r="R37" s="65"/>
      <c r="S37" s="65"/>
      <c r="T37" s="65"/>
      <c r="U37" s="65"/>
      <c r="V37" s="67"/>
      <c r="W37" s="67"/>
      <c r="X37" s="67"/>
      <c r="Y37" s="67"/>
      <c r="Z37" s="67"/>
      <c r="AA37" s="67"/>
      <c r="AB37" s="67"/>
      <c r="AC37" s="67"/>
      <c r="AD37" s="67"/>
      <c r="AE37" s="67"/>
      <c r="AF37" s="67"/>
      <c r="AG37" s="67"/>
      <c r="AH37" s="67"/>
      <c r="AI37" s="67"/>
      <c r="AJ37" s="67"/>
      <c r="AK37" s="67"/>
      <c r="AL37" s="67"/>
      <c r="AM37" s="67"/>
      <c r="AN37" s="67"/>
      <c r="AO37" s="67"/>
      <c r="AP37" s="403"/>
      <c r="AQ37" s="403"/>
      <c r="AR37" s="403"/>
      <c r="AS37" s="403"/>
      <c r="AT37" s="403"/>
      <c r="AU37" s="403"/>
      <c r="AV37" s="403"/>
      <c r="AW37" s="403"/>
    </row>
    <row r="38" spans="1:72" ht="15" customHeight="1" x14ac:dyDescent="0.2">
      <c r="A38" s="75"/>
      <c r="B38" s="66" t="s">
        <v>769</v>
      </c>
      <c r="C38" s="462"/>
      <c r="D38" s="65"/>
      <c r="E38" s="65"/>
      <c r="F38" s="65"/>
      <c r="G38" s="65"/>
      <c r="H38" s="65"/>
      <c r="I38" s="65"/>
      <c r="J38" s="65"/>
      <c r="K38" s="65"/>
      <c r="L38" s="65"/>
      <c r="M38" s="65"/>
      <c r="N38" s="56"/>
      <c r="O38" s="56"/>
      <c r="P38" s="56"/>
      <c r="Q38" s="65"/>
      <c r="R38" s="65"/>
      <c r="S38" s="65"/>
      <c r="T38" s="65"/>
      <c r="U38" s="65"/>
      <c r="V38" s="67"/>
      <c r="W38" s="67"/>
      <c r="X38" s="67"/>
      <c r="Y38" s="67"/>
      <c r="Z38" s="67"/>
      <c r="AA38" s="67"/>
      <c r="AB38" s="67"/>
      <c r="AC38" s="67"/>
      <c r="AD38" s="67"/>
      <c r="AE38" s="67"/>
      <c r="AF38" s="67"/>
      <c r="AG38" s="67"/>
      <c r="AH38" s="67"/>
      <c r="AI38" s="67"/>
      <c r="AJ38" s="67"/>
      <c r="AK38" s="67"/>
      <c r="AL38" s="67"/>
      <c r="AM38" s="67"/>
      <c r="AN38" s="67"/>
      <c r="AO38" s="67"/>
      <c r="AP38" s="403"/>
      <c r="AQ38" s="403"/>
      <c r="AR38" s="403"/>
      <c r="AS38" s="403"/>
      <c r="AT38" s="403"/>
      <c r="AU38" s="403"/>
      <c r="AV38" s="403"/>
      <c r="AW38" s="403"/>
    </row>
    <row r="39" spans="1:72" ht="15" customHeight="1" x14ac:dyDescent="0.2">
      <c r="A39" s="75"/>
      <c r="B39" s="66" t="s">
        <v>770</v>
      </c>
      <c r="C39" s="462"/>
      <c r="D39" s="65"/>
      <c r="E39" s="65"/>
      <c r="F39" s="65"/>
      <c r="G39" s="65"/>
      <c r="H39" s="65"/>
      <c r="I39" s="65"/>
      <c r="J39" s="65"/>
      <c r="K39" s="65"/>
      <c r="L39" s="65"/>
      <c r="M39" s="65"/>
      <c r="N39" s="56"/>
      <c r="O39" s="56"/>
      <c r="P39" s="56"/>
      <c r="Q39" s="65"/>
      <c r="R39" s="65"/>
      <c r="S39" s="65"/>
      <c r="T39" s="65"/>
      <c r="U39" s="65"/>
      <c r="V39" s="67"/>
      <c r="W39" s="67"/>
      <c r="X39" s="67"/>
      <c r="Y39" s="67"/>
      <c r="Z39" s="67"/>
      <c r="AA39" s="67"/>
      <c r="AB39" s="67"/>
      <c r="AC39" s="67"/>
      <c r="AD39" s="67"/>
      <c r="AE39" s="67"/>
      <c r="AF39" s="67"/>
      <c r="AG39" s="67"/>
      <c r="AH39" s="67"/>
      <c r="AI39" s="67"/>
      <c r="AJ39" s="67"/>
      <c r="AK39" s="67"/>
      <c r="AL39" s="67"/>
      <c r="AM39" s="67"/>
      <c r="AN39" s="67"/>
      <c r="AO39" s="67"/>
      <c r="AP39" s="403"/>
      <c r="AQ39" s="403"/>
      <c r="AR39" s="403"/>
      <c r="AS39" s="403"/>
      <c r="AT39" s="403"/>
      <c r="AU39" s="403"/>
      <c r="AV39" s="403"/>
      <c r="AW39" s="403"/>
    </row>
    <row r="40" spans="1:72" ht="15" customHeight="1" x14ac:dyDescent="0.2">
      <c r="A40" s="79"/>
      <c r="B40" s="80" t="s">
        <v>17</v>
      </c>
      <c r="C40" s="82"/>
      <c r="D40" s="321"/>
      <c r="E40" s="322"/>
      <c r="F40" s="322"/>
      <c r="G40" s="322"/>
      <c r="H40" s="65"/>
      <c r="I40" s="65"/>
      <c r="J40" s="65"/>
      <c r="K40" s="65"/>
      <c r="L40" s="65"/>
      <c r="M40" s="65"/>
      <c r="N40" s="56"/>
      <c r="O40" s="56"/>
      <c r="P40" s="56"/>
      <c r="Q40" s="65"/>
      <c r="R40" s="65"/>
      <c r="S40" s="65"/>
      <c r="T40" s="65"/>
      <c r="U40" s="65"/>
      <c r="V40" s="67"/>
      <c r="W40" s="67"/>
      <c r="X40" s="67"/>
      <c r="Y40" s="67"/>
      <c r="Z40" s="67"/>
      <c r="AA40" s="67"/>
      <c r="AB40" s="67"/>
      <c r="AC40" s="67"/>
      <c r="AD40" s="67"/>
      <c r="AE40" s="67"/>
      <c r="AF40" s="67"/>
      <c r="AG40" s="67"/>
      <c r="AH40" s="67"/>
      <c r="AI40" s="67"/>
      <c r="AJ40" s="67"/>
      <c r="AK40" s="67"/>
      <c r="AL40" s="67"/>
      <c r="AM40" s="67"/>
      <c r="AN40" s="67"/>
      <c r="AO40" s="67"/>
      <c r="AP40" s="403"/>
      <c r="AQ40" s="403"/>
      <c r="AR40" s="403"/>
      <c r="AS40" s="403"/>
      <c r="AT40" s="403"/>
      <c r="AU40" s="403"/>
      <c r="AV40" s="403"/>
      <c r="AW40" s="403"/>
    </row>
    <row r="41" spans="1:72" ht="15" customHeight="1" x14ac:dyDescent="0.2">
      <c r="A41" s="75"/>
      <c r="B41" s="72" t="s">
        <v>18</v>
      </c>
      <c r="C41" s="320">
        <v>0</v>
      </c>
      <c r="D41" s="321"/>
      <c r="E41" s="322"/>
      <c r="F41" s="322"/>
      <c r="G41" s="322"/>
      <c r="H41" s="65"/>
      <c r="I41" s="65"/>
      <c r="J41" s="65"/>
      <c r="K41" s="65"/>
      <c r="L41" s="65"/>
      <c r="M41" s="65"/>
      <c r="N41" s="56"/>
      <c r="O41" s="56"/>
      <c r="P41" s="56"/>
      <c r="Q41" s="56"/>
      <c r="R41" s="56"/>
      <c r="S41" s="56"/>
      <c r="T41" s="56"/>
      <c r="U41" s="56"/>
      <c r="V41" s="67"/>
      <c r="W41" s="67"/>
      <c r="X41" s="67"/>
      <c r="Y41" s="67"/>
      <c r="Z41" s="67"/>
      <c r="AA41" s="67"/>
      <c r="AB41" s="67"/>
      <c r="AC41" s="67"/>
      <c r="AD41" s="67"/>
      <c r="AE41" s="67"/>
      <c r="AF41" s="67"/>
      <c r="AG41" s="67"/>
      <c r="AH41" s="67"/>
      <c r="AI41" s="67"/>
      <c r="AJ41" s="67"/>
      <c r="AK41" s="67"/>
      <c r="AL41" s="67"/>
      <c r="AM41" s="67"/>
      <c r="AN41" s="67"/>
      <c r="AO41" s="67"/>
      <c r="AP41" s="403"/>
      <c r="AQ41" s="403"/>
      <c r="AR41" s="403"/>
      <c r="AS41" s="403"/>
      <c r="AT41" s="403"/>
      <c r="AU41" s="403"/>
      <c r="AV41" s="403"/>
      <c r="AW41" s="403"/>
    </row>
    <row r="42" spans="1:72" ht="15" customHeight="1" x14ac:dyDescent="0.2">
      <c r="A42" s="459"/>
      <c r="B42" s="459"/>
      <c r="C42" s="459"/>
      <c r="D42" s="321"/>
      <c r="E42" s="322"/>
      <c r="F42" s="322"/>
      <c r="G42" s="322"/>
      <c r="H42" s="65"/>
      <c r="I42" s="65"/>
      <c r="J42" s="65"/>
      <c r="K42" s="65"/>
      <c r="L42" s="65"/>
      <c r="M42" s="65"/>
      <c r="N42" s="56"/>
      <c r="O42" s="56"/>
      <c r="P42" s="56"/>
      <c r="Q42" s="56"/>
      <c r="R42" s="56"/>
      <c r="S42" s="56"/>
      <c r="T42" s="56"/>
      <c r="U42" s="56"/>
      <c r="V42" s="67"/>
      <c r="W42" s="67"/>
      <c r="X42" s="67"/>
      <c r="Y42" s="67"/>
      <c r="Z42" s="67"/>
      <c r="AA42" s="67"/>
      <c r="AB42" s="67"/>
      <c r="AC42" s="67"/>
      <c r="AD42" s="67"/>
      <c r="AE42" s="67"/>
      <c r="AF42" s="67"/>
      <c r="AG42" s="67"/>
      <c r="AH42" s="67"/>
      <c r="AI42" s="67"/>
      <c r="AJ42" s="67"/>
      <c r="AK42" s="67"/>
      <c r="AL42" s="67"/>
      <c r="AM42" s="67"/>
      <c r="AN42" s="67"/>
      <c r="AO42" s="67"/>
      <c r="AP42" s="403"/>
      <c r="AQ42" s="403"/>
      <c r="AR42" s="403"/>
      <c r="AS42" s="403"/>
      <c r="AT42" s="403"/>
      <c r="AU42" s="403"/>
      <c r="AV42" s="403"/>
      <c r="AW42" s="403"/>
    </row>
    <row r="43" spans="1:72" ht="15" hidden="1" customHeight="1" thickBot="1" x14ac:dyDescent="0.25">
      <c r="A43" s="807" t="str">
        <f ca="1">IF(AHU_1&lt;&gt;"",(IF((COUNTA(OFFSET(ATU_Reference,-3,0):AHU_1)+COUNTBLANK(OFFSET(ATU_Reference,-3,0):AHU_1))&lt;&gt;Number_AHUs,"INDICATED NO. OF AHUS DOESN’T MATCH NO. OF ROWS","")),"")</f>
        <v/>
      </c>
      <c r="B43" s="71"/>
      <c r="C43" s="76"/>
      <c r="D43" s="825" t="s">
        <v>601</v>
      </c>
      <c r="E43" s="775" t="s">
        <v>24</v>
      </c>
      <c r="F43" s="776"/>
      <c r="G43" s="777"/>
      <c r="H43" s="770" t="s">
        <v>28</v>
      </c>
      <c r="I43" s="771"/>
      <c r="J43" s="771"/>
      <c r="K43" s="770" t="s">
        <v>178</v>
      </c>
      <c r="L43" s="771"/>
      <c r="M43" s="771"/>
      <c r="N43" s="771"/>
      <c r="O43" s="772"/>
      <c r="P43" s="770" t="s">
        <v>177</v>
      </c>
      <c r="Q43" s="772"/>
      <c r="R43" s="720" t="s">
        <v>176</v>
      </c>
      <c r="S43" s="769" t="s">
        <v>34</v>
      </c>
      <c r="T43" s="769"/>
      <c r="U43" s="769"/>
      <c r="V43" s="769"/>
      <c r="W43" s="769"/>
      <c r="X43" s="769"/>
      <c r="Y43" s="769"/>
      <c r="Z43" s="769"/>
      <c r="AA43" s="769"/>
      <c r="AB43" s="769"/>
      <c r="AC43" s="769"/>
      <c r="AD43" s="769"/>
      <c r="AE43" s="769"/>
      <c r="AF43" s="769"/>
      <c r="AG43" s="769"/>
      <c r="AH43" s="793" t="s">
        <v>718</v>
      </c>
      <c r="AI43" s="793"/>
      <c r="AJ43" s="793"/>
      <c r="AK43" s="793"/>
      <c r="AL43" s="793"/>
      <c r="AM43" s="793"/>
      <c r="AN43" s="793"/>
      <c r="AO43" s="67"/>
      <c r="AP43" s="403"/>
      <c r="AQ43" s="403"/>
      <c r="AR43" s="403"/>
      <c r="AS43" s="403"/>
      <c r="AT43" s="403"/>
      <c r="AU43" s="403"/>
      <c r="AV43" s="403"/>
      <c r="AW43" s="403"/>
    </row>
    <row r="44" spans="1:72" ht="15" hidden="1" customHeight="1" thickTop="1" x14ac:dyDescent="0.2">
      <c r="A44" s="803"/>
      <c r="B44" s="71"/>
      <c r="C44" s="76"/>
      <c r="D44" s="826"/>
      <c r="E44" s="804" t="s">
        <v>25</v>
      </c>
      <c r="F44" s="761" t="s">
        <v>172</v>
      </c>
      <c r="G44" s="761" t="s">
        <v>173</v>
      </c>
      <c r="H44" s="761" t="s">
        <v>171</v>
      </c>
      <c r="I44" s="761" t="s">
        <v>26</v>
      </c>
      <c r="J44" s="761" t="s">
        <v>27</v>
      </c>
      <c r="K44" s="761" t="s">
        <v>29</v>
      </c>
      <c r="L44" s="761" t="s">
        <v>30</v>
      </c>
      <c r="M44" s="761" t="s">
        <v>31</v>
      </c>
      <c r="N44" s="761" t="s">
        <v>32</v>
      </c>
      <c r="O44" s="761" t="s">
        <v>33</v>
      </c>
      <c r="P44" s="761" t="s">
        <v>174</v>
      </c>
      <c r="Q44" s="761" t="s">
        <v>175</v>
      </c>
      <c r="R44" s="833" t="s">
        <v>661</v>
      </c>
      <c r="S44" s="763" t="s">
        <v>247</v>
      </c>
      <c r="T44" s="763" t="s">
        <v>645</v>
      </c>
      <c r="U44" s="762" t="s">
        <v>610</v>
      </c>
      <c r="V44" s="762"/>
      <c r="W44" s="762"/>
      <c r="X44" s="762" t="s">
        <v>387</v>
      </c>
      <c r="Y44" s="762" t="s">
        <v>388</v>
      </c>
      <c r="Z44" s="762" t="s">
        <v>642</v>
      </c>
      <c r="AA44" s="762" t="s">
        <v>838</v>
      </c>
      <c r="AB44" s="762" t="s">
        <v>647</v>
      </c>
      <c r="AC44" s="763" t="s">
        <v>682</v>
      </c>
      <c r="AD44" s="763" t="s">
        <v>22</v>
      </c>
      <c r="AE44" s="763" t="s">
        <v>691</v>
      </c>
      <c r="AF44" s="795" t="s">
        <v>697</v>
      </c>
      <c r="AG44" s="763" t="s">
        <v>23</v>
      </c>
      <c r="AH44" s="552" t="s">
        <v>727</v>
      </c>
      <c r="AI44" s="554" t="s">
        <v>728</v>
      </c>
      <c r="AJ44" s="798" t="s">
        <v>720</v>
      </c>
      <c r="AK44" s="798" t="s">
        <v>755</v>
      </c>
      <c r="AL44" s="798" t="s">
        <v>719</v>
      </c>
      <c r="AM44" s="550" t="s">
        <v>729</v>
      </c>
      <c r="AN44" s="550" t="s">
        <v>730</v>
      </c>
      <c r="AO44" s="67"/>
      <c r="AP44" s="403"/>
      <c r="AQ44" s="403"/>
      <c r="AR44" s="403"/>
      <c r="AS44" s="403"/>
      <c r="AT44" s="403"/>
      <c r="AU44" s="403"/>
      <c r="AV44" s="403"/>
      <c r="AW44" s="403"/>
    </row>
    <row r="45" spans="1:72" ht="15" hidden="1" customHeight="1" x14ac:dyDescent="0.2">
      <c r="A45" s="803"/>
      <c r="B45" s="71"/>
      <c r="C45" s="76"/>
      <c r="D45" s="827"/>
      <c r="E45" s="805"/>
      <c r="F45" s="762"/>
      <c r="G45" s="762"/>
      <c r="H45" s="762"/>
      <c r="I45" s="762"/>
      <c r="J45" s="762"/>
      <c r="K45" s="762"/>
      <c r="L45" s="762"/>
      <c r="M45" s="762"/>
      <c r="N45" s="762"/>
      <c r="O45" s="762"/>
      <c r="P45" s="762"/>
      <c r="Q45" s="762"/>
      <c r="R45" s="834"/>
      <c r="S45" s="764"/>
      <c r="T45" s="764"/>
      <c r="U45" s="547" t="s">
        <v>20</v>
      </c>
      <c r="V45" s="547" t="s">
        <v>21</v>
      </c>
      <c r="W45" s="547" t="s">
        <v>609</v>
      </c>
      <c r="X45" s="767"/>
      <c r="Y45" s="767"/>
      <c r="Z45" s="767"/>
      <c r="AA45" s="767"/>
      <c r="AB45" s="767"/>
      <c r="AC45" s="764"/>
      <c r="AD45" s="764"/>
      <c r="AE45" s="764"/>
      <c r="AF45" s="796"/>
      <c r="AG45" s="764"/>
      <c r="AH45" s="553"/>
      <c r="AI45" s="555"/>
      <c r="AJ45" s="786"/>
      <c r="AK45" s="786"/>
      <c r="AL45" s="786"/>
      <c r="AM45" s="551"/>
      <c r="AN45" s="551"/>
      <c r="AO45" s="67"/>
      <c r="AP45" s="403"/>
      <c r="AQ45" s="403"/>
      <c r="AR45" s="403"/>
      <c r="AS45" s="403"/>
      <c r="AT45" s="403"/>
      <c r="AU45" s="403"/>
      <c r="AV45" s="403"/>
      <c r="AW45" s="403"/>
    </row>
    <row r="46" spans="1:72" s="67" customFormat="1" ht="15" hidden="1"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c r="E46" s="709"/>
      <c r="F46" s="753"/>
      <c r="G46" s="708"/>
      <c r="H46" s="708"/>
      <c r="I46" s="708"/>
      <c r="J46" s="708"/>
      <c r="K46" s="708"/>
      <c r="L46" s="711"/>
      <c r="M46" s="711"/>
      <c r="N46" s="710"/>
      <c r="O46" s="710"/>
      <c r="P46" s="708"/>
      <c r="Q46" s="708"/>
      <c r="R46" s="721"/>
      <c r="S46" s="707"/>
      <c r="T46" s="707"/>
      <c r="U46" s="707"/>
      <c r="V46" s="707"/>
      <c r="W46" s="707"/>
      <c r="X46" s="267"/>
      <c r="Y46" s="267"/>
      <c r="Z46" s="267"/>
      <c r="AA46" s="267"/>
      <c r="AB46" s="267"/>
      <c r="AC46" s="267"/>
      <c r="AD46" s="78"/>
      <c r="AE46" s="78"/>
      <c r="AF46" s="78"/>
      <c r="AG46" s="78"/>
      <c r="AH46" s="404"/>
      <c r="AI46" s="556"/>
      <c r="AJ46" s="549" t="str">
        <f>IF(AE46&lt;&gt;"",AE46*DUR_OUTLET,"")</f>
        <v/>
      </c>
      <c r="AK46" s="549" t="str">
        <f>IF(AF46&lt;&gt;"",AF46*DUR_INLET,"")</f>
        <v/>
      </c>
      <c r="AL46" s="401" t="str">
        <f>IF(E46&lt;&gt;"",DUR_AHU,"")</f>
        <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ht="15" hidden="1" customHeight="1" x14ac:dyDescent="0.2">
      <c r="A47" s="65"/>
      <c r="B47" s="71"/>
      <c r="C47" s="76"/>
      <c r="D47" s="56"/>
      <c r="E47" s="59"/>
      <c r="F47" s="59"/>
      <c r="G47" s="59"/>
      <c r="H47" s="68"/>
      <c r="I47" s="59"/>
      <c r="J47" s="59"/>
      <c r="K47" s="59"/>
      <c r="L47" s="69"/>
      <c r="M47" s="70"/>
      <c r="N47" s="70"/>
      <c r="O47" s="69"/>
      <c r="P47" s="62"/>
      <c r="Q47" s="67"/>
      <c r="R47" s="67"/>
      <c r="S47" s="67"/>
      <c r="T47" s="67"/>
      <c r="U47" s="67"/>
      <c r="V47" s="67"/>
      <c r="W47" s="67"/>
      <c r="X47" s="67"/>
      <c r="Y47" s="67"/>
      <c r="Z47" s="67"/>
      <c r="AA47" s="67"/>
      <c r="AB47" s="67"/>
      <c r="AC47" s="67"/>
      <c r="AD47" s="67"/>
      <c r="AE47" s="67"/>
      <c r="AF47" s="331"/>
      <c r="AG47" s="94"/>
      <c r="AH47" s="94"/>
      <c r="AI47" s="67"/>
      <c r="AJ47" s="67"/>
      <c r="AK47" s="67"/>
      <c r="AL47" s="67"/>
      <c r="AM47" s="67"/>
      <c r="AN47" s="67"/>
      <c r="AO47" s="67"/>
      <c r="AP47" s="418"/>
      <c r="AQ47" s="418"/>
      <c r="AR47" s="418"/>
      <c r="AS47" s="403"/>
      <c r="AT47" s="403"/>
      <c r="AU47" s="403"/>
      <c r="AV47" s="403"/>
      <c r="AW47" s="403"/>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A48" s="65"/>
      <c r="B48" s="71"/>
      <c r="C48" s="91"/>
      <c r="D48" s="56"/>
      <c r="E48" s="59"/>
      <c r="F48" s="59"/>
      <c r="G48" s="59"/>
      <c r="H48" s="68"/>
      <c r="I48" s="59"/>
      <c r="J48" s="59"/>
      <c r="K48" s="59"/>
      <c r="L48" s="69"/>
      <c r="M48" s="70"/>
      <c r="N48" s="70"/>
      <c r="O48" s="69"/>
      <c r="P48" s="62"/>
      <c r="Q48" s="67"/>
      <c r="R48" s="67"/>
      <c r="S48" s="67"/>
      <c r="T48" s="65"/>
      <c r="U48" s="65"/>
      <c r="V48" s="67"/>
      <c r="W48" s="67"/>
      <c r="X48" s="67"/>
      <c r="Y48" s="67"/>
      <c r="Z48" s="67"/>
      <c r="AA48" s="67"/>
      <c r="AB48" s="67"/>
      <c r="AC48" s="67"/>
      <c r="AD48" s="331"/>
      <c r="AE48" s="331"/>
      <c r="AF48" s="331"/>
      <c r="AG48" s="331"/>
      <c r="AH48" s="331"/>
      <c r="AI48" s="67"/>
      <c r="AJ48" s="67"/>
      <c r="AK48" s="67"/>
      <c r="AL48" s="67"/>
      <c r="AM48" s="67"/>
      <c r="AN48" s="67"/>
      <c r="AO48" s="67"/>
      <c r="AP48" s="403"/>
      <c r="AQ48" s="403"/>
      <c r="AR48" s="403"/>
      <c r="AS48" s="403"/>
      <c r="AT48" s="403"/>
      <c r="AU48" s="403"/>
      <c r="AV48" s="403"/>
      <c r="AW48" s="403"/>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803" t="str">
        <f ca="1">IF(AHU_System_1&lt;&gt;"",IF((COUNTA(OFFSET(Outlet_Reference,-3,0):AHU_System_1)+COUNTBLANK(OFFSET(Outlet_Reference,-3,0):AHU_System_1))&lt;&gt;SUM(AHU_Num_ATU_1:OFFSET(AHU_Num_ATU_1,Number_AHUs-1,0)),"INDICATED NO. OF AHU-ATUS DOESN’T MATCH NO. OF ROWS",""),"")</f>
        <v/>
      </c>
      <c r="B49" s="71"/>
      <c r="C49" s="76"/>
      <c r="D49" s="825" t="s">
        <v>612</v>
      </c>
      <c r="E49" s="770" t="s">
        <v>24</v>
      </c>
      <c r="F49" s="771"/>
      <c r="G49" s="771"/>
      <c r="H49" s="771"/>
      <c r="I49" s="772"/>
      <c r="J49" s="89" t="s">
        <v>28</v>
      </c>
      <c r="K49" s="90"/>
      <c r="L49" s="90"/>
      <c r="M49" s="90"/>
      <c r="N49" s="90"/>
      <c r="O49" s="770" t="s">
        <v>181</v>
      </c>
      <c r="P49" s="771"/>
      <c r="Q49" s="771"/>
      <c r="R49" s="771"/>
      <c r="S49" s="771"/>
      <c r="T49" s="771"/>
      <c r="U49" s="846" t="s">
        <v>656</v>
      </c>
      <c r="V49" s="846"/>
      <c r="W49" s="846"/>
      <c r="X49" s="846"/>
      <c r="Y49" s="846" t="s">
        <v>657</v>
      </c>
      <c r="Z49" s="846"/>
      <c r="AA49" s="846"/>
      <c r="AB49" s="846"/>
      <c r="AC49" s="794" t="s">
        <v>182</v>
      </c>
      <c r="AD49" s="794"/>
      <c r="AE49" s="794"/>
      <c r="AF49" s="794"/>
      <c r="AG49" s="794"/>
      <c r="AH49" s="794"/>
      <c r="AI49" s="794"/>
      <c r="AJ49" s="788" t="s">
        <v>722</v>
      </c>
      <c r="AK49" s="788"/>
      <c r="AL49" s="788"/>
      <c r="AM49" s="67"/>
      <c r="AN49" s="67"/>
      <c r="AO49" s="67"/>
      <c r="AP49" s="403"/>
      <c r="AQ49" s="403"/>
      <c r="AR49" s="403"/>
      <c r="AS49" s="403"/>
      <c r="AT49" s="403"/>
      <c r="AU49" s="403"/>
      <c r="AV49" s="403"/>
      <c r="AW49" s="403"/>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803"/>
      <c r="B50" s="71"/>
      <c r="C50" s="76"/>
      <c r="D50" s="826"/>
      <c r="E50" s="804" t="s">
        <v>25</v>
      </c>
      <c r="F50" s="768" t="s">
        <v>389</v>
      </c>
      <c r="G50" s="804" t="s">
        <v>169</v>
      </c>
      <c r="H50" s="761" t="s">
        <v>172</v>
      </c>
      <c r="I50" s="804" t="s">
        <v>173</v>
      </c>
      <c r="J50" s="768" t="s">
        <v>644</v>
      </c>
      <c r="K50" s="761" t="s">
        <v>170</v>
      </c>
      <c r="L50" s="761" t="s">
        <v>171</v>
      </c>
      <c r="M50" s="761" t="s">
        <v>26</v>
      </c>
      <c r="N50" s="761" t="s">
        <v>27</v>
      </c>
      <c r="O50" s="761" t="s">
        <v>161</v>
      </c>
      <c r="P50" s="761" t="s">
        <v>160</v>
      </c>
      <c r="Q50" s="835" t="s">
        <v>382</v>
      </c>
      <c r="R50" s="761" t="s">
        <v>179</v>
      </c>
      <c r="S50" s="761" t="s">
        <v>180</v>
      </c>
      <c r="T50" s="835" t="s">
        <v>383</v>
      </c>
      <c r="U50" s="797" t="s">
        <v>384</v>
      </c>
      <c r="V50" s="797" t="s">
        <v>385</v>
      </c>
      <c r="W50" s="797" t="s">
        <v>415</v>
      </c>
      <c r="X50" s="797" t="s">
        <v>386</v>
      </c>
      <c r="Y50" s="761" t="s">
        <v>652</v>
      </c>
      <c r="Z50" s="761" t="s">
        <v>651</v>
      </c>
      <c r="AA50" s="768" t="s">
        <v>658</v>
      </c>
      <c r="AB50" s="761" t="s">
        <v>659</v>
      </c>
      <c r="AC50" s="778" t="s">
        <v>387</v>
      </c>
      <c r="AD50" s="762" t="s">
        <v>388</v>
      </c>
      <c r="AE50" s="778" t="s">
        <v>642</v>
      </c>
      <c r="AF50" s="778" t="s">
        <v>838</v>
      </c>
      <c r="AG50" s="762" t="s">
        <v>647</v>
      </c>
      <c r="AH50" s="778" t="s">
        <v>682</v>
      </c>
      <c r="AI50" s="762" t="s">
        <v>35</v>
      </c>
      <c r="AJ50" s="786" t="s">
        <v>708</v>
      </c>
      <c r="AK50" s="789" t="s">
        <v>720</v>
      </c>
      <c r="AL50" s="791" t="s">
        <v>721</v>
      </c>
      <c r="AM50" s="94"/>
      <c r="AN50" s="94"/>
      <c r="AO50" s="94"/>
      <c r="AP50" s="403"/>
      <c r="AQ50" s="403"/>
      <c r="AR50" s="403"/>
      <c r="AS50" s="403"/>
      <c r="AT50" s="403"/>
      <c r="AU50" s="403"/>
      <c r="AV50" s="403"/>
      <c r="AW50" s="403"/>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803"/>
      <c r="B51" s="61"/>
      <c r="C51" s="91"/>
      <c r="D51" s="827"/>
      <c r="E51" s="805"/>
      <c r="F51" s="763"/>
      <c r="G51" s="805"/>
      <c r="H51" s="762"/>
      <c r="I51" s="805"/>
      <c r="J51" s="763"/>
      <c r="K51" s="762"/>
      <c r="L51" s="762"/>
      <c r="M51" s="762"/>
      <c r="N51" s="762"/>
      <c r="O51" s="762"/>
      <c r="P51" s="762"/>
      <c r="Q51" s="778"/>
      <c r="R51" s="762"/>
      <c r="S51" s="762"/>
      <c r="T51" s="778"/>
      <c r="U51" s="762"/>
      <c r="V51" s="762"/>
      <c r="W51" s="762"/>
      <c r="X51" s="762"/>
      <c r="Y51" s="762"/>
      <c r="Z51" s="762"/>
      <c r="AA51" s="763"/>
      <c r="AB51" s="762"/>
      <c r="AC51" s="779"/>
      <c r="AD51" s="767"/>
      <c r="AE51" s="779"/>
      <c r="AF51" s="779"/>
      <c r="AG51" s="767"/>
      <c r="AH51" s="779"/>
      <c r="AI51" s="767"/>
      <c r="AJ51" s="787"/>
      <c r="AK51" s="790"/>
      <c r="AL51" s="792"/>
      <c r="AM51" s="94"/>
      <c r="AN51" s="94"/>
      <c r="AO51" s="94"/>
      <c r="AP51" s="418"/>
      <c r="AQ51" s="418"/>
      <c r="AR51" s="418"/>
      <c r="AS51" s="403"/>
      <c r="AT51" s="403"/>
      <c r="AU51" s="403"/>
      <c r="AV51" s="403"/>
      <c r="AW51" s="403"/>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4"/>
      <c r="B52" s="447"/>
      <c r="C52" s="447"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8"/>
      <c r="E52" s="324"/>
      <c r="F52" s="752"/>
      <c r="G52" s="752"/>
      <c r="H52" s="758"/>
      <c r="I52" s="330"/>
      <c r="J52" s="330"/>
      <c r="K52" s="330"/>
      <c r="L52" s="330"/>
      <c r="M52" s="330"/>
      <c r="N52" s="330"/>
      <c r="O52" s="752"/>
      <c r="P52" s="330"/>
      <c r="Q52" s="330"/>
      <c r="R52" s="330"/>
      <c r="S52" s="698"/>
      <c r="T52" s="330"/>
      <c r="U52" s="330"/>
      <c r="V52" s="564"/>
      <c r="W52" s="330"/>
      <c r="X52" s="330"/>
      <c r="Y52" s="330"/>
      <c r="Z52" s="330"/>
      <c r="AA52" s="330"/>
      <c r="AB52" s="698"/>
      <c r="AC52" s="698"/>
      <c r="AD52" s="752"/>
      <c r="AE52" s="330"/>
      <c r="AF52" s="330"/>
      <c r="AG52" s="752"/>
      <c r="AH52" s="330"/>
      <c r="AI52" s="329"/>
      <c r="AJ52" s="456" t="str">
        <f>IF(G52&lt;&gt;"",DUR_ATU,"")</f>
        <v/>
      </c>
      <c r="AK52" s="456" t="str">
        <f>IF(AI52&lt;&gt;"",AI52*DUR_OUTLET,"")</f>
        <v/>
      </c>
      <c r="AL52" s="456" t="str">
        <f>IF(OR(AJ52&lt;&gt;"",AK52&lt;&gt;""),SUM(AJ52:AK52),"")</f>
        <v/>
      </c>
      <c r="AM52" s="331"/>
      <c r="AN52" s="331"/>
      <c r="AO52" s="331"/>
      <c r="AP52" s="403"/>
      <c r="AQ52" s="403"/>
      <c r="AR52" s="403"/>
      <c r="AS52" s="403"/>
      <c r="AT52" s="403"/>
      <c r="AU52" s="403"/>
      <c r="AV52" s="403"/>
      <c r="AW52" s="403"/>
      <c r="AX52" s="54"/>
      <c r="AY52" s="54"/>
      <c r="AZ52" s="54"/>
    </row>
    <row r="53" spans="1:72" ht="15" hidden="1" customHeight="1" x14ac:dyDescent="0.2">
      <c r="A53" s="65"/>
      <c r="B53" s="71"/>
      <c r="C53" s="91"/>
      <c r="D53" s="65"/>
      <c r="E53" s="57"/>
      <c r="F53" s="84"/>
      <c r="G53" s="65"/>
      <c r="H53" s="65"/>
      <c r="I53" s="65"/>
      <c r="J53" s="65"/>
      <c r="K53" s="65"/>
      <c r="L53" s="65"/>
      <c r="M53" s="65"/>
      <c r="N53" s="65"/>
      <c r="O53" s="65"/>
      <c r="P53" s="65"/>
      <c r="Q53" s="65"/>
      <c r="R53" s="65"/>
      <c r="S53" s="65"/>
      <c r="T53" s="65"/>
      <c r="U53" s="65"/>
      <c r="V53" s="67"/>
      <c r="W53" s="67"/>
      <c r="X53" s="67"/>
      <c r="Y53" s="67"/>
      <c r="Z53" s="67"/>
      <c r="AA53" s="67"/>
      <c r="AB53" s="696"/>
      <c r="AC53" s="696"/>
      <c r="AD53" s="67"/>
      <c r="AE53" s="67"/>
      <c r="AF53" s="94"/>
      <c r="AG53" s="94"/>
      <c r="AH53" s="94"/>
      <c r="AI53" s="67"/>
      <c r="AJ53" s="67"/>
      <c r="AK53" s="67"/>
      <c r="AL53" s="67"/>
      <c r="AM53" s="67"/>
      <c r="AN53" s="67"/>
      <c r="AO53" s="67"/>
      <c r="AP53" s="403"/>
      <c r="AQ53" s="403"/>
      <c r="AR53" s="403"/>
      <c r="AS53" s="403"/>
      <c r="AT53" s="403"/>
      <c r="AU53" s="403"/>
      <c r="AV53" s="403"/>
      <c r="AW53" s="403"/>
      <c r="AX53" s="54"/>
      <c r="AY53" s="54"/>
      <c r="AZ53" s="54"/>
    </row>
    <row r="54" spans="1:72" ht="15" hidden="1" customHeight="1" x14ac:dyDescent="0.2">
      <c r="A54" s="65"/>
      <c r="B54" s="71"/>
      <c r="C54" s="91"/>
      <c r="D54" s="65"/>
      <c r="E54" s="83"/>
      <c r="F54" s="71"/>
      <c r="G54" s="65"/>
      <c r="H54" s="65"/>
      <c r="I54" s="65"/>
      <c r="J54" s="65"/>
      <c r="K54" s="65"/>
      <c r="L54" s="65"/>
      <c r="M54" s="65"/>
      <c r="N54" s="65"/>
      <c r="O54" s="65"/>
      <c r="P54" s="65"/>
      <c r="Q54" s="65"/>
      <c r="R54" s="65"/>
      <c r="S54" s="65"/>
      <c r="T54" s="65"/>
      <c r="U54" s="65"/>
      <c r="V54" s="67"/>
      <c r="W54" s="67"/>
      <c r="X54" s="67"/>
      <c r="Y54" s="67"/>
      <c r="Z54" s="67"/>
      <c r="AA54" s="67"/>
      <c r="AB54" s="67"/>
      <c r="AC54" s="67"/>
      <c r="AD54" s="67"/>
      <c r="AE54" s="67"/>
      <c r="AF54" s="67"/>
      <c r="AG54" s="67"/>
      <c r="AH54" s="67"/>
      <c r="AI54" s="67"/>
      <c r="AJ54" s="67"/>
      <c r="AK54" s="67"/>
      <c r="AL54" s="67"/>
      <c r="AM54" s="67"/>
      <c r="AN54" s="67"/>
      <c r="AO54" s="67"/>
      <c r="AP54" s="403"/>
      <c r="AQ54" s="403"/>
      <c r="AR54" s="403"/>
      <c r="AS54" s="403"/>
      <c r="AT54" s="403"/>
      <c r="AU54" s="403"/>
      <c r="AV54" s="403"/>
      <c r="AW54" s="403"/>
      <c r="AX54" s="54"/>
      <c r="AY54" s="54"/>
      <c r="AZ54" s="54"/>
    </row>
    <row r="55" spans="1:72" ht="15" hidden="1" customHeight="1" thickBot="1" x14ac:dyDescent="0.25">
      <c r="A55" s="803" t="str">
        <f ca="1">IF(AHU_OutletSum_1&lt;&gt;"",IF((COUNTA(OFFSET(ATU_Outlet_Reference,-3,0):AHU_OutletSum_1)+COUNTBLANK(OFFSET(ATU_Outlet_Reference,-3,0):AHU_OutletSum_1))&lt;&gt;SUM(AHU_Num_Outlets_1:OFFSET(AHU_Num_Outlets_1,Number_AHUs-1,0)),"INDICATED NO. OF AHU-OUTLETS DOESN’T MATCH NO. OF ROWS",""),"")</f>
        <v/>
      </c>
      <c r="B55" s="71"/>
      <c r="C55" s="91"/>
      <c r="D55" s="825" t="s">
        <v>614</v>
      </c>
      <c r="E55" s="770" t="s">
        <v>189</v>
      </c>
      <c r="F55" s="771"/>
      <c r="G55" s="771"/>
      <c r="H55" s="771"/>
      <c r="I55" s="771"/>
      <c r="J55" s="772"/>
      <c r="K55" s="65"/>
      <c r="L55" s="65"/>
      <c r="M55" s="65"/>
      <c r="N55" s="65"/>
      <c r="O55" s="65"/>
      <c r="P55" s="65"/>
      <c r="Q55" s="65"/>
      <c r="R55" s="65"/>
      <c r="S55" s="65"/>
      <c r="T55" s="65"/>
      <c r="U55" s="65"/>
      <c r="V55" s="67"/>
      <c r="W55" s="331"/>
      <c r="X55" s="331"/>
      <c r="Y55" s="331"/>
      <c r="Z55" s="331"/>
      <c r="AA55" s="331"/>
      <c r="AB55" s="697"/>
      <c r="AC55" s="697"/>
      <c r="AD55" s="331"/>
      <c r="AE55" s="331"/>
      <c r="AF55" s="67"/>
      <c r="AG55" s="67"/>
      <c r="AH55" s="67"/>
      <c r="AI55" s="67"/>
      <c r="AJ55" s="67"/>
      <c r="AK55" s="67"/>
      <c r="AL55" s="67"/>
      <c r="AM55" s="67"/>
      <c r="AN55" s="67"/>
      <c r="AO55" s="67"/>
      <c r="AP55" s="403"/>
      <c r="AQ55" s="403"/>
      <c r="AR55" s="403"/>
      <c r="AS55" s="403"/>
      <c r="AT55" s="403"/>
      <c r="AU55" s="403"/>
      <c r="AV55" s="403"/>
      <c r="AW55" s="403"/>
      <c r="AX55" s="54"/>
      <c r="AY55" s="54"/>
      <c r="AZ55" s="54"/>
    </row>
    <row r="56" spans="1:72" ht="15" hidden="1" customHeight="1" thickTop="1" x14ac:dyDescent="0.2">
      <c r="A56" s="803"/>
      <c r="B56" s="71"/>
      <c r="C56" s="319"/>
      <c r="D56" s="826"/>
      <c r="E56" s="804" t="s">
        <v>25</v>
      </c>
      <c r="F56" s="768" t="s">
        <v>183</v>
      </c>
      <c r="G56" s="761" t="s">
        <v>192</v>
      </c>
      <c r="H56" s="761" t="s">
        <v>190</v>
      </c>
      <c r="I56" s="806" t="s">
        <v>194</v>
      </c>
      <c r="J56" s="761" t="s">
        <v>184</v>
      </c>
      <c r="K56" s="65"/>
      <c r="L56" s="65"/>
      <c r="M56" s="65"/>
      <c r="N56" s="65"/>
      <c r="O56" s="65"/>
      <c r="P56" s="65"/>
      <c r="Q56" s="65"/>
      <c r="R56" s="65"/>
      <c r="S56" s="65"/>
      <c r="T56" s="65"/>
      <c r="U56" s="93"/>
      <c r="V56" s="94"/>
      <c r="W56" s="67"/>
      <c r="X56" s="67"/>
      <c r="Y56" s="67"/>
      <c r="Z56" s="67"/>
      <c r="AA56" s="67"/>
      <c r="AB56" s="67"/>
      <c r="AC56" s="67"/>
      <c r="AD56" s="67"/>
      <c r="AE56" s="67"/>
      <c r="AF56" s="67"/>
      <c r="AG56" s="67"/>
      <c r="AH56" s="67"/>
      <c r="AI56" s="67"/>
      <c r="AJ56" s="67"/>
      <c r="AK56" s="67"/>
      <c r="AL56" s="94"/>
      <c r="AM56" s="94"/>
      <c r="AN56" s="94"/>
      <c r="AO56" s="94"/>
      <c r="AP56" s="403"/>
      <c r="AQ56" s="403"/>
      <c r="AR56" s="403"/>
      <c r="AS56" s="403"/>
      <c r="AT56" s="403"/>
      <c r="AU56" s="403"/>
      <c r="AV56" s="403"/>
      <c r="AW56" s="403"/>
      <c r="AX56" s="54"/>
      <c r="AY56" s="54"/>
      <c r="AZ56" s="54"/>
    </row>
    <row r="57" spans="1:72" ht="15" hidden="1" customHeight="1" x14ac:dyDescent="0.2">
      <c r="A57" s="803"/>
      <c r="B57" s="71"/>
      <c r="C57" s="91"/>
      <c r="D57" s="827"/>
      <c r="E57" s="805"/>
      <c r="F57" s="763"/>
      <c r="G57" s="762"/>
      <c r="H57" s="762"/>
      <c r="I57" s="763"/>
      <c r="J57" s="762"/>
      <c r="K57" s="65"/>
      <c r="L57" s="65"/>
      <c r="M57" s="65"/>
      <c r="N57" s="65"/>
      <c r="O57" s="65"/>
      <c r="P57" s="65"/>
      <c r="Q57" s="65"/>
      <c r="R57" s="65"/>
      <c r="S57" s="65"/>
      <c r="T57" s="65"/>
      <c r="U57" s="65"/>
      <c r="V57" s="67"/>
      <c r="W57" s="67"/>
      <c r="X57" s="67"/>
      <c r="Y57" s="67"/>
      <c r="Z57" s="67"/>
      <c r="AA57" s="67"/>
      <c r="AB57" s="696"/>
      <c r="AC57" s="696"/>
      <c r="AD57" s="67"/>
      <c r="AE57" s="67"/>
      <c r="AF57" s="94"/>
      <c r="AG57" s="94"/>
      <c r="AH57" s="94"/>
      <c r="AI57" s="94"/>
      <c r="AJ57" s="94"/>
      <c r="AK57" s="94"/>
      <c r="AL57" s="94"/>
      <c r="AM57" s="94"/>
      <c r="AN57" s="94"/>
      <c r="AO57" s="94"/>
      <c r="AP57" s="403"/>
      <c r="AQ57" s="403"/>
      <c r="AR57" s="403"/>
      <c r="AS57" s="403"/>
      <c r="AT57" s="403"/>
      <c r="AU57" s="403"/>
      <c r="AV57" s="403"/>
      <c r="AW57" s="403"/>
      <c r="AX57" s="54"/>
      <c r="AY57" s="54"/>
      <c r="AZ57" s="54"/>
    </row>
    <row r="58" spans="1:72" ht="15" hidden="1" customHeight="1" x14ac:dyDescent="0.2">
      <c r="A58" s="325"/>
      <c r="B58" s="326"/>
      <c r="C58" s="327"/>
      <c r="D58" s="323"/>
      <c r="E58" s="324"/>
      <c r="F58" s="758"/>
      <c r="G58" s="329"/>
      <c r="H58" s="330"/>
      <c r="I58" s="329"/>
      <c r="J58" s="384"/>
      <c r="K58" s="325"/>
      <c r="L58" s="325"/>
      <c r="M58" s="325"/>
      <c r="N58" s="325"/>
      <c r="O58" s="325"/>
      <c r="P58" s="325"/>
      <c r="Q58" s="325"/>
      <c r="R58" s="331"/>
      <c r="S58" s="331"/>
      <c r="T58" s="331"/>
      <c r="U58" s="325"/>
      <c r="V58" s="331"/>
      <c r="W58" s="331"/>
      <c r="X58" s="331"/>
      <c r="Y58" s="331"/>
      <c r="Z58" s="331"/>
      <c r="AA58" s="331"/>
      <c r="AB58" s="331"/>
      <c r="AC58" s="331"/>
      <c r="AD58" s="331"/>
      <c r="AE58" s="331"/>
      <c r="AF58" s="331"/>
      <c r="AG58" s="331"/>
      <c r="AH58" s="331"/>
      <c r="AI58" s="331"/>
      <c r="AJ58" s="331"/>
      <c r="AK58" s="331"/>
      <c r="AL58" s="331"/>
      <c r="AM58" s="331"/>
      <c r="AN58" s="331"/>
      <c r="AO58" s="331"/>
      <c r="AP58" s="403"/>
      <c r="AQ58" s="403"/>
      <c r="AR58" s="403"/>
      <c r="AS58" s="403"/>
      <c r="AT58" s="403"/>
      <c r="AU58" s="403"/>
      <c r="AV58" s="403"/>
      <c r="AW58" s="403"/>
      <c r="AX58" s="54"/>
      <c r="AY58" s="54"/>
      <c r="AZ58" s="54"/>
    </row>
    <row r="59" spans="1:72" ht="15" hidden="1" customHeight="1" x14ac:dyDescent="0.2">
      <c r="A59" s="65"/>
      <c r="B59" s="71"/>
      <c r="C59" s="91"/>
      <c r="D59" s="56"/>
      <c r="E59" s="59"/>
      <c r="F59" s="59"/>
      <c r="G59" s="59"/>
      <c r="H59" s="68"/>
      <c r="I59" s="59"/>
      <c r="J59" s="59"/>
      <c r="K59" s="65"/>
      <c r="L59" s="65"/>
      <c r="M59" s="65"/>
      <c r="N59" s="65"/>
      <c r="O59" s="65"/>
      <c r="P59" s="65"/>
      <c r="Q59" s="65"/>
      <c r="R59" s="65"/>
      <c r="S59" s="65"/>
      <c r="T59" s="65"/>
      <c r="U59" s="65"/>
      <c r="V59" s="67"/>
      <c r="W59" s="67"/>
      <c r="X59" s="67"/>
      <c r="Y59" s="67"/>
      <c r="Z59" s="67"/>
      <c r="AA59" s="67"/>
      <c r="AB59" s="696"/>
      <c r="AC59" s="696"/>
      <c r="AD59" s="67"/>
      <c r="AE59" s="67"/>
      <c r="AF59" s="94"/>
      <c r="AG59" s="94"/>
      <c r="AH59" s="94"/>
      <c r="AI59" s="94"/>
      <c r="AJ59" s="94"/>
      <c r="AK59" s="94"/>
      <c r="AL59" s="94"/>
      <c r="AM59" s="94"/>
      <c r="AN59" s="94"/>
      <c r="AO59" s="94"/>
      <c r="AP59" s="403"/>
      <c r="AQ59" s="403"/>
      <c r="AR59" s="403"/>
      <c r="AS59" s="403"/>
      <c r="AT59" s="403"/>
      <c r="AU59" s="403"/>
      <c r="AV59" s="403"/>
      <c r="AW59" s="403"/>
      <c r="AX59" s="54"/>
      <c r="AY59" s="54"/>
      <c r="AZ59" s="54"/>
    </row>
    <row r="60" spans="1:72" ht="15" hidden="1" customHeight="1" x14ac:dyDescent="0.2">
      <c r="A60" s="65"/>
      <c r="B60" s="71"/>
      <c r="C60" s="91"/>
      <c r="D60" s="56"/>
      <c r="E60" s="59"/>
      <c r="F60" s="59"/>
      <c r="G60" s="59"/>
      <c r="H60" s="68"/>
      <c r="I60" s="59"/>
      <c r="J60" s="59"/>
      <c r="K60" s="65"/>
      <c r="L60" s="65"/>
      <c r="M60" s="65"/>
      <c r="N60" s="65"/>
      <c r="O60" s="65"/>
      <c r="P60" s="65"/>
      <c r="Q60" s="65"/>
      <c r="R60" s="65"/>
      <c r="S60" s="67"/>
      <c r="T60" s="67"/>
      <c r="U60" s="94"/>
      <c r="V60" s="94"/>
      <c r="W60" s="94"/>
      <c r="X60" s="94"/>
      <c r="Y60" s="94"/>
      <c r="Z60" s="94"/>
      <c r="AA60" s="94"/>
      <c r="AB60" s="94"/>
      <c r="AC60" s="94"/>
      <c r="AD60" s="67"/>
      <c r="AE60" s="67"/>
      <c r="AF60" s="94"/>
      <c r="AG60" s="94"/>
      <c r="AH60" s="94"/>
      <c r="AI60" s="67"/>
      <c r="AJ60" s="67"/>
      <c r="AK60" s="67"/>
      <c r="AL60" s="67"/>
      <c r="AM60" s="67"/>
      <c r="AN60" s="67"/>
      <c r="AO60" s="67"/>
      <c r="AP60" s="403"/>
      <c r="AQ60" s="403"/>
      <c r="AR60" s="403"/>
      <c r="AS60" s="403"/>
      <c r="AT60" s="403"/>
      <c r="AU60" s="403"/>
      <c r="AV60" s="403"/>
      <c r="AW60" s="403"/>
      <c r="AX60" s="54"/>
      <c r="AY60" s="54"/>
      <c r="AZ60" s="54"/>
    </row>
    <row r="61" spans="1:72" ht="15" hidden="1" customHeight="1" thickBot="1" x14ac:dyDescent="0.25">
      <c r="A61" s="803" t="str">
        <f ca="1">IF(ATUOutlet_1&lt;&gt;"",IF((COUNTA(OFFSET(Inlet_Reference,-3,0):ATUOutlet_1)+COUNTBLANK(OFFSET(Inlet_Reference,-3,0):ATUOutlet_1))&lt;&gt;SUM(ATU_Num_Outlets_1:OFFSET(ATU_Num_Outlets_1,(SUM(AHU_Num_ATU_1:(OFFSET(AHU_Num_ATU_1,Number_AHUs-1,0)))-1),0)),"INDICATED NO. OF AHU-ATU-OUTLETS DOESN’T MATCH NO. OF ROWS",""),"")</f>
        <v/>
      </c>
      <c r="B61" s="71"/>
      <c r="C61" s="91"/>
      <c r="D61" s="825" t="s">
        <v>613</v>
      </c>
      <c r="E61" s="770" t="s">
        <v>189</v>
      </c>
      <c r="F61" s="771"/>
      <c r="G61" s="771"/>
      <c r="H61" s="771"/>
      <c r="I61" s="771"/>
      <c r="J61" s="772"/>
      <c r="K61" s="65"/>
      <c r="L61" s="65"/>
      <c r="M61" s="65"/>
      <c r="N61" s="65"/>
      <c r="O61" s="65"/>
      <c r="P61" s="65"/>
      <c r="Q61" s="65"/>
      <c r="R61" s="65"/>
      <c r="S61" s="67"/>
      <c r="T61" s="67"/>
      <c r="U61" s="67"/>
      <c r="V61" s="67"/>
      <c r="W61" s="67"/>
      <c r="X61" s="67"/>
      <c r="Y61" s="94"/>
      <c r="Z61" s="94"/>
      <c r="AA61" s="94"/>
      <c r="AB61" s="696"/>
      <c r="AC61" s="696"/>
      <c r="AD61" s="67"/>
      <c r="AE61" s="67"/>
      <c r="AF61" s="94"/>
      <c r="AG61" s="94"/>
      <c r="AH61" s="94"/>
      <c r="AI61" s="94"/>
      <c r="AJ61" s="94"/>
      <c r="AK61" s="94"/>
      <c r="AL61" s="94"/>
      <c r="AM61" s="94"/>
      <c r="AN61" s="94"/>
      <c r="AO61" s="94"/>
      <c r="AP61" s="418"/>
      <c r="AQ61" s="418"/>
      <c r="AR61" s="418"/>
      <c r="AS61" s="403"/>
      <c r="AT61" s="403"/>
      <c r="AU61" s="403"/>
      <c r="AV61" s="403"/>
      <c r="AW61" s="403"/>
      <c r="AX61" s="54"/>
      <c r="AY61" s="54"/>
      <c r="AZ61" s="54"/>
    </row>
    <row r="62" spans="1:72" ht="15" hidden="1" customHeight="1" thickTop="1" x14ac:dyDescent="0.2">
      <c r="A62" s="803"/>
      <c r="B62" s="71"/>
      <c r="C62" s="91"/>
      <c r="D62" s="826"/>
      <c r="E62" s="804" t="s">
        <v>169</v>
      </c>
      <c r="F62" s="761" t="s">
        <v>192</v>
      </c>
      <c r="G62" s="761" t="s">
        <v>183</v>
      </c>
      <c r="H62" s="761" t="s">
        <v>190</v>
      </c>
      <c r="I62" s="806" t="s">
        <v>194</v>
      </c>
      <c r="J62" s="761" t="s">
        <v>184</v>
      </c>
      <c r="K62" s="65"/>
      <c r="L62" s="65"/>
      <c r="M62" s="65"/>
      <c r="N62" s="65"/>
      <c r="O62" s="65"/>
      <c r="P62" s="65"/>
      <c r="Q62" s="65"/>
      <c r="R62" s="65"/>
      <c r="S62" s="65"/>
      <c r="T62" s="65"/>
      <c r="U62" s="65"/>
      <c r="V62" s="67"/>
      <c r="W62" s="67"/>
      <c r="X62" s="67"/>
      <c r="Y62" s="67"/>
      <c r="Z62" s="67"/>
      <c r="AA62" s="67"/>
      <c r="AB62" s="67"/>
      <c r="AC62" s="67"/>
      <c r="AD62" s="67"/>
      <c r="AE62" s="67"/>
      <c r="AF62" s="94"/>
      <c r="AG62" s="94"/>
      <c r="AH62" s="94"/>
      <c r="AI62" s="94"/>
      <c r="AJ62" s="94"/>
      <c r="AK62" s="94"/>
      <c r="AL62" s="94"/>
      <c r="AM62" s="94"/>
      <c r="AN62" s="94"/>
      <c r="AO62" s="94"/>
      <c r="AP62" s="418"/>
      <c r="AQ62" s="418"/>
      <c r="AR62" s="418"/>
      <c r="AS62" s="403"/>
      <c r="AT62" s="403"/>
      <c r="AU62" s="403"/>
      <c r="AV62" s="403"/>
      <c r="AW62" s="403"/>
      <c r="AX62" s="54"/>
      <c r="AY62" s="54"/>
      <c r="AZ62" s="54"/>
    </row>
    <row r="63" spans="1:72" ht="15" hidden="1" customHeight="1" x14ac:dyDescent="0.2">
      <c r="A63" s="803"/>
      <c r="B63" s="71"/>
      <c r="C63" s="91"/>
      <c r="D63" s="827"/>
      <c r="E63" s="805"/>
      <c r="F63" s="762"/>
      <c r="G63" s="762"/>
      <c r="H63" s="762"/>
      <c r="I63" s="763"/>
      <c r="J63" s="762"/>
      <c r="K63" s="65"/>
      <c r="L63" s="65"/>
      <c r="M63" s="65"/>
      <c r="N63" s="65"/>
      <c r="O63" s="65"/>
      <c r="P63" s="65"/>
      <c r="Q63" s="65"/>
      <c r="R63" s="65"/>
      <c r="S63" s="65"/>
      <c r="T63" s="65"/>
      <c r="U63" s="65"/>
      <c r="V63" s="67"/>
      <c r="W63" s="67"/>
      <c r="X63" s="67"/>
      <c r="Y63" s="67"/>
      <c r="Z63" s="67"/>
      <c r="AA63" s="67"/>
      <c r="AB63" s="696"/>
      <c r="AC63" s="696"/>
      <c r="AD63" s="67"/>
      <c r="AE63" s="67"/>
      <c r="AF63" s="94"/>
      <c r="AG63" s="94"/>
      <c r="AH63" s="94"/>
      <c r="AI63" s="94"/>
      <c r="AJ63" s="94"/>
      <c r="AK63" s="94"/>
      <c r="AL63" s="94"/>
      <c r="AM63" s="94"/>
      <c r="AN63" s="94"/>
      <c r="AO63" s="94"/>
      <c r="AP63" s="403"/>
      <c r="AQ63" s="403"/>
      <c r="AR63" s="403"/>
      <c r="AS63" s="403"/>
      <c r="AT63" s="403"/>
      <c r="AU63" s="403"/>
      <c r="AV63" s="403"/>
      <c r="AW63" s="403"/>
      <c r="AX63" s="54"/>
      <c r="AY63" s="54"/>
      <c r="AZ63" s="54"/>
    </row>
    <row r="64" spans="1:72" ht="15" hidden="1" customHeight="1" x14ac:dyDescent="0.2">
      <c r="A64" s="325"/>
      <c r="B64" s="326"/>
      <c r="C64" s="327"/>
      <c r="D64" s="337"/>
      <c r="E64" s="324"/>
      <c r="F64" s="329"/>
      <c r="G64" s="758"/>
      <c r="H64" s="329"/>
      <c r="I64" s="329"/>
      <c r="J64" s="329"/>
      <c r="K64" s="65"/>
      <c r="L64" s="65"/>
      <c r="M64" s="65"/>
      <c r="N64" s="65"/>
      <c r="O64" s="65"/>
      <c r="P64" s="325"/>
      <c r="Q64" s="325"/>
      <c r="R64" s="325"/>
      <c r="S64" s="331"/>
      <c r="T64" s="331"/>
      <c r="U64" s="331"/>
      <c r="V64" s="333"/>
      <c r="W64" s="333"/>
      <c r="X64" s="333"/>
      <c r="Y64" s="331"/>
      <c r="Z64" s="331"/>
      <c r="AA64" s="331"/>
      <c r="AB64" s="331"/>
      <c r="AC64" s="331"/>
      <c r="AD64" s="331"/>
      <c r="AE64" s="331"/>
      <c r="AF64" s="331"/>
      <c r="AG64" s="331"/>
      <c r="AH64" s="331"/>
      <c r="AI64" s="331"/>
      <c r="AJ64" s="331"/>
      <c r="AK64" s="331"/>
      <c r="AL64" s="331"/>
      <c r="AM64" s="331"/>
      <c r="AN64" s="331"/>
      <c r="AO64" s="331"/>
      <c r="AP64" s="403"/>
      <c r="AQ64" s="403"/>
      <c r="AR64" s="403"/>
      <c r="AS64" s="403"/>
      <c r="AT64" s="403"/>
      <c r="AU64" s="403"/>
      <c r="AV64" s="403"/>
      <c r="AW64" s="403"/>
      <c r="AX64" s="54"/>
      <c r="AY64" s="54"/>
      <c r="AZ64" s="54"/>
    </row>
    <row r="65" spans="1:52" ht="15" hidden="1" customHeight="1" x14ac:dyDescent="0.2">
      <c r="A65" s="325"/>
      <c r="B65" s="326"/>
      <c r="C65" s="327"/>
      <c r="D65" s="334"/>
      <c r="E65" s="559"/>
      <c r="F65" s="56"/>
      <c r="G65" s="56"/>
      <c r="H65" s="56"/>
      <c r="I65" s="56"/>
      <c r="J65" s="56"/>
      <c r="K65" s="65"/>
      <c r="L65" s="65"/>
      <c r="M65" s="65"/>
      <c r="N65" s="65"/>
      <c r="O65" s="65"/>
      <c r="P65" s="325"/>
      <c r="Q65" s="325"/>
      <c r="R65" s="325"/>
      <c r="S65" s="331"/>
      <c r="T65" s="331"/>
      <c r="U65" s="331"/>
      <c r="V65" s="333"/>
      <c r="W65" s="333"/>
      <c r="X65" s="333"/>
      <c r="Y65" s="331"/>
      <c r="Z65" s="331"/>
      <c r="AA65" s="331"/>
      <c r="AB65" s="331"/>
      <c r="AC65" s="331"/>
      <c r="AD65" s="331"/>
      <c r="AE65" s="331"/>
      <c r="AF65" s="331"/>
      <c r="AG65" s="331"/>
      <c r="AH65" s="331"/>
      <c r="AI65" s="331"/>
      <c r="AJ65" s="331"/>
      <c r="AK65" s="331"/>
      <c r="AL65" s="331"/>
      <c r="AM65" s="331"/>
      <c r="AN65" s="331"/>
      <c r="AO65" s="331"/>
      <c r="AP65" s="403"/>
      <c r="AQ65" s="403"/>
      <c r="AR65" s="403"/>
      <c r="AS65" s="403"/>
      <c r="AT65" s="403"/>
      <c r="AU65" s="403"/>
      <c r="AV65" s="403"/>
      <c r="AW65" s="403"/>
      <c r="AX65" s="54"/>
      <c r="AY65" s="54"/>
      <c r="AZ65" s="54"/>
    </row>
    <row r="66" spans="1:52" ht="15" hidden="1" customHeight="1" x14ac:dyDescent="0.2">
      <c r="A66" s="325"/>
      <c r="B66" s="326"/>
      <c r="C66" s="327"/>
      <c r="D66" s="334"/>
      <c r="E66" s="559"/>
      <c r="F66" s="56"/>
      <c r="G66" s="56"/>
      <c r="H66" s="56"/>
      <c r="I66" s="56"/>
      <c r="J66" s="56"/>
      <c r="K66" s="65"/>
      <c r="L66" s="65"/>
      <c r="M66" s="65"/>
      <c r="N66" s="65"/>
      <c r="O66" s="65"/>
      <c r="P66" s="325"/>
      <c r="Q66" s="325"/>
      <c r="R66" s="325"/>
      <c r="S66" s="331"/>
      <c r="T66" s="331"/>
      <c r="U66" s="331"/>
      <c r="V66" s="333"/>
      <c r="W66" s="333"/>
      <c r="X66" s="333"/>
      <c r="Y66" s="331"/>
      <c r="Z66" s="331"/>
      <c r="AA66" s="331"/>
      <c r="AB66" s="331"/>
      <c r="AC66" s="331"/>
      <c r="AD66" s="331"/>
      <c r="AE66" s="331"/>
      <c r="AF66" s="67"/>
      <c r="AG66" s="67"/>
      <c r="AH66" s="67"/>
      <c r="AI66" s="67"/>
      <c r="AJ66" s="67"/>
      <c r="AK66" s="67"/>
      <c r="AL66" s="331"/>
      <c r="AM66" s="331"/>
      <c r="AN66" s="331"/>
      <c r="AO66" s="331"/>
      <c r="AP66" s="403"/>
      <c r="AQ66" s="403"/>
      <c r="AR66" s="403"/>
      <c r="AS66" s="403"/>
      <c r="AT66" s="403"/>
      <c r="AU66" s="403"/>
      <c r="AV66" s="403"/>
      <c r="AW66" s="403"/>
      <c r="AX66" s="54"/>
      <c r="AY66" s="54"/>
      <c r="AZ66" s="54"/>
    </row>
    <row r="67" spans="1:52" ht="15" hidden="1" customHeight="1" thickBot="1" x14ac:dyDescent="0.25">
      <c r="A67" s="803" t="str">
        <f ca="1">IF(AHU_InletSum_1&lt;&gt;"",IF((COUNTA(OFFSET(RTU_Reference,-4,0):AHU_InletSum_1)+COUNTBLANK(OFFSET(RTU_Reference,-4,0):AHU_InletSum_1))&lt;&gt;SUMIF(AHU_Num_Inlets_1:OFFSET(AHU_Num_Inlets_1,Number_AHUs-1,0),"&lt;&gt;1"),"INDICATED NO. OF AHU-INLETS DOESN’T MATCH NO. OF ROWS",""),"")</f>
        <v/>
      </c>
      <c r="B67" s="71"/>
      <c r="C67" s="91"/>
      <c r="D67" s="825" t="s">
        <v>693</v>
      </c>
      <c r="E67" s="770" t="s">
        <v>252</v>
      </c>
      <c r="F67" s="771"/>
      <c r="G67" s="771"/>
      <c r="H67" s="771"/>
      <c r="I67" s="771"/>
      <c r="J67" s="772"/>
      <c r="K67" s="65"/>
      <c r="L67" s="65"/>
      <c r="M67" s="65"/>
      <c r="N67" s="65"/>
      <c r="O67" s="65"/>
      <c r="P67" s="65"/>
      <c r="Q67" s="65"/>
      <c r="R67" s="65"/>
      <c r="S67" s="67"/>
      <c r="T67" s="67"/>
      <c r="U67" s="67"/>
      <c r="V67" s="67"/>
      <c r="W67" s="67"/>
      <c r="X67" s="67"/>
      <c r="Y67" s="331"/>
      <c r="Z67" s="331"/>
      <c r="AA67" s="331"/>
      <c r="AB67" s="67"/>
      <c r="AC67" s="67"/>
      <c r="AD67" s="67"/>
      <c r="AE67" s="67"/>
      <c r="AF67" s="67"/>
      <c r="AG67" s="67"/>
      <c r="AH67" s="67"/>
      <c r="AI67" s="67"/>
      <c r="AJ67" s="67"/>
      <c r="AK67" s="67"/>
      <c r="AL67" s="331"/>
      <c r="AM67" s="331"/>
      <c r="AN67" s="331"/>
      <c r="AO67" s="331"/>
      <c r="AP67" s="418"/>
      <c r="AQ67" s="418"/>
      <c r="AR67" s="418"/>
      <c r="AS67" s="403"/>
      <c r="AT67" s="403"/>
      <c r="AU67" s="403"/>
      <c r="AV67" s="403"/>
      <c r="AW67" s="403"/>
      <c r="AX67" s="54"/>
      <c r="AY67" s="54"/>
      <c r="AZ67" s="54"/>
    </row>
    <row r="68" spans="1:52" ht="15" hidden="1" customHeight="1" thickTop="1" x14ac:dyDescent="0.2">
      <c r="A68" s="803"/>
      <c r="B68" s="71"/>
      <c r="C68" s="91"/>
      <c r="D68" s="826"/>
      <c r="E68" s="804" t="s">
        <v>25</v>
      </c>
      <c r="F68" s="768" t="s">
        <v>183</v>
      </c>
      <c r="G68" s="761" t="s">
        <v>253</v>
      </c>
      <c r="H68" s="761" t="s">
        <v>254</v>
      </c>
      <c r="I68" s="806" t="s">
        <v>193</v>
      </c>
      <c r="J68" s="761" t="s">
        <v>184</v>
      </c>
      <c r="K68" s="65"/>
      <c r="L68" s="65"/>
      <c r="M68" s="65"/>
      <c r="N68" s="65"/>
      <c r="O68" s="65"/>
      <c r="P68" s="65"/>
      <c r="Q68" s="65"/>
      <c r="R68" s="65"/>
      <c r="S68" s="65"/>
      <c r="T68" s="65"/>
      <c r="U68" s="65"/>
      <c r="V68" s="67"/>
      <c r="W68" s="67"/>
      <c r="X68" s="67"/>
      <c r="Y68" s="67"/>
      <c r="Z68" s="67"/>
      <c r="AA68" s="67"/>
      <c r="AB68" s="67"/>
      <c r="AC68" s="67"/>
      <c r="AD68" s="67"/>
      <c r="AE68" s="67"/>
      <c r="AF68" s="67"/>
      <c r="AG68" s="67"/>
      <c r="AH68" s="67"/>
      <c r="AI68" s="67"/>
      <c r="AJ68" s="67"/>
      <c r="AK68" s="67"/>
      <c r="AL68" s="67"/>
      <c r="AM68" s="67"/>
      <c r="AN68" s="67"/>
      <c r="AO68" s="67"/>
      <c r="AP68" s="403"/>
      <c r="AQ68" s="403"/>
      <c r="AR68" s="403"/>
      <c r="AS68" s="403"/>
      <c r="AT68" s="403"/>
      <c r="AU68" s="403"/>
      <c r="AV68" s="403"/>
      <c r="AW68" s="403"/>
      <c r="AX68" s="54"/>
      <c r="AY68" s="54"/>
      <c r="AZ68" s="54"/>
    </row>
    <row r="69" spans="1:52" ht="15" hidden="1" customHeight="1" x14ac:dyDescent="0.2">
      <c r="A69" s="803"/>
      <c r="B69" s="71"/>
      <c r="C69" s="91"/>
      <c r="D69" s="827"/>
      <c r="E69" s="805"/>
      <c r="F69" s="763"/>
      <c r="G69" s="762"/>
      <c r="H69" s="762"/>
      <c r="I69" s="763"/>
      <c r="J69" s="762"/>
      <c r="K69" s="65"/>
      <c r="L69" s="65"/>
      <c r="M69" s="65"/>
      <c r="N69" s="65"/>
      <c r="O69" s="65"/>
      <c r="P69" s="65"/>
      <c r="Q69" s="65"/>
      <c r="R69" s="65"/>
      <c r="S69" s="65"/>
      <c r="T69" s="65"/>
      <c r="U69" s="65"/>
      <c r="V69" s="67"/>
      <c r="W69" s="67"/>
      <c r="X69" s="67"/>
      <c r="Y69" s="67"/>
      <c r="Z69" s="67"/>
      <c r="AA69" s="67"/>
      <c r="AB69" s="67"/>
      <c r="AC69" s="67"/>
      <c r="AD69" s="67"/>
      <c r="AE69" s="67"/>
      <c r="AF69" s="331"/>
      <c r="AG69" s="331"/>
      <c r="AH69" s="331"/>
      <c r="AI69" s="67"/>
      <c r="AJ69" s="67"/>
      <c r="AK69" s="67"/>
      <c r="AL69" s="67"/>
      <c r="AM69" s="67"/>
      <c r="AN69" s="67"/>
      <c r="AO69" s="67"/>
      <c r="AP69" s="403"/>
      <c r="AQ69" s="403"/>
      <c r="AR69" s="403"/>
      <c r="AS69" s="403"/>
      <c r="AT69" s="403"/>
      <c r="AU69" s="403"/>
      <c r="AV69" s="403"/>
      <c r="AW69" s="403"/>
      <c r="AX69" s="54"/>
      <c r="AY69" s="54"/>
      <c r="AZ69" s="54"/>
    </row>
    <row r="70" spans="1:52" ht="15" hidden="1" customHeight="1" x14ac:dyDescent="0.2">
      <c r="A70" s="325"/>
      <c r="B70" s="326"/>
      <c r="C70" s="327"/>
      <c r="D70" s="323"/>
      <c r="E70" s="324"/>
      <c r="F70" s="758"/>
      <c r="G70" s="329"/>
      <c r="H70" s="329"/>
      <c r="I70" s="329"/>
      <c r="J70" s="329"/>
      <c r="K70" s="65"/>
      <c r="L70" s="65"/>
      <c r="M70" s="325"/>
      <c r="N70" s="325"/>
      <c r="O70" s="325"/>
      <c r="P70" s="325"/>
      <c r="Q70" s="325"/>
      <c r="R70" s="325"/>
      <c r="S70" s="331"/>
      <c r="T70" s="331"/>
      <c r="U70" s="331"/>
      <c r="V70" s="333"/>
      <c r="W70" s="333"/>
      <c r="X70" s="333"/>
      <c r="Y70" s="331"/>
      <c r="Z70" s="331"/>
      <c r="AA70" s="331"/>
      <c r="AB70" s="331"/>
      <c r="AC70" s="331"/>
      <c r="AD70" s="331"/>
      <c r="AE70" s="331"/>
      <c r="AF70" s="331"/>
      <c r="AG70" s="331"/>
      <c r="AH70" s="331"/>
      <c r="AI70" s="67"/>
      <c r="AJ70" s="67"/>
      <c r="AK70" s="67"/>
      <c r="AL70" s="67"/>
      <c r="AM70" s="67"/>
      <c r="AN70" s="67"/>
      <c r="AO70" s="67"/>
      <c r="AP70" s="403"/>
      <c r="AQ70" s="403"/>
      <c r="AR70" s="403"/>
      <c r="AS70" s="403"/>
      <c r="AT70" s="403"/>
      <c r="AU70" s="403"/>
      <c r="AV70" s="403"/>
      <c r="AW70" s="403"/>
      <c r="AX70" s="54"/>
      <c r="AY70" s="54"/>
      <c r="AZ70" s="54"/>
    </row>
    <row r="71" spans="1:52" ht="15" hidden="1" customHeight="1" x14ac:dyDescent="0.2">
      <c r="A71" s="65"/>
      <c r="B71" s="71"/>
      <c r="C71" s="91"/>
      <c r="D71" s="65"/>
      <c r="E71" s="65"/>
      <c r="F71" s="65"/>
      <c r="G71" s="65"/>
      <c r="H71" s="65"/>
      <c r="I71" s="65"/>
      <c r="J71" s="65"/>
      <c r="K71" s="65"/>
      <c r="L71" s="65"/>
      <c r="M71" s="65"/>
      <c r="N71" s="65"/>
      <c r="O71" s="65"/>
      <c r="P71" s="65"/>
      <c r="Q71" s="65"/>
      <c r="R71" s="65"/>
      <c r="S71" s="67"/>
      <c r="T71" s="67"/>
      <c r="U71" s="65"/>
      <c r="V71" s="67"/>
      <c r="W71" s="67"/>
      <c r="X71" s="67"/>
      <c r="Y71" s="67"/>
      <c r="Z71" s="67"/>
      <c r="AA71" s="67"/>
      <c r="AB71" s="67"/>
      <c r="AC71" s="67"/>
      <c r="AD71" s="67"/>
      <c r="AE71" s="67"/>
      <c r="AF71" s="67"/>
      <c r="AG71" s="67"/>
      <c r="AH71" s="67"/>
      <c r="AI71" s="67"/>
      <c r="AJ71" s="67"/>
      <c r="AK71" s="67"/>
      <c r="AL71" s="67"/>
      <c r="AM71" s="67"/>
      <c r="AN71" s="67"/>
      <c r="AO71" s="67"/>
      <c r="AP71" s="403"/>
      <c r="AQ71" s="403"/>
      <c r="AR71" s="403"/>
      <c r="AS71" s="403"/>
      <c r="AT71" s="403"/>
      <c r="AU71" s="403"/>
      <c r="AV71" s="403"/>
      <c r="AW71" s="403"/>
      <c r="AX71" s="54"/>
      <c r="AY71" s="54"/>
      <c r="AZ71" s="54"/>
    </row>
    <row r="72" spans="1:52" ht="15" customHeight="1" x14ac:dyDescent="0.2">
      <c r="A72" s="267" t="s">
        <v>188</v>
      </c>
      <c r="B72" s="266" t="s">
        <v>185</v>
      </c>
      <c r="C72" s="266">
        <v>0</v>
      </c>
      <c r="D72" s="65"/>
      <c r="E72" s="65"/>
      <c r="F72" s="65"/>
      <c r="G72" s="65"/>
      <c r="H72" s="65"/>
      <c r="I72" s="65"/>
      <c r="J72" s="65"/>
      <c r="K72" s="65"/>
      <c r="L72" s="65"/>
      <c r="M72" s="65"/>
      <c r="N72" s="65"/>
      <c r="O72" s="65"/>
      <c r="P72" s="65"/>
      <c r="Q72" s="65"/>
      <c r="R72" s="65"/>
      <c r="S72" s="65"/>
      <c r="T72" s="65"/>
      <c r="U72" s="65"/>
      <c r="V72" s="67"/>
      <c r="W72" s="67"/>
      <c r="X72" s="67"/>
      <c r="Y72" s="67"/>
      <c r="Z72" s="67"/>
      <c r="AA72" s="67"/>
      <c r="AB72" s="67"/>
      <c r="AC72" s="67"/>
      <c r="AD72" s="67"/>
      <c r="AE72" s="67"/>
      <c r="AF72" s="67"/>
      <c r="AG72" s="67"/>
      <c r="AH72" s="67"/>
      <c r="AI72" s="67"/>
      <c r="AJ72" s="67"/>
      <c r="AK72" s="67"/>
      <c r="AL72" s="67"/>
      <c r="AM72" s="67"/>
      <c r="AN72" s="67"/>
      <c r="AO72" s="67"/>
      <c r="AP72" s="403"/>
      <c r="AQ72" s="403"/>
      <c r="AR72" s="403"/>
      <c r="AS72" s="403"/>
      <c r="AT72" s="403"/>
      <c r="AU72" s="403"/>
      <c r="AV72" s="403"/>
      <c r="AW72" s="403"/>
      <c r="AX72" s="54"/>
      <c r="AY72" s="54"/>
      <c r="AZ72" s="54"/>
    </row>
    <row r="73" spans="1:52" ht="15" customHeight="1" x14ac:dyDescent="0.2">
      <c r="A73" s="459"/>
      <c r="B73" s="459"/>
      <c r="C73" s="459"/>
      <c r="D73" s="65"/>
      <c r="E73" s="65"/>
      <c r="F73" s="65"/>
      <c r="G73" s="65"/>
      <c r="H73" s="65"/>
      <c r="I73" s="65"/>
      <c r="J73" s="65"/>
      <c r="K73" s="65"/>
      <c r="L73" s="65"/>
      <c r="M73" s="65"/>
      <c r="N73" s="65"/>
      <c r="O73" s="65"/>
      <c r="P73" s="65"/>
      <c r="Q73" s="65"/>
      <c r="R73" s="65"/>
      <c r="S73" s="65"/>
      <c r="T73" s="65"/>
      <c r="U73" s="65"/>
      <c r="V73" s="67"/>
      <c r="W73" s="67"/>
      <c r="X73" s="67"/>
      <c r="Y73" s="67"/>
      <c r="Z73" s="67"/>
      <c r="AA73" s="67"/>
      <c r="AB73" s="67"/>
      <c r="AC73" s="67"/>
      <c r="AD73" s="67"/>
      <c r="AE73" s="67"/>
      <c r="AF73" s="67"/>
      <c r="AG73" s="67"/>
      <c r="AH73" s="67"/>
      <c r="AI73" s="67"/>
      <c r="AJ73" s="67"/>
      <c r="AK73" s="67"/>
      <c r="AL73" s="67"/>
      <c r="AM73" s="67"/>
      <c r="AN73" s="67"/>
      <c r="AO73" s="67"/>
      <c r="AP73" s="418"/>
      <c r="AQ73" s="418"/>
      <c r="AR73" s="418"/>
      <c r="AS73" s="403"/>
      <c r="AT73" s="403"/>
      <c r="AU73" s="403"/>
      <c r="AV73" s="403"/>
      <c r="AW73" s="403"/>
      <c r="AX73" s="54"/>
      <c r="AY73" s="54"/>
      <c r="AZ73" s="54"/>
    </row>
    <row r="74" spans="1:52" ht="15" hidden="1" customHeight="1" thickBot="1" x14ac:dyDescent="0.25">
      <c r="A74" s="807" t="str">
        <f ca="1">IF(RTU_Unit_Number&lt;&gt;"",(IF((COUNTA(OFFSET(RTU_ATU_Reference,-3,0):RTU_Unit_Number)+COUNTBLANK(OFFSET(RTU_ATU_Reference,-3,0):RTU_Unit_Number))&lt;&gt;Number_RTUs,"INDICATED NO. OF RTUS DOESN’T MATCH NO. OF ROWS","")),"")</f>
        <v/>
      </c>
      <c r="B74" s="65"/>
      <c r="C74" s="65"/>
      <c r="D74" s="828" t="s">
        <v>615</v>
      </c>
      <c r="E74" s="775" t="s">
        <v>24</v>
      </c>
      <c r="F74" s="776"/>
      <c r="G74" s="777"/>
      <c r="H74" s="770" t="s">
        <v>28</v>
      </c>
      <c r="I74" s="771"/>
      <c r="J74" s="771"/>
      <c r="K74" s="772"/>
      <c r="L74" s="770" t="s">
        <v>178</v>
      </c>
      <c r="M74" s="771"/>
      <c r="N74" s="771"/>
      <c r="O74" s="772"/>
      <c r="P74" s="770" t="s">
        <v>177</v>
      </c>
      <c r="Q74" s="772"/>
      <c r="R74" s="363" t="s">
        <v>176</v>
      </c>
      <c r="S74" s="769" t="s">
        <v>634</v>
      </c>
      <c r="T74" s="769"/>
      <c r="U74" s="769"/>
      <c r="V74" s="769"/>
      <c r="W74" s="769"/>
      <c r="X74" s="769"/>
      <c r="Y74" s="769"/>
      <c r="Z74" s="769"/>
      <c r="AA74" s="769"/>
      <c r="AB74" s="769"/>
      <c r="AC74" s="769"/>
      <c r="AD74" s="769"/>
      <c r="AE74" s="769"/>
      <c r="AF74" s="769"/>
      <c r="AG74" s="769"/>
      <c r="AH74" s="793" t="s">
        <v>718</v>
      </c>
      <c r="AI74" s="793"/>
      <c r="AJ74" s="793"/>
      <c r="AK74" s="793"/>
      <c r="AL74" s="793"/>
      <c r="AM74" s="793"/>
      <c r="AN74" s="793"/>
      <c r="AO74" s="67"/>
      <c r="AP74" s="403"/>
      <c r="AQ74" s="403"/>
      <c r="AR74" s="403"/>
      <c r="AS74" s="403"/>
      <c r="AT74" s="403"/>
      <c r="AU74" s="403"/>
      <c r="AV74" s="403"/>
      <c r="AW74" s="403"/>
      <c r="AX74" s="54"/>
      <c r="AY74" s="54"/>
      <c r="AZ74" s="54"/>
    </row>
    <row r="75" spans="1:52" ht="15" hidden="1" customHeight="1" thickTop="1" x14ac:dyDescent="0.2">
      <c r="A75" s="803"/>
      <c r="B75" s="65"/>
      <c r="C75" s="157"/>
      <c r="D75" s="829"/>
      <c r="E75" s="761" t="s">
        <v>25</v>
      </c>
      <c r="F75" s="761" t="s">
        <v>172</v>
      </c>
      <c r="G75" s="761" t="s">
        <v>173</v>
      </c>
      <c r="H75" s="761" t="s">
        <v>171</v>
      </c>
      <c r="I75" s="761" t="s">
        <v>26</v>
      </c>
      <c r="J75" s="761" t="s">
        <v>27</v>
      </c>
      <c r="K75" s="761" t="s">
        <v>29</v>
      </c>
      <c r="L75" s="761" t="s">
        <v>30</v>
      </c>
      <c r="M75" s="761" t="s">
        <v>31</v>
      </c>
      <c r="N75" s="761" t="s">
        <v>32</v>
      </c>
      <c r="O75" s="761" t="s">
        <v>33</v>
      </c>
      <c r="P75" s="761" t="s">
        <v>174</v>
      </c>
      <c r="Q75" s="761" t="s">
        <v>175</v>
      </c>
      <c r="R75" s="850" t="s">
        <v>660</v>
      </c>
      <c r="S75" s="763" t="s">
        <v>247</v>
      </c>
      <c r="T75" s="763" t="s">
        <v>645</v>
      </c>
      <c r="U75" s="762" t="s">
        <v>610</v>
      </c>
      <c r="V75" s="762"/>
      <c r="W75" s="762"/>
      <c r="X75" s="762" t="s">
        <v>387</v>
      </c>
      <c r="Y75" s="762" t="s">
        <v>388</v>
      </c>
      <c r="Z75" s="762" t="s">
        <v>642</v>
      </c>
      <c r="AA75" s="762" t="s">
        <v>838</v>
      </c>
      <c r="AB75" s="762" t="s">
        <v>647</v>
      </c>
      <c r="AC75" s="762" t="s">
        <v>682</v>
      </c>
      <c r="AD75" s="763" t="s">
        <v>22</v>
      </c>
      <c r="AE75" s="763" t="s">
        <v>691</v>
      </c>
      <c r="AF75" s="799" t="s">
        <v>697</v>
      </c>
      <c r="AG75" s="763" t="s">
        <v>23</v>
      </c>
      <c r="AH75" s="782" t="s">
        <v>727</v>
      </c>
      <c r="AI75" s="801" t="s">
        <v>728</v>
      </c>
      <c r="AJ75" s="798" t="s">
        <v>720</v>
      </c>
      <c r="AK75" s="798" t="s">
        <v>755</v>
      </c>
      <c r="AL75" s="798" t="s">
        <v>719</v>
      </c>
      <c r="AM75" s="802" t="s">
        <v>729</v>
      </c>
      <c r="AN75" s="802" t="s">
        <v>730</v>
      </c>
      <c r="AO75" s="67"/>
      <c r="AP75" s="403"/>
      <c r="AQ75" s="403"/>
      <c r="AR75" s="403"/>
      <c r="AS75" s="403"/>
      <c r="AT75" s="403"/>
      <c r="AU75" s="403"/>
      <c r="AV75" s="403"/>
      <c r="AW75" s="403"/>
      <c r="AX75" s="54"/>
      <c r="AY75" s="54"/>
      <c r="AZ75" s="54"/>
    </row>
    <row r="76" spans="1:52" ht="15" hidden="1" customHeight="1" x14ac:dyDescent="0.2">
      <c r="A76" s="803"/>
      <c r="B76" s="65"/>
      <c r="C76" s="157"/>
      <c r="D76" s="830"/>
      <c r="E76" s="762"/>
      <c r="F76" s="762"/>
      <c r="G76" s="762"/>
      <c r="H76" s="762"/>
      <c r="I76" s="762"/>
      <c r="J76" s="762"/>
      <c r="K76" s="762"/>
      <c r="L76" s="762"/>
      <c r="M76" s="762"/>
      <c r="N76" s="762"/>
      <c r="O76" s="762"/>
      <c r="P76" s="762"/>
      <c r="Q76" s="762"/>
      <c r="R76" s="799"/>
      <c r="S76" s="764"/>
      <c r="T76" s="764"/>
      <c r="U76" s="547" t="s">
        <v>20</v>
      </c>
      <c r="V76" s="547" t="s">
        <v>21</v>
      </c>
      <c r="W76" s="547" t="s">
        <v>609</v>
      </c>
      <c r="X76" s="767"/>
      <c r="Y76" s="767"/>
      <c r="Z76" s="767"/>
      <c r="AA76" s="767"/>
      <c r="AB76" s="767"/>
      <c r="AC76" s="767"/>
      <c r="AD76" s="764"/>
      <c r="AE76" s="764"/>
      <c r="AF76" s="800"/>
      <c r="AG76" s="764"/>
      <c r="AH76" s="783"/>
      <c r="AI76" s="784"/>
      <c r="AJ76" s="786"/>
      <c r="AK76" s="786"/>
      <c r="AL76" s="786"/>
      <c r="AM76" s="780"/>
      <c r="AN76" s="780"/>
      <c r="AO76" s="67"/>
      <c r="AP76" s="403"/>
      <c r="AQ76" s="403"/>
      <c r="AR76" s="403"/>
      <c r="AS76" s="403"/>
      <c r="AT76" s="403"/>
      <c r="AU76" s="403"/>
      <c r="AV76" s="403"/>
      <c r="AW76" s="403"/>
      <c r="AX76" s="54"/>
      <c r="AY76" s="54"/>
      <c r="AZ76" s="54"/>
    </row>
    <row r="77" spans="1:52" ht="15" hidden="1" customHeight="1" x14ac:dyDescent="0.2">
      <c r="A77" s="454"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7"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7"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c r="E77" s="709"/>
      <c r="F77" s="753"/>
      <c r="G77" s="708"/>
      <c r="H77" s="708"/>
      <c r="I77" s="708"/>
      <c r="J77" s="708"/>
      <c r="K77" s="708"/>
      <c r="L77" s="711"/>
      <c r="M77" s="711"/>
      <c r="N77" s="710"/>
      <c r="O77" s="710"/>
      <c r="P77" s="708"/>
      <c r="Q77" s="708"/>
      <c r="R77" s="711"/>
      <c r="S77" s="707"/>
      <c r="T77" s="760"/>
      <c r="U77" s="760"/>
      <c r="V77" s="760"/>
      <c r="W77" s="760"/>
      <c r="X77" s="267"/>
      <c r="Y77" s="267"/>
      <c r="Z77" s="267"/>
      <c r="AA77" s="267"/>
      <c r="AB77" s="267"/>
      <c r="AC77" s="267"/>
      <c r="AD77" s="78"/>
      <c r="AE77" s="78"/>
      <c r="AF77" s="78"/>
      <c r="AG77" s="78"/>
      <c r="AH77" s="404"/>
      <c r="AI77" s="695"/>
      <c r="AJ77" s="694" t="str">
        <f t="shared" ref="AJ77" si="0">IF(AE77&lt;&gt;"",AE77*DUR_OUTLET,"")</f>
        <v/>
      </c>
      <c r="AK77" s="694" t="str">
        <f t="shared" ref="AK77" si="1">IF(AF77&lt;&gt;"",AF77*DUR_INLET,"")</f>
        <v/>
      </c>
      <c r="AL77" s="401" t="str">
        <f t="shared" ref="AL77" si="2">IF(E77&lt;&gt;"",DUR_RTU,"")</f>
        <v/>
      </c>
      <c r="AM77" s="404"/>
      <c r="AN77" s="404"/>
      <c r="AO77" s="67"/>
      <c r="AP77" s="403"/>
      <c r="AQ77" s="403"/>
      <c r="AR77" s="403"/>
      <c r="AS77" s="403"/>
      <c r="AT77" s="403"/>
      <c r="AU77" s="403"/>
      <c r="AV77" s="403"/>
      <c r="AW77" s="403"/>
    </row>
    <row r="78" spans="1:52" ht="15" hidden="1" customHeight="1" x14ac:dyDescent="0.2">
      <c r="A78" s="65"/>
      <c r="B78" s="65"/>
      <c r="C78" s="65"/>
      <c r="D78" s="150"/>
      <c r="E78" s="68"/>
      <c r="F78" s="68"/>
      <c r="G78" s="68"/>
      <c r="H78" s="68"/>
      <c r="I78" s="68"/>
      <c r="J78" s="68"/>
      <c r="K78" s="151"/>
      <c r="L78" s="152"/>
      <c r="M78" s="152"/>
      <c r="N78" s="68"/>
      <c r="O78" s="152"/>
      <c r="P78" s="68"/>
      <c r="Q78" s="68"/>
      <c r="R78" s="59"/>
      <c r="S78" s="65"/>
      <c r="T78" s="65"/>
      <c r="U78" s="65"/>
      <c r="V78" s="67"/>
      <c r="W78" s="67"/>
      <c r="X78" s="67"/>
      <c r="Y78" s="67"/>
      <c r="Z78" s="67"/>
      <c r="AA78" s="67"/>
      <c r="AB78" s="67"/>
      <c r="AC78" s="67"/>
      <c r="AD78" s="67"/>
      <c r="AE78" s="67"/>
      <c r="AF78" s="67"/>
      <c r="AG78" s="331"/>
      <c r="AH78" s="331"/>
      <c r="AI78" s="331"/>
      <c r="AJ78" s="331"/>
      <c r="AK78" s="331"/>
      <c r="AL78" s="331"/>
      <c r="AM78" s="331"/>
      <c r="AN78" s="331"/>
      <c r="AO78" s="67"/>
      <c r="AP78" s="403"/>
      <c r="AQ78" s="403"/>
      <c r="AR78" s="403"/>
      <c r="AS78" s="403"/>
      <c r="AT78" s="403"/>
      <c r="AU78" s="403"/>
      <c r="AV78" s="403"/>
      <c r="AW78" s="403"/>
    </row>
    <row r="79" spans="1:52" ht="15" hidden="1" customHeight="1" x14ac:dyDescent="0.2">
      <c r="A79" s="56"/>
      <c r="B79" s="59"/>
      <c r="C79" s="59"/>
      <c r="D79" s="149"/>
      <c r="E79" s="68"/>
      <c r="F79" s="59"/>
      <c r="G79" s="59"/>
      <c r="H79" s="59"/>
      <c r="I79" s="69"/>
      <c r="J79" s="70"/>
      <c r="K79" s="70"/>
      <c r="L79" s="69"/>
      <c r="M79" s="62"/>
      <c r="N79" s="67"/>
      <c r="O79" s="67"/>
      <c r="P79" s="65"/>
      <c r="Q79" s="65"/>
      <c r="R79" s="65"/>
      <c r="S79" s="65"/>
      <c r="T79" s="65"/>
      <c r="U79" s="65"/>
      <c r="V79" s="67"/>
      <c r="W79" s="67"/>
      <c r="X79" s="67"/>
      <c r="Y79" s="67"/>
      <c r="Z79" s="67"/>
      <c r="AA79" s="67"/>
      <c r="AB79" s="67"/>
      <c r="AC79" s="67"/>
      <c r="AD79" s="67"/>
      <c r="AE79" s="67"/>
      <c r="AF79" s="67"/>
      <c r="AG79" s="67"/>
      <c r="AH79" s="67"/>
      <c r="AI79" s="67"/>
      <c r="AJ79" s="67"/>
      <c r="AK79" s="67"/>
      <c r="AL79" s="67"/>
      <c r="AM79" s="67"/>
      <c r="AN79" s="67"/>
      <c r="AO79" s="67"/>
      <c r="AP79" s="418"/>
      <c r="AQ79" s="418"/>
      <c r="AR79" s="418"/>
      <c r="AS79" s="403"/>
      <c r="AT79" s="403"/>
      <c r="AU79" s="403"/>
      <c r="AV79" s="403"/>
      <c r="AW79" s="403"/>
    </row>
    <row r="80" spans="1:52" ht="15" hidden="1" customHeight="1" thickBot="1" x14ac:dyDescent="0.25">
      <c r="A80" s="803" t="str">
        <f ca="1">IF(RTU_System_1&lt;&gt;"",IF((COUNTA(OFFSET(RTU_Outlet_Reference,-3,0):RTU_System_1)+COUNTBLANK(OFFSET(RTU_Outlet_Reference,-3,0):RTU_System_1))&lt;&gt;SUM(RTU_Num_ATU_1:OFFSET(RTU_Num_ATU_1,Number_RTUs-1,0)),"INDICATED NO. OF RTU-ATUS DOESN’T MATCH NO. OF ROWS",""),"")</f>
        <v/>
      </c>
      <c r="B80" s="71"/>
      <c r="C80" s="71"/>
      <c r="D80" s="828" t="s">
        <v>616</v>
      </c>
      <c r="E80" s="770" t="s">
        <v>24</v>
      </c>
      <c r="F80" s="771"/>
      <c r="G80" s="771"/>
      <c r="H80" s="771"/>
      <c r="I80" s="772"/>
      <c r="J80" s="770" t="s">
        <v>28</v>
      </c>
      <c r="K80" s="771"/>
      <c r="L80" s="771"/>
      <c r="M80" s="771"/>
      <c r="N80" s="772"/>
      <c r="O80" s="770" t="s">
        <v>181</v>
      </c>
      <c r="P80" s="771"/>
      <c r="Q80" s="771"/>
      <c r="R80" s="771"/>
      <c r="S80" s="771"/>
      <c r="T80" s="771"/>
      <c r="U80" s="846" t="s">
        <v>656</v>
      </c>
      <c r="V80" s="846"/>
      <c r="W80" s="846"/>
      <c r="X80" s="846"/>
      <c r="Y80" s="846" t="s">
        <v>657</v>
      </c>
      <c r="Z80" s="846"/>
      <c r="AA80" s="846"/>
      <c r="AB80" s="846"/>
      <c r="AC80" s="794" t="s">
        <v>182</v>
      </c>
      <c r="AD80" s="794"/>
      <c r="AE80" s="794"/>
      <c r="AF80" s="794"/>
      <c r="AG80" s="794"/>
      <c r="AH80" s="794"/>
      <c r="AI80" s="794"/>
      <c r="AJ80" s="788" t="s">
        <v>722</v>
      </c>
      <c r="AK80" s="788"/>
      <c r="AL80" s="788"/>
      <c r="AM80" s="67"/>
      <c r="AN80" s="67"/>
      <c r="AO80" s="67"/>
      <c r="AP80" s="403"/>
      <c r="AQ80" s="403"/>
      <c r="AR80" s="403"/>
      <c r="AS80" s="403"/>
      <c r="AT80" s="403"/>
      <c r="AU80" s="403"/>
      <c r="AV80" s="403"/>
      <c r="AW80" s="403"/>
    </row>
    <row r="81" spans="1:49" ht="15" hidden="1" customHeight="1" thickTop="1" x14ac:dyDescent="0.2">
      <c r="A81" s="803"/>
      <c r="B81" s="71"/>
      <c r="C81" s="71"/>
      <c r="D81" s="829"/>
      <c r="E81" s="761" t="s">
        <v>25</v>
      </c>
      <c r="F81" s="768" t="s">
        <v>389</v>
      </c>
      <c r="G81" s="761" t="s">
        <v>169</v>
      </c>
      <c r="H81" s="761" t="s">
        <v>172</v>
      </c>
      <c r="I81" s="761" t="s">
        <v>173</v>
      </c>
      <c r="J81" s="768" t="s">
        <v>193</v>
      </c>
      <c r="K81" s="761" t="s">
        <v>170</v>
      </c>
      <c r="L81" s="761" t="s">
        <v>171</v>
      </c>
      <c r="M81" s="761" t="s">
        <v>26</v>
      </c>
      <c r="N81" s="761" t="s">
        <v>27</v>
      </c>
      <c r="O81" s="761" t="s">
        <v>161</v>
      </c>
      <c r="P81" s="761" t="s">
        <v>160</v>
      </c>
      <c r="Q81" s="835" t="s">
        <v>382</v>
      </c>
      <c r="R81" s="761" t="s">
        <v>179</v>
      </c>
      <c r="S81" s="761" t="s">
        <v>180</v>
      </c>
      <c r="T81" s="835" t="s">
        <v>383</v>
      </c>
      <c r="U81" s="761" t="s">
        <v>384</v>
      </c>
      <c r="V81" s="761" t="s">
        <v>385</v>
      </c>
      <c r="W81" s="761" t="s">
        <v>415</v>
      </c>
      <c r="X81" s="761" t="s">
        <v>386</v>
      </c>
      <c r="Y81" s="761" t="s">
        <v>652</v>
      </c>
      <c r="Z81" s="761" t="s">
        <v>651</v>
      </c>
      <c r="AA81" s="768" t="s">
        <v>658</v>
      </c>
      <c r="AB81" s="761" t="s">
        <v>659</v>
      </c>
      <c r="AC81" s="762" t="s">
        <v>387</v>
      </c>
      <c r="AD81" s="762" t="s">
        <v>388</v>
      </c>
      <c r="AE81" s="762" t="s">
        <v>642</v>
      </c>
      <c r="AF81" s="762" t="s">
        <v>838</v>
      </c>
      <c r="AG81" s="762" t="s">
        <v>647</v>
      </c>
      <c r="AH81" s="762" t="s">
        <v>682</v>
      </c>
      <c r="AI81" s="762" t="s">
        <v>35</v>
      </c>
      <c r="AJ81" s="786" t="s">
        <v>708</v>
      </c>
      <c r="AK81" s="789" t="s">
        <v>720</v>
      </c>
      <c r="AL81" s="791" t="s">
        <v>721</v>
      </c>
      <c r="AM81" s="94"/>
      <c r="AN81" s="94"/>
      <c r="AO81" s="94"/>
      <c r="AP81" s="403"/>
      <c r="AQ81" s="403"/>
      <c r="AR81" s="403"/>
      <c r="AS81" s="403"/>
      <c r="AT81" s="403"/>
      <c r="AU81" s="403"/>
      <c r="AV81" s="403"/>
      <c r="AW81" s="403"/>
    </row>
    <row r="82" spans="1:49" ht="15" hidden="1" customHeight="1" x14ac:dyDescent="0.2">
      <c r="A82" s="803"/>
      <c r="B82" s="61"/>
      <c r="C82" s="71"/>
      <c r="D82" s="830"/>
      <c r="E82" s="762"/>
      <c r="F82" s="763"/>
      <c r="G82" s="762"/>
      <c r="H82" s="762"/>
      <c r="I82" s="762"/>
      <c r="J82" s="763"/>
      <c r="K82" s="762"/>
      <c r="L82" s="762"/>
      <c r="M82" s="762"/>
      <c r="N82" s="762"/>
      <c r="O82" s="762"/>
      <c r="P82" s="762"/>
      <c r="Q82" s="778"/>
      <c r="R82" s="762"/>
      <c r="S82" s="762"/>
      <c r="T82" s="778"/>
      <c r="U82" s="762"/>
      <c r="V82" s="762"/>
      <c r="W82" s="762"/>
      <c r="X82" s="762"/>
      <c r="Y82" s="762"/>
      <c r="Z82" s="762"/>
      <c r="AA82" s="763"/>
      <c r="AB82" s="762"/>
      <c r="AC82" s="767"/>
      <c r="AD82" s="767"/>
      <c r="AE82" s="767"/>
      <c r="AF82" s="767"/>
      <c r="AG82" s="767"/>
      <c r="AH82" s="767"/>
      <c r="AI82" s="767"/>
      <c r="AJ82" s="787"/>
      <c r="AK82" s="790"/>
      <c r="AL82" s="792"/>
      <c r="AM82" s="67"/>
      <c r="AN82" s="67"/>
      <c r="AO82" s="67"/>
      <c r="AP82" s="403"/>
      <c r="AQ82" s="403"/>
      <c r="AR82" s="403"/>
      <c r="AS82" s="403"/>
      <c r="AT82" s="403"/>
      <c r="AU82" s="403"/>
      <c r="AV82" s="403"/>
      <c r="AW82" s="403"/>
    </row>
    <row r="83" spans="1:49" ht="15" hidden="1" customHeight="1" x14ac:dyDescent="0.2">
      <c r="A83" s="454"/>
      <c r="B83" s="447"/>
      <c r="C83" s="447"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8"/>
      <c r="E83" s="324"/>
      <c r="F83" s="752"/>
      <c r="G83" s="752"/>
      <c r="H83" s="758"/>
      <c r="I83" s="330"/>
      <c r="J83" s="330"/>
      <c r="K83" s="330"/>
      <c r="L83" s="330"/>
      <c r="M83" s="330"/>
      <c r="N83" s="330"/>
      <c r="O83" s="752"/>
      <c r="P83" s="330"/>
      <c r="Q83" s="330"/>
      <c r="R83" s="330"/>
      <c r="S83" s="698"/>
      <c r="T83" s="330"/>
      <c r="U83" s="330"/>
      <c r="V83" s="564"/>
      <c r="W83" s="330"/>
      <c r="X83" s="330"/>
      <c r="Y83" s="330"/>
      <c r="Z83" s="330"/>
      <c r="AA83" s="330"/>
      <c r="AB83" s="698"/>
      <c r="AC83" s="698"/>
      <c r="AD83" s="752"/>
      <c r="AE83" s="330"/>
      <c r="AF83" s="330"/>
      <c r="AG83" s="752"/>
      <c r="AH83" s="330"/>
      <c r="AI83" s="329"/>
      <c r="AJ83" s="560" t="str">
        <f t="shared" ref="AJ83" si="3">IF(G83&lt;&gt;"",DUR_ATU,"")</f>
        <v/>
      </c>
      <c r="AK83" s="560" t="str">
        <f t="shared" ref="AK83" si="4">IF(AI83&lt;&gt;"",AI83*DUR_OUTLET,"")</f>
        <v/>
      </c>
      <c r="AL83" s="560" t="str">
        <f>IF(OR(AJ83&lt;&gt;"",AK83&lt;&gt;""),SUM(AJ83:AK83),"")</f>
        <v/>
      </c>
      <c r="AM83" s="67"/>
      <c r="AN83" s="67"/>
      <c r="AO83" s="331"/>
      <c r="AP83" s="403"/>
      <c r="AQ83" s="403"/>
      <c r="AR83" s="403"/>
      <c r="AS83" s="403"/>
      <c r="AT83" s="403"/>
      <c r="AU83" s="403"/>
      <c r="AV83" s="403"/>
      <c r="AW83" s="403"/>
    </row>
    <row r="84" spans="1:49" ht="15" hidden="1" customHeight="1" x14ac:dyDescent="0.2">
      <c r="A84" s="65"/>
      <c r="B84" s="71"/>
      <c r="C84" s="71"/>
      <c r="D84" s="64"/>
      <c r="E84" s="65"/>
      <c r="F84" s="84"/>
      <c r="G84" s="65"/>
      <c r="H84" s="65"/>
      <c r="I84" s="65"/>
      <c r="J84" s="65"/>
      <c r="K84" s="65"/>
      <c r="L84" s="65"/>
      <c r="M84" s="65"/>
      <c r="N84" s="65"/>
      <c r="O84" s="65"/>
      <c r="P84" s="65"/>
      <c r="Q84" s="65"/>
      <c r="R84" s="65"/>
      <c r="S84" s="65"/>
      <c r="T84" s="65"/>
      <c r="U84" s="65"/>
      <c r="V84" s="67"/>
      <c r="W84" s="67"/>
      <c r="X84" s="67"/>
      <c r="Y84" s="67"/>
      <c r="Z84" s="67"/>
      <c r="AA84" s="67"/>
      <c r="AB84" s="67"/>
      <c r="AC84" s="67"/>
      <c r="AD84" s="67"/>
      <c r="AE84" s="67"/>
      <c r="AF84" s="67"/>
      <c r="AG84" s="67"/>
      <c r="AH84" s="67"/>
      <c r="AI84" s="67"/>
      <c r="AJ84" s="67"/>
      <c r="AK84" s="67"/>
      <c r="AL84" s="67"/>
      <c r="AM84" s="67"/>
      <c r="AN84" s="67"/>
      <c r="AO84" s="67"/>
      <c r="AP84" s="418"/>
      <c r="AQ84" s="418"/>
      <c r="AR84" s="418"/>
      <c r="AS84" s="403"/>
      <c r="AT84" s="403"/>
      <c r="AU84" s="403"/>
      <c r="AV84" s="403"/>
      <c r="AW84" s="403"/>
    </row>
    <row r="85" spans="1:49" ht="15" hidden="1" customHeight="1" x14ac:dyDescent="0.2">
      <c r="A85" s="65"/>
      <c r="B85" s="71"/>
      <c r="C85" s="71"/>
      <c r="D85" s="64"/>
      <c r="E85" s="83"/>
      <c r="F85" s="71"/>
      <c r="G85" s="65"/>
      <c r="H85" s="65"/>
      <c r="I85" s="65"/>
      <c r="J85" s="65"/>
      <c r="K85" s="65"/>
      <c r="L85" s="65"/>
      <c r="M85" s="65"/>
      <c r="N85" s="65"/>
      <c r="O85" s="65"/>
      <c r="P85" s="65"/>
      <c r="Q85" s="65"/>
      <c r="R85" s="65"/>
      <c r="S85" s="65"/>
      <c r="T85" s="65"/>
      <c r="U85" s="65"/>
      <c r="V85" s="67"/>
      <c r="W85" s="67"/>
      <c r="X85" s="67"/>
      <c r="Y85" s="67"/>
      <c r="Z85" s="67"/>
      <c r="AA85" s="67"/>
      <c r="AB85" s="67"/>
      <c r="AC85" s="67"/>
      <c r="AD85" s="67"/>
      <c r="AE85" s="67"/>
      <c r="AF85" s="67"/>
      <c r="AG85" s="67"/>
      <c r="AH85" s="67"/>
      <c r="AI85" s="67"/>
      <c r="AJ85" s="67"/>
      <c r="AK85" s="67"/>
      <c r="AL85" s="67"/>
      <c r="AM85" s="67"/>
      <c r="AN85" s="67"/>
      <c r="AO85" s="67"/>
      <c r="AP85" s="418"/>
      <c r="AQ85" s="418"/>
      <c r="AR85" s="418"/>
      <c r="AS85" s="403"/>
      <c r="AT85" s="403"/>
      <c r="AU85" s="403"/>
      <c r="AV85" s="403"/>
      <c r="AW85" s="403"/>
    </row>
    <row r="86" spans="1:49" ht="15" hidden="1" customHeight="1" thickBot="1" x14ac:dyDescent="0.25">
      <c r="A86" s="803" t="str">
        <f ca="1">IF(RTU_OutletSum_1&lt;&gt;"",IF((COUNTA(OFFSET(RTU_ATU_Outlet_Reference,-3,0):RTU_OutletSum_1)+COUNTBLANK(OFFSET(RTU_ATU_Outlet_Reference,-3,0):RTU_OutletSum_1))&lt;&gt;SUM(RTU_Num_Outlets_1:OFFSET(RTU_Num_Outlets_1,Number_RTUs-1,0)),"INDICATED NO. OF RTU-OUTLETS DOESN’T MATCH NO. OF ROWS",""),"")</f>
        <v/>
      </c>
      <c r="B86" s="71"/>
      <c r="C86" s="71"/>
      <c r="D86" s="828" t="s">
        <v>617</v>
      </c>
      <c r="E86" s="770" t="s">
        <v>189</v>
      </c>
      <c r="F86" s="771"/>
      <c r="G86" s="771"/>
      <c r="H86" s="771"/>
      <c r="I86" s="771"/>
      <c r="J86" s="772"/>
      <c r="K86" s="65"/>
      <c r="L86" s="65"/>
      <c r="M86" s="65"/>
      <c r="N86" s="65"/>
      <c r="O86" s="65"/>
      <c r="P86" s="65"/>
      <c r="Q86" s="65"/>
      <c r="R86" s="65"/>
      <c r="S86" s="65"/>
      <c r="T86" s="65"/>
      <c r="U86" s="65"/>
      <c r="V86" s="67"/>
      <c r="W86" s="67"/>
      <c r="X86" s="67"/>
      <c r="Y86" s="67"/>
      <c r="Z86" s="67"/>
      <c r="AA86" s="67"/>
      <c r="AB86" s="67"/>
      <c r="AC86" s="67"/>
      <c r="AD86" s="67"/>
      <c r="AE86" s="67"/>
      <c r="AF86" s="67"/>
      <c r="AG86" s="67"/>
      <c r="AH86" s="67"/>
      <c r="AI86" s="67"/>
      <c r="AJ86" s="67"/>
      <c r="AK86" s="67"/>
      <c r="AL86" s="67"/>
      <c r="AM86" s="67"/>
      <c r="AN86" s="67"/>
      <c r="AO86" s="67"/>
      <c r="AP86" s="403"/>
      <c r="AQ86" s="403"/>
      <c r="AR86" s="403"/>
      <c r="AS86" s="403"/>
      <c r="AT86" s="403"/>
      <c r="AU86" s="403"/>
      <c r="AV86" s="403"/>
      <c r="AW86" s="403"/>
    </row>
    <row r="87" spans="1:49" ht="15" hidden="1" customHeight="1" thickTop="1" x14ac:dyDescent="0.2">
      <c r="A87" s="803"/>
      <c r="B87" s="71"/>
      <c r="C87" s="71"/>
      <c r="D87" s="829"/>
      <c r="E87" s="761" t="s">
        <v>25</v>
      </c>
      <c r="F87" s="768" t="s">
        <v>183</v>
      </c>
      <c r="G87" s="761" t="s">
        <v>192</v>
      </c>
      <c r="H87" s="761" t="s">
        <v>190</v>
      </c>
      <c r="I87" s="806" t="s">
        <v>194</v>
      </c>
      <c r="J87" s="761" t="s">
        <v>184</v>
      </c>
      <c r="K87" s="65"/>
      <c r="L87" s="65"/>
      <c r="M87" s="65"/>
      <c r="N87" s="65"/>
      <c r="O87" s="65"/>
      <c r="P87" s="65"/>
      <c r="Q87" s="65"/>
      <c r="R87" s="65"/>
      <c r="S87" s="65"/>
      <c r="T87" s="65"/>
      <c r="U87" s="65"/>
      <c r="V87" s="67"/>
      <c r="W87" s="67"/>
      <c r="X87" s="67"/>
      <c r="Y87" s="67"/>
      <c r="Z87" s="67"/>
      <c r="AA87" s="67"/>
      <c r="AB87" s="67"/>
      <c r="AC87" s="67"/>
      <c r="AD87" s="67"/>
      <c r="AE87" s="67"/>
      <c r="AF87" s="67"/>
      <c r="AG87" s="67"/>
      <c r="AH87" s="67"/>
      <c r="AI87" s="67"/>
      <c r="AJ87" s="67"/>
      <c r="AK87" s="67"/>
      <c r="AL87" s="67"/>
      <c r="AM87" s="67"/>
      <c r="AN87" s="67"/>
      <c r="AO87" s="94"/>
      <c r="AP87" s="403"/>
      <c r="AQ87" s="403"/>
      <c r="AR87" s="403"/>
      <c r="AS87" s="403"/>
      <c r="AT87" s="403"/>
      <c r="AU87" s="403"/>
      <c r="AV87" s="403"/>
      <c r="AW87" s="403"/>
    </row>
    <row r="88" spans="1:49" ht="15" hidden="1" customHeight="1" x14ac:dyDescent="0.2">
      <c r="A88" s="803"/>
      <c r="B88" s="71"/>
      <c r="C88" s="71"/>
      <c r="D88" s="830"/>
      <c r="E88" s="762"/>
      <c r="F88" s="763"/>
      <c r="G88" s="762"/>
      <c r="H88" s="762"/>
      <c r="I88" s="763"/>
      <c r="J88" s="762"/>
      <c r="K88" s="65"/>
      <c r="L88" s="65"/>
      <c r="M88" s="65"/>
      <c r="N88" s="65"/>
      <c r="O88" s="65"/>
      <c r="P88" s="65"/>
      <c r="Q88" s="65"/>
      <c r="R88" s="65"/>
      <c r="S88" s="65"/>
      <c r="T88" s="65"/>
      <c r="U88" s="65"/>
      <c r="V88" s="67"/>
      <c r="W88" s="67"/>
      <c r="X88" s="67"/>
      <c r="Y88" s="67"/>
      <c r="Z88" s="67"/>
      <c r="AA88" s="67"/>
      <c r="AB88" s="67"/>
      <c r="AC88" s="67"/>
      <c r="AD88" s="67"/>
      <c r="AE88" s="67"/>
      <c r="AF88" s="67"/>
      <c r="AG88" s="67"/>
      <c r="AH88" s="67"/>
      <c r="AI88" s="67"/>
      <c r="AJ88" s="67"/>
      <c r="AK88" s="67"/>
      <c r="AL88" s="67"/>
      <c r="AM88" s="67"/>
      <c r="AN88" s="67"/>
      <c r="AO88" s="67"/>
      <c r="AP88" s="403"/>
      <c r="AQ88" s="403"/>
      <c r="AR88" s="403"/>
      <c r="AS88" s="403"/>
      <c r="AT88" s="403"/>
      <c r="AU88" s="403"/>
      <c r="AV88" s="403"/>
      <c r="AW88" s="403"/>
    </row>
    <row r="89" spans="1:49" ht="15" hidden="1" customHeight="1" x14ac:dyDescent="0.2">
      <c r="A89" s="325"/>
      <c r="B89" s="326"/>
      <c r="C89" s="326"/>
      <c r="D89" s="329"/>
      <c r="E89" s="324"/>
      <c r="F89" s="758"/>
      <c r="G89" s="329"/>
      <c r="H89" s="698"/>
      <c r="I89" s="329"/>
      <c r="J89" s="384"/>
      <c r="K89" s="65"/>
      <c r="L89" s="65"/>
      <c r="M89" s="65"/>
      <c r="N89" s="65"/>
      <c r="O89" s="65"/>
      <c r="P89" s="65"/>
      <c r="Q89" s="325"/>
      <c r="R89" s="325"/>
      <c r="S89" s="331"/>
      <c r="T89" s="325"/>
      <c r="U89" s="325"/>
      <c r="V89" s="331"/>
      <c r="W89" s="331"/>
      <c r="X89" s="331"/>
      <c r="Y89" s="331"/>
      <c r="Z89" s="331"/>
      <c r="AA89" s="331"/>
      <c r="AB89" s="331"/>
      <c r="AC89" s="331"/>
      <c r="AD89" s="331"/>
      <c r="AE89" s="331"/>
      <c r="AF89" s="331"/>
      <c r="AG89" s="331"/>
      <c r="AH89" s="331"/>
      <c r="AI89" s="331"/>
      <c r="AJ89" s="331"/>
      <c r="AK89" s="331"/>
      <c r="AL89" s="331"/>
      <c r="AM89" s="331"/>
      <c r="AN89" s="331"/>
      <c r="AO89" s="331"/>
      <c r="AP89" s="403"/>
      <c r="AQ89" s="403"/>
      <c r="AR89" s="403"/>
      <c r="AS89" s="403"/>
      <c r="AT89" s="403"/>
      <c r="AU89" s="403"/>
      <c r="AV89" s="403"/>
      <c r="AW89" s="403"/>
    </row>
    <row r="90" spans="1:49" ht="15" hidden="1" customHeight="1" x14ac:dyDescent="0.2">
      <c r="A90" s="65"/>
      <c r="B90" s="71"/>
      <c r="C90" s="71"/>
      <c r="D90" s="64"/>
      <c r="E90" s="59"/>
      <c r="F90" s="59"/>
      <c r="G90" s="59"/>
      <c r="H90" s="68"/>
      <c r="I90" s="59"/>
      <c r="J90" s="59"/>
      <c r="K90" s="65"/>
      <c r="L90" s="65"/>
      <c r="M90" s="65"/>
      <c r="N90" s="65"/>
      <c r="O90" s="65"/>
      <c r="P90" s="65"/>
      <c r="Q90" s="65"/>
      <c r="R90" s="65"/>
      <c r="S90" s="65"/>
      <c r="T90" s="65"/>
      <c r="U90" s="65"/>
      <c r="V90" s="67"/>
      <c r="W90" s="67"/>
      <c r="X90" s="67"/>
      <c r="Y90" s="67"/>
      <c r="Z90" s="67"/>
      <c r="AA90" s="67"/>
      <c r="AB90" s="67"/>
      <c r="AC90" s="67"/>
      <c r="AD90" s="67"/>
      <c r="AE90" s="67"/>
      <c r="AF90" s="94"/>
      <c r="AG90" s="94"/>
      <c r="AH90" s="94"/>
      <c r="AI90" s="67"/>
      <c r="AJ90" s="67"/>
      <c r="AK90" s="67"/>
      <c r="AL90" s="67"/>
      <c r="AM90" s="67"/>
      <c r="AN90" s="67"/>
      <c r="AO90" s="67"/>
      <c r="AP90" s="403"/>
      <c r="AQ90" s="403"/>
      <c r="AR90" s="403"/>
      <c r="AS90" s="403"/>
      <c r="AT90" s="403"/>
      <c r="AU90" s="403"/>
      <c r="AV90" s="403"/>
      <c r="AW90" s="403"/>
    </row>
    <row r="91" spans="1:49" ht="15" hidden="1" customHeight="1" x14ac:dyDescent="0.2">
      <c r="A91" s="65"/>
      <c r="B91" s="71"/>
      <c r="C91" s="71"/>
      <c r="D91" s="64"/>
      <c r="E91" s="59"/>
      <c r="F91" s="59"/>
      <c r="G91" s="59"/>
      <c r="H91" s="68"/>
      <c r="I91" s="59"/>
      <c r="J91" s="59"/>
      <c r="K91" s="65"/>
      <c r="L91" s="65"/>
      <c r="M91" s="65"/>
      <c r="N91" s="65"/>
      <c r="O91" s="65"/>
      <c r="P91" s="65"/>
      <c r="Q91" s="65"/>
      <c r="R91" s="65"/>
      <c r="S91" s="65"/>
      <c r="T91" s="65"/>
      <c r="U91" s="65"/>
      <c r="V91" s="67"/>
      <c r="W91" s="67"/>
      <c r="X91" s="67"/>
      <c r="Y91" s="67"/>
      <c r="Z91" s="67"/>
      <c r="AA91" s="67"/>
      <c r="AB91" s="67"/>
      <c r="AC91" s="67"/>
      <c r="AD91" s="67"/>
      <c r="AE91" s="67"/>
      <c r="AF91" s="94"/>
      <c r="AG91" s="94"/>
      <c r="AH91" s="94"/>
      <c r="AI91" s="67"/>
      <c r="AJ91" s="67"/>
      <c r="AK91" s="67"/>
      <c r="AL91" s="67"/>
      <c r="AM91" s="67"/>
      <c r="AN91" s="67"/>
      <c r="AO91" s="67"/>
      <c r="AP91" s="418"/>
      <c r="AQ91" s="418"/>
      <c r="AR91" s="418"/>
      <c r="AS91" s="403"/>
      <c r="AT91" s="403"/>
      <c r="AU91" s="403"/>
      <c r="AV91" s="403"/>
      <c r="AW91" s="403"/>
    </row>
    <row r="92" spans="1:49" ht="15" hidden="1" customHeight="1" thickBot="1" x14ac:dyDescent="0.25">
      <c r="A92" s="803"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B92" s="71"/>
      <c r="C92" s="71"/>
      <c r="D92" s="828" t="s">
        <v>618</v>
      </c>
      <c r="E92" s="770" t="s">
        <v>189</v>
      </c>
      <c r="F92" s="771"/>
      <c r="G92" s="771"/>
      <c r="H92" s="771"/>
      <c r="I92" s="771"/>
      <c r="J92" s="772"/>
      <c r="K92" s="65"/>
      <c r="L92" s="65"/>
      <c r="M92" s="65"/>
      <c r="N92" s="65"/>
      <c r="O92" s="65"/>
      <c r="P92" s="65"/>
      <c r="Q92" s="65"/>
      <c r="R92" s="65"/>
      <c r="S92" s="65"/>
      <c r="T92" s="65"/>
      <c r="U92" s="65"/>
      <c r="V92" s="67"/>
      <c r="W92" s="67"/>
      <c r="X92" s="67"/>
      <c r="Y92" s="67"/>
      <c r="Z92" s="67"/>
      <c r="AA92" s="67"/>
      <c r="AB92" s="67"/>
      <c r="AC92" s="67"/>
      <c r="AD92" s="67"/>
      <c r="AE92" s="67"/>
      <c r="AF92" s="67"/>
      <c r="AG92" s="67"/>
      <c r="AH92" s="67"/>
      <c r="AI92" s="67"/>
      <c r="AJ92" s="67"/>
      <c r="AK92" s="67"/>
      <c r="AL92" s="67"/>
      <c r="AM92" s="67"/>
      <c r="AN92" s="67"/>
      <c r="AO92" s="67"/>
      <c r="AP92" s="403"/>
      <c r="AQ92" s="403"/>
      <c r="AR92" s="403"/>
      <c r="AS92" s="403"/>
      <c r="AT92" s="403"/>
      <c r="AU92" s="403"/>
      <c r="AV92" s="403"/>
      <c r="AW92" s="403"/>
    </row>
    <row r="93" spans="1:49" ht="15" hidden="1" customHeight="1" thickTop="1" x14ac:dyDescent="0.2">
      <c r="A93" s="803"/>
      <c r="B93" s="71"/>
      <c r="C93" s="71"/>
      <c r="D93" s="829"/>
      <c r="E93" s="761" t="s">
        <v>169</v>
      </c>
      <c r="F93" s="761" t="s">
        <v>192</v>
      </c>
      <c r="G93" s="761" t="s">
        <v>183</v>
      </c>
      <c r="H93" s="761" t="s">
        <v>190</v>
      </c>
      <c r="I93" s="761" t="s">
        <v>191</v>
      </c>
      <c r="J93" s="761" t="s">
        <v>184</v>
      </c>
      <c r="K93" s="65"/>
      <c r="L93" s="65"/>
      <c r="M93" s="65"/>
      <c r="N93" s="65"/>
      <c r="O93" s="65"/>
      <c r="P93" s="65"/>
      <c r="Q93" s="65"/>
      <c r="R93" s="65"/>
      <c r="S93" s="65"/>
      <c r="T93" s="65"/>
      <c r="U93" s="65"/>
      <c r="V93" s="67"/>
      <c r="W93" s="67"/>
      <c r="X93" s="67"/>
      <c r="Y93" s="67"/>
      <c r="Z93" s="67"/>
      <c r="AA93" s="67"/>
      <c r="AB93" s="67"/>
      <c r="AC93" s="67"/>
      <c r="AD93" s="67"/>
      <c r="AE93" s="67"/>
      <c r="AF93" s="94"/>
      <c r="AG93" s="94"/>
      <c r="AH93" s="94"/>
      <c r="AI93" s="94"/>
      <c r="AJ93" s="94"/>
      <c r="AK93" s="94"/>
      <c r="AL93" s="94"/>
      <c r="AM93" s="94"/>
      <c r="AN93" s="94"/>
      <c r="AO93" s="94"/>
      <c r="AP93" s="403"/>
      <c r="AQ93" s="403"/>
      <c r="AR93" s="403"/>
      <c r="AS93" s="403"/>
      <c r="AT93" s="403"/>
      <c r="AU93" s="403"/>
      <c r="AV93" s="403"/>
      <c r="AW93" s="403"/>
    </row>
    <row r="94" spans="1:49" ht="15" hidden="1" customHeight="1" x14ac:dyDescent="0.2">
      <c r="A94" s="803"/>
      <c r="B94" s="71"/>
      <c r="C94" s="71"/>
      <c r="D94" s="830"/>
      <c r="E94" s="762"/>
      <c r="F94" s="762"/>
      <c r="G94" s="762"/>
      <c r="H94" s="762"/>
      <c r="I94" s="762"/>
      <c r="J94" s="762"/>
      <c r="K94" s="65"/>
      <c r="L94" s="65"/>
      <c r="M94" s="65"/>
      <c r="N94" s="65"/>
      <c r="O94" s="65"/>
      <c r="P94" s="65"/>
      <c r="Q94" s="65"/>
      <c r="R94" s="65"/>
      <c r="S94" s="65"/>
      <c r="T94" s="65"/>
      <c r="U94" s="65"/>
      <c r="V94" s="67"/>
      <c r="W94" s="67"/>
      <c r="X94" s="67"/>
      <c r="Y94" s="67"/>
      <c r="Z94" s="67"/>
      <c r="AA94" s="67"/>
      <c r="AB94" s="67"/>
      <c r="AC94" s="67"/>
      <c r="AD94" s="67"/>
      <c r="AE94" s="67"/>
      <c r="AF94" s="94"/>
      <c r="AG94" s="94"/>
      <c r="AH94" s="94"/>
      <c r="AI94" s="67"/>
      <c r="AJ94" s="67"/>
      <c r="AK94" s="67"/>
      <c r="AL94" s="67"/>
      <c r="AM94" s="67"/>
      <c r="AN94" s="67"/>
      <c r="AO94" s="67"/>
      <c r="AP94" s="403"/>
      <c r="AQ94" s="403"/>
      <c r="AR94" s="403"/>
      <c r="AS94" s="403"/>
      <c r="AT94" s="403"/>
      <c r="AU94" s="403"/>
      <c r="AV94" s="403"/>
      <c r="AW94" s="403"/>
    </row>
    <row r="95" spans="1:49" ht="15" hidden="1" customHeight="1" x14ac:dyDescent="0.2">
      <c r="A95" s="325"/>
      <c r="B95" s="326"/>
      <c r="C95" s="326"/>
      <c r="D95" s="329"/>
      <c r="E95" s="324"/>
      <c r="F95" s="329"/>
      <c r="G95" s="758"/>
      <c r="H95" s="329"/>
      <c r="I95" s="329"/>
      <c r="J95" s="329"/>
      <c r="K95" s="325"/>
      <c r="L95" s="325"/>
      <c r="M95" s="325"/>
      <c r="N95" s="325"/>
      <c r="O95" s="325"/>
      <c r="P95" s="325"/>
      <c r="Q95" s="325"/>
      <c r="R95" s="325"/>
      <c r="S95" s="325"/>
      <c r="T95" s="325"/>
      <c r="U95" s="325"/>
      <c r="V95" s="331"/>
      <c r="W95" s="331"/>
      <c r="X95" s="331"/>
      <c r="Y95" s="331"/>
      <c r="Z95" s="331"/>
      <c r="AA95" s="331"/>
      <c r="AB95" s="331"/>
      <c r="AC95" s="331"/>
      <c r="AD95" s="331"/>
      <c r="AE95" s="331"/>
      <c r="AF95" s="331"/>
      <c r="AG95" s="331"/>
      <c r="AH95" s="331"/>
      <c r="AI95" s="331"/>
      <c r="AJ95" s="331"/>
      <c r="AK95" s="331"/>
      <c r="AL95" s="331"/>
      <c r="AM95" s="331"/>
      <c r="AN95" s="331"/>
      <c r="AO95" s="331"/>
      <c r="AP95" s="403"/>
      <c r="AQ95" s="403"/>
      <c r="AR95" s="403"/>
      <c r="AS95" s="403"/>
      <c r="AT95" s="403"/>
      <c r="AU95" s="403"/>
      <c r="AV95" s="403"/>
      <c r="AW95" s="403"/>
    </row>
    <row r="96" spans="1:49" ht="15" hidden="1" customHeight="1" x14ac:dyDescent="0.2">
      <c r="A96" s="325"/>
      <c r="B96" s="326"/>
      <c r="C96" s="327"/>
      <c r="D96" s="334"/>
      <c r="E96" s="381"/>
      <c r="F96" s="334"/>
      <c r="G96" s="334"/>
      <c r="H96" s="334"/>
      <c r="I96" s="334"/>
      <c r="J96" s="334"/>
      <c r="K96" s="325"/>
      <c r="L96" s="325"/>
      <c r="M96" s="325"/>
      <c r="N96" s="325"/>
      <c r="O96" s="325"/>
      <c r="P96" s="325"/>
      <c r="Q96" s="325"/>
      <c r="R96" s="325"/>
      <c r="S96" s="331"/>
      <c r="T96" s="331"/>
      <c r="U96" s="331"/>
      <c r="V96" s="333"/>
      <c r="W96" s="333"/>
      <c r="X96" s="333"/>
      <c r="Y96" s="331"/>
      <c r="Z96" s="331"/>
      <c r="AA96" s="331"/>
      <c r="AB96" s="331"/>
      <c r="AC96" s="331"/>
      <c r="AD96" s="331"/>
      <c r="AE96" s="331"/>
      <c r="AF96" s="331"/>
      <c r="AG96" s="331"/>
      <c r="AH96" s="331"/>
      <c r="AI96" s="331"/>
      <c r="AJ96" s="331"/>
      <c r="AK96" s="331"/>
      <c r="AL96" s="331"/>
      <c r="AM96" s="331"/>
      <c r="AN96" s="331"/>
      <c r="AO96" s="331"/>
      <c r="AP96" s="418"/>
      <c r="AQ96" s="418"/>
      <c r="AR96" s="418"/>
      <c r="AS96" s="403"/>
      <c r="AT96" s="403"/>
      <c r="AU96" s="403"/>
      <c r="AV96" s="403"/>
      <c r="AW96" s="403"/>
    </row>
    <row r="97" spans="1:49" ht="15" hidden="1" customHeight="1" x14ac:dyDescent="0.2">
      <c r="A97" s="325"/>
      <c r="B97" s="326"/>
      <c r="C97" s="327"/>
      <c r="D97" s="334"/>
      <c r="E97" s="381"/>
      <c r="F97" s="334"/>
      <c r="G97" s="334"/>
      <c r="H97" s="334"/>
      <c r="I97" s="334"/>
      <c r="J97" s="334"/>
      <c r="K97" s="325"/>
      <c r="L97" s="325"/>
      <c r="M97" s="325"/>
      <c r="N97" s="325"/>
      <c r="O97" s="325"/>
      <c r="P97" s="325"/>
      <c r="Q97" s="325"/>
      <c r="R97" s="325"/>
      <c r="S97" s="331"/>
      <c r="T97" s="331"/>
      <c r="U97" s="331"/>
      <c r="V97" s="333"/>
      <c r="W97" s="333"/>
      <c r="X97" s="333"/>
      <c r="Y97" s="331"/>
      <c r="Z97" s="331"/>
      <c r="AA97" s="331"/>
      <c r="AB97" s="331"/>
      <c r="AC97" s="331"/>
      <c r="AD97" s="331"/>
      <c r="AE97" s="331"/>
      <c r="AF97" s="331"/>
      <c r="AG97" s="331"/>
      <c r="AH97" s="331"/>
      <c r="AI97" s="331"/>
      <c r="AJ97" s="331"/>
      <c r="AK97" s="331"/>
      <c r="AL97" s="331"/>
      <c r="AM97" s="331"/>
      <c r="AN97" s="331"/>
      <c r="AO97" s="331"/>
      <c r="AP97" s="403"/>
      <c r="AQ97" s="403"/>
      <c r="AR97" s="403"/>
      <c r="AS97" s="403"/>
      <c r="AT97" s="403"/>
      <c r="AU97" s="403"/>
      <c r="AV97" s="403"/>
      <c r="AW97" s="403"/>
    </row>
    <row r="98" spans="1:49" ht="15" hidden="1" customHeight="1" thickBot="1" x14ac:dyDescent="0.25">
      <c r="A98" s="803" t="str">
        <f ca="1">IF(RTU_InletSum_1&lt;&gt;"",IF((COUNTA(OFFSET(FCU_Reference,-4,0):RTU_InletSum_1)+COUNTBLANK(OFFSET(FCU_Reference,-4,0):RTU_InletSum_1))&lt;&gt;SUMIF(RTU_Num_Inlets_1:OFFSET(RTU_Num_Inlets_1,Number_RTUs-1,0), "&lt;&gt;1"),"INDICATED NO. OF RTU-INLETS DOESN’T MATCH NO. OF ROWS",""),"")</f>
        <v/>
      </c>
      <c r="B98" s="71"/>
      <c r="C98" s="91"/>
      <c r="D98" s="825" t="s">
        <v>694</v>
      </c>
      <c r="E98" s="770" t="s">
        <v>252</v>
      </c>
      <c r="F98" s="771"/>
      <c r="G98" s="771"/>
      <c r="H98" s="771"/>
      <c r="I98" s="771"/>
      <c r="J98" s="772"/>
      <c r="K98" s="65"/>
      <c r="L98" s="65"/>
      <c r="M98" s="65"/>
      <c r="N98" s="65"/>
      <c r="O98" s="65"/>
      <c r="P98" s="65"/>
      <c r="Q98" s="65"/>
      <c r="R98" s="65"/>
      <c r="S98" s="67"/>
      <c r="T98" s="67"/>
      <c r="U98" s="67"/>
      <c r="V98" s="67"/>
      <c r="W98" s="67"/>
      <c r="X98" s="67"/>
      <c r="Y98" s="331"/>
      <c r="Z98" s="331"/>
      <c r="AA98" s="331"/>
      <c r="AB98" s="67"/>
      <c r="AC98" s="67"/>
      <c r="AD98" s="67"/>
      <c r="AE98" s="67"/>
      <c r="AF98" s="331"/>
      <c r="AG98" s="331"/>
      <c r="AH98" s="331"/>
      <c r="AI98" s="331"/>
      <c r="AJ98" s="331"/>
      <c r="AK98" s="331"/>
      <c r="AL98" s="331"/>
      <c r="AM98" s="331"/>
      <c r="AN98" s="331"/>
      <c r="AO98" s="331"/>
      <c r="AP98" s="403"/>
      <c r="AQ98" s="403"/>
      <c r="AR98" s="403"/>
      <c r="AS98" s="403"/>
      <c r="AT98" s="403"/>
      <c r="AU98" s="403"/>
      <c r="AV98" s="403"/>
      <c r="AW98" s="403"/>
    </row>
    <row r="99" spans="1:49" ht="15" hidden="1" customHeight="1" thickTop="1" x14ac:dyDescent="0.2">
      <c r="A99" s="803"/>
      <c r="B99" s="71"/>
      <c r="C99" s="91"/>
      <c r="D99" s="826"/>
      <c r="E99" s="761" t="s">
        <v>25</v>
      </c>
      <c r="F99" s="768" t="s">
        <v>183</v>
      </c>
      <c r="G99" s="761" t="s">
        <v>253</v>
      </c>
      <c r="H99" s="761" t="s">
        <v>254</v>
      </c>
      <c r="I99" s="806" t="s">
        <v>193</v>
      </c>
      <c r="J99" s="761" t="s">
        <v>184</v>
      </c>
      <c r="K99" s="65"/>
      <c r="L99" s="65"/>
      <c r="M99" s="65"/>
      <c r="N99" s="65"/>
      <c r="O99" s="65"/>
      <c r="P99" s="65"/>
      <c r="Q99" s="65"/>
      <c r="R99" s="65"/>
      <c r="S99" s="65"/>
      <c r="T99" s="65"/>
      <c r="U99" s="65"/>
      <c r="V99" s="67"/>
      <c r="W99" s="67"/>
      <c r="X99" s="67"/>
      <c r="Y99" s="67"/>
      <c r="Z99" s="67"/>
      <c r="AA99" s="67"/>
      <c r="AB99" s="67"/>
      <c r="AC99" s="67"/>
      <c r="AD99" s="67"/>
      <c r="AE99" s="67"/>
      <c r="AF99" s="331"/>
      <c r="AG99" s="331"/>
      <c r="AH99" s="331"/>
      <c r="AI99" s="331"/>
      <c r="AJ99" s="331"/>
      <c r="AK99" s="331"/>
      <c r="AL99" s="331"/>
      <c r="AM99" s="331"/>
      <c r="AN99" s="331"/>
      <c r="AO99" s="331"/>
      <c r="AP99" s="403"/>
      <c r="AQ99" s="403"/>
      <c r="AR99" s="403"/>
      <c r="AS99" s="403"/>
      <c r="AT99" s="403"/>
      <c r="AU99" s="403"/>
      <c r="AV99" s="403"/>
      <c r="AW99" s="403"/>
    </row>
    <row r="100" spans="1:49" ht="15" hidden="1" customHeight="1" x14ac:dyDescent="0.2">
      <c r="A100" s="803"/>
      <c r="B100" s="71"/>
      <c r="C100" s="91"/>
      <c r="D100" s="827"/>
      <c r="E100" s="762"/>
      <c r="F100" s="763"/>
      <c r="G100" s="762"/>
      <c r="H100" s="762"/>
      <c r="I100" s="763"/>
      <c r="J100" s="762"/>
      <c r="K100" s="65"/>
      <c r="L100" s="65"/>
      <c r="M100" s="65"/>
      <c r="N100" s="65"/>
      <c r="O100" s="65"/>
      <c r="P100" s="65"/>
      <c r="Q100" s="65"/>
      <c r="R100" s="65"/>
      <c r="S100" s="65"/>
      <c r="T100" s="65"/>
      <c r="U100" s="65"/>
      <c r="V100" s="67"/>
      <c r="W100" s="67"/>
      <c r="X100" s="67"/>
      <c r="Y100" s="67"/>
      <c r="Z100" s="67"/>
      <c r="AA100" s="67"/>
      <c r="AB100" s="67"/>
      <c r="AC100" s="67"/>
      <c r="AD100" s="67"/>
      <c r="AE100" s="67"/>
      <c r="AF100" s="331"/>
      <c r="AG100" s="331"/>
      <c r="AH100" s="331"/>
      <c r="AI100" s="331"/>
      <c r="AJ100" s="331"/>
      <c r="AK100" s="331"/>
      <c r="AL100" s="331"/>
      <c r="AM100" s="331"/>
      <c r="AN100" s="331"/>
      <c r="AO100" s="331"/>
      <c r="AP100" s="403"/>
      <c r="AQ100" s="403"/>
      <c r="AR100" s="403"/>
      <c r="AS100" s="403"/>
      <c r="AT100" s="403"/>
      <c r="AU100" s="403"/>
      <c r="AV100" s="403"/>
      <c r="AW100" s="403"/>
    </row>
    <row r="101" spans="1:49" ht="15" hidden="1" customHeight="1" x14ac:dyDescent="0.2">
      <c r="A101" s="325"/>
      <c r="B101" s="326"/>
      <c r="C101" s="327"/>
      <c r="D101" s="328"/>
      <c r="E101" s="324"/>
      <c r="F101" s="758"/>
      <c r="G101" s="329"/>
      <c r="H101" s="330"/>
      <c r="I101" s="329"/>
      <c r="J101" s="384"/>
      <c r="K101" s="325"/>
      <c r="L101" s="325"/>
      <c r="M101" s="325"/>
      <c r="N101" s="325"/>
      <c r="O101" s="325"/>
      <c r="P101" s="325"/>
      <c r="Q101" s="325"/>
      <c r="R101" s="325"/>
      <c r="S101" s="331"/>
      <c r="T101" s="331"/>
      <c r="U101" s="331"/>
      <c r="V101" s="333"/>
      <c r="W101" s="333"/>
      <c r="X101" s="333"/>
      <c r="Y101" s="331"/>
      <c r="Z101" s="331"/>
      <c r="AA101" s="331"/>
      <c r="AB101" s="331"/>
      <c r="AC101" s="331"/>
      <c r="AD101" s="331"/>
      <c r="AE101" s="331"/>
      <c r="AF101" s="331"/>
      <c r="AG101" s="331"/>
      <c r="AH101" s="331"/>
      <c r="AI101" s="331"/>
      <c r="AJ101" s="331"/>
      <c r="AK101" s="331"/>
      <c r="AL101" s="331"/>
      <c r="AM101" s="331"/>
      <c r="AN101" s="331"/>
      <c r="AO101" s="331"/>
      <c r="AP101" s="403"/>
      <c r="AQ101" s="403"/>
      <c r="AR101" s="403"/>
      <c r="AS101" s="403"/>
      <c r="AT101" s="403"/>
      <c r="AU101" s="403"/>
      <c r="AV101" s="403"/>
      <c r="AW101" s="403"/>
    </row>
    <row r="102" spans="1:49" ht="15" hidden="1" customHeight="1" x14ac:dyDescent="0.2">
      <c r="A102" s="156"/>
      <c r="B102" s="156"/>
      <c r="C102" s="156"/>
      <c r="D102" s="63"/>
      <c r="E102" s="65"/>
      <c r="F102" s="65"/>
      <c r="G102" s="65"/>
      <c r="H102" s="65"/>
      <c r="I102" s="65"/>
      <c r="J102" s="65"/>
      <c r="K102" s="65"/>
      <c r="L102" s="65"/>
      <c r="M102" s="65"/>
      <c r="N102" s="65"/>
      <c r="O102" s="65"/>
      <c r="P102" s="65"/>
      <c r="Q102" s="65"/>
      <c r="R102" s="65"/>
      <c r="S102" s="65"/>
      <c r="T102" s="65"/>
      <c r="U102" s="65"/>
      <c r="V102" s="67"/>
      <c r="W102" s="67"/>
      <c r="X102" s="67"/>
      <c r="Y102" s="67"/>
      <c r="Z102" s="67"/>
      <c r="AA102" s="67"/>
      <c r="AB102" s="67"/>
      <c r="AC102" s="67"/>
      <c r="AD102" s="67"/>
      <c r="AE102" s="67"/>
      <c r="AF102" s="94"/>
      <c r="AG102" s="94"/>
      <c r="AH102" s="94"/>
      <c r="AI102" s="67"/>
      <c r="AJ102" s="67"/>
      <c r="AK102" s="67"/>
      <c r="AL102" s="67"/>
      <c r="AM102" s="67"/>
      <c r="AN102" s="67"/>
      <c r="AO102" s="67"/>
      <c r="AP102" s="418"/>
      <c r="AQ102" s="418"/>
      <c r="AR102" s="418"/>
      <c r="AS102" s="403"/>
      <c r="AT102" s="403"/>
      <c r="AU102" s="403"/>
      <c r="AV102" s="403"/>
      <c r="AW102" s="403"/>
    </row>
    <row r="103" spans="1:49" ht="15" customHeight="1" x14ac:dyDescent="0.2">
      <c r="A103" s="154"/>
      <c r="B103" s="155" t="s">
        <v>238</v>
      </c>
      <c r="C103" s="155">
        <v>0</v>
      </c>
      <c r="D103" s="65"/>
      <c r="E103" s="65"/>
      <c r="F103" s="65"/>
      <c r="G103" s="65"/>
      <c r="H103" s="65"/>
      <c r="I103" s="65"/>
      <c r="J103" s="65"/>
      <c r="K103" s="65"/>
      <c r="L103" s="65"/>
      <c r="M103" s="65"/>
      <c r="N103" s="65"/>
      <c r="O103" s="65"/>
      <c r="P103" s="65"/>
      <c r="Q103" s="65"/>
      <c r="R103" s="65"/>
      <c r="S103" s="65"/>
      <c r="T103" s="65"/>
      <c r="U103" s="65"/>
      <c r="V103" s="67"/>
      <c r="W103" s="67"/>
      <c r="X103" s="67"/>
      <c r="Y103" s="67"/>
      <c r="Z103" s="67"/>
      <c r="AA103" s="67"/>
      <c r="AB103" s="67"/>
      <c r="AC103" s="67"/>
      <c r="AD103" s="67"/>
      <c r="AE103" s="67"/>
      <c r="AF103" s="94"/>
      <c r="AG103" s="94"/>
      <c r="AH103" s="94"/>
      <c r="AI103" s="67"/>
      <c r="AJ103" s="67"/>
      <c r="AK103" s="67"/>
      <c r="AL103" s="67"/>
      <c r="AM103" s="67"/>
      <c r="AN103" s="67"/>
      <c r="AO103" s="67"/>
      <c r="AP103" s="403"/>
      <c r="AQ103" s="403"/>
      <c r="AR103" s="403"/>
      <c r="AS103" s="403"/>
      <c r="AT103" s="403"/>
      <c r="AU103" s="403"/>
      <c r="AV103" s="403"/>
      <c r="AW103" s="403"/>
    </row>
    <row r="104" spans="1:49" ht="15" customHeight="1" x14ac:dyDescent="0.2">
      <c r="A104" s="459"/>
      <c r="B104" s="459"/>
      <c r="C104" s="459"/>
      <c r="D104" s="65"/>
      <c r="E104" s="65"/>
      <c r="F104" s="65"/>
      <c r="G104" s="65"/>
      <c r="H104" s="65"/>
      <c r="I104" s="65"/>
      <c r="J104" s="65"/>
      <c r="K104" s="65"/>
      <c r="L104" s="65"/>
      <c r="M104" s="65"/>
      <c r="N104" s="65"/>
      <c r="O104" s="65"/>
      <c r="P104" s="65"/>
      <c r="Q104" s="65"/>
      <c r="R104" s="65"/>
      <c r="S104" s="65"/>
      <c r="T104" s="65"/>
      <c r="U104" s="65"/>
      <c r="V104" s="67"/>
      <c r="W104" s="67"/>
      <c r="X104" s="67"/>
      <c r="Y104" s="67"/>
      <c r="Z104" s="67"/>
      <c r="AA104" s="67"/>
      <c r="AB104" s="94"/>
      <c r="AC104" s="94"/>
      <c r="AD104" s="94"/>
      <c r="AE104" s="94"/>
      <c r="AF104" s="67"/>
      <c r="AG104" s="67"/>
      <c r="AH104" s="67"/>
      <c r="AI104" s="67"/>
      <c r="AJ104" s="67"/>
      <c r="AK104" s="67"/>
      <c r="AL104" s="67"/>
      <c r="AM104" s="67"/>
      <c r="AN104" s="67"/>
      <c r="AO104" s="67"/>
      <c r="AP104" s="418"/>
      <c r="AQ104" s="418"/>
      <c r="AR104" s="418"/>
      <c r="AS104" s="403"/>
      <c r="AT104" s="403"/>
      <c r="AU104" s="403"/>
      <c r="AV104" s="403"/>
      <c r="AW104" s="403"/>
    </row>
    <row r="105" spans="1:49" ht="15" hidden="1" customHeight="1" thickBot="1" x14ac:dyDescent="0.25">
      <c r="A105" s="831" t="str">
        <f ca="1">IF(FCU_1&lt;&gt;"",(IF((COUNTA(OFFSET(FCU_Outlet_Reference,-3,0):FCU_1)+COUNTBLANK(OFFSET(FCU_Outlet_Reference,-3,0):FCU_1))&lt;&gt;Number_FCUs,"NO. OF FCU MISMATCH","")),"")</f>
        <v/>
      </c>
      <c r="B105" s="59"/>
      <c r="C105" s="59"/>
      <c r="D105" s="809" t="s">
        <v>619</v>
      </c>
      <c r="E105" s="775" t="s">
        <v>24</v>
      </c>
      <c r="F105" s="776"/>
      <c r="G105" s="777"/>
      <c r="H105" s="770" t="s">
        <v>28</v>
      </c>
      <c r="I105" s="771"/>
      <c r="J105" s="771"/>
      <c r="K105" s="772"/>
      <c r="L105" s="770" t="s">
        <v>178</v>
      </c>
      <c r="M105" s="771"/>
      <c r="N105" s="771"/>
      <c r="O105" s="772"/>
      <c r="P105" s="770" t="s">
        <v>177</v>
      </c>
      <c r="Q105" s="772"/>
      <c r="R105" s="769" t="s">
        <v>239</v>
      </c>
      <c r="S105" s="769"/>
      <c r="T105" s="769"/>
      <c r="U105" s="769"/>
      <c r="V105" s="769"/>
      <c r="W105" s="769"/>
      <c r="X105" s="769"/>
      <c r="Y105" s="769"/>
      <c r="Z105" s="769"/>
      <c r="AA105" s="769"/>
      <c r="AB105" s="769"/>
      <c r="AC105" s="769"/>
      <c r="AD105" s="769"/>
      <c r="AE105" s="793" t="s">
        <v>718</v>
      </c>
      <c r="AF105" s="793"/>
      <c r="AG105" s="793"/>
      <c r="AH105" s="793"/>
      <c r="AI105" s="793"/>
      <c r="AJ105" s="793"/>
      <c r="AK105" s="793"/>
      <c r="AL105" s="67"/>
      <c r="AM105" s="67"/>
      <c r="AN105" s="67"/>
      <c r="AO105" s="67"/>
      <c r="AP105" s="403"/>
      <c r="AQ105" s="403"/>
      <c r="AR105" s="403"/>
      <c r="AS105" s="403"/>
      <c r="AT105" s="403"/>
      <c r="AU105" s="403"/>
      <c r="AV105" s="403"/>
      <c r="AW105" s="403"/>
    </row>
    <row r="106" spans="1:49" ht="15" hidden="1" customHeight="1" thickTop="1" x14ac:dyDescent="0.2">
      <c r="A106" s="832"/>
      <c r="B106" s="59"/>
      <c r="C106" s="59"/>
      <c r="D106" s="810"/>
      <c r="E106" s="761" t="s">
        <v>25</v>
      </c>
      <c r="F106" s="761" t="s">
        <v>172</v>
      </c>
      <c r="G106" s="761" t="s">
        <v>173</v>
      </c>
      <c r="H106" s="761" t="s">
        <v>171</v>
      </c>
      <c r="I106" s="761" t="s">
        <v>26</v>
      </c>
      <c r="J106" s="761" t="s">
        <v>27</v>
      </c>
      <c r="K106" s="761" t="s">
        <v>29</v>
      </c>
      <c r="L106" s="761" t="s">
        <v>30</v>
      </c>
      <c r="M106" s="761" t="s">
        <v>31</v>
      </c>
      <c r="N106" s="761" t="s">
        <v>32</v>
      </c>
      <c r="O106" s="761" t="s">
        <v>33</v>
      </c>
      <c r="P106" s="761" t="s">
        <v>174</v>
      </c>
      <c r="Q106" s="761" t="s">
        <v>175</v>
      </c>
      <c r="R106" s="763" t="s">
        <v>247</v>
      </c>
      <c r="S106" s="838" t="s">
        <v>645</v>
      </c>
      <c r="T106" s="762" t="s">
        <v>610</v>
      </c>
      <c r="U106" s="762"/>
      <c r="V106" s="762"/>
      <c r="W106" s="762" t="s">
        <v>387</v>
      </c>
      <c r="X106" s="762" t="s">
        <v>388</v>
      </c>
      <c r="Y106" s="762" t="s">
        <v>642</v>
      </c>
      <c r="Z106" s="762" t="s">
        <v>838</v>
      </c>
      <c r="AA106" s="762" t="s">
        <v>647</v>
      </c>
      <c r="AB106" s="762" t="s">
        <v>682</v>
      </c>
      <c r="AC106" s="763" t="s">
        <v>691</v>
      </c>
      <c r="AD106" s="799" t="s">
        <v>697</v>
      </c>
      <c r="AE106" s="782" t="s">
        <v>727</v>
      </c>
      <c r="AF106" s="784" t="s">
        <v>728</v>
      </c>
      <c r="AG106" s="786" t="s">
        <v>720</v>
      </c>
      <c r="AH106" s="786" t="s">
        <v>755</v>
      </c>
      <c r="AI106" s="786" t="s">
        <v>719</v>
      </c>
      <c r="AJ106" s="780" t="s">
        <v>729</v>
      </c>
      <c r="AK106" s="780" t="s">
        <v>730</v>
      </c>
      <c r="AL106" s="67"/>
      <c r="AM106" s="67"/>
      <c r="AN106" s="67"/>
      <c r="AO106" s="67"/>
      <c r="AP106" s="403"/>
      <c r="AQ106" s="403"/>
      <c r="AR106" s="403"/>
      <c r="AS106" s="403"/>
      <c r="AT106" s="403"/>
      <c r="AU106" s="403"/>
      <c r="AV106" s="403"/>
      <c r="AW106" s="403"/>
    </row>
    <row r="107" spans="1:49" ht="15" hidden="1" customHeight="1" x14ac:dyDescent="0.2">
      <c r="A107" s="832"/>
      <c r="B107" s="59"/>
      <c r="C107" s="59"/>
      <c r="D107" s="811"/>
      <c r="E107" s="762"/>
      <c r="F107" s="762"/>
      <c r="G107" s="762"/>
      <c r="H107" s="762"/>
      <c r="I107" s="762"/>
      <c r="J107" s="762"/>
      <c r="K107" s="762"/>
      <c r="L107" s="762"/>
      <c r="M107" s="762"/>
      <c r="N107" s="762"/>
      <c r="O107" s="762"/>
      <c r="P107" s="762"/>
      <c r="Q107" s="762"/>
      <c r="R107" s="764"/>
      <c r="S107" s="816"/>
      <c r="T107" s="547" t="s">
        <v>20</v>
      </c>
      <c r="U107" s="547" t="s">
        <v>21</v>
      </c>
      <c r="V107" s="547" t="s">
        <v>609</v>
      </c>
      <c r="W107" s="767"/>
      <c r="X107" s="767"/>
      <c r="Y107" s="767"/>
      <c r="Z107" s="767"/>
      <c r="AA107" s="767"/>
      <c r="AB107" s="767"/>
      <c r="AC107" s="764"/>
      <c r="AD107" s="800"/>
      <c r="AE107" s="783"/>
      <c r="AF107" s="785"/>
      <c r="AG107" s="787"/>
      <c r="AH107" s="787"/>
      <c r="AI107" s="787"/>
      <c r="AJ107" s="781"/>
      <c r="AK107" s="781"/>
      <c r="AL107" s="67"/>
      <c r="AM107" s="67"/>
      <c r="AN107" s="67"/>
      <c r="AO107" s="67"/>
      <c r="AP107" s="403"/>
      <c r="AQ107" s="403"/>
      <c r="AR107" s="403"/>
      <c r="AS107" s="403"/>
      <c r="AT107" s="403"/>
      <c r="AU107" s="403"/>
      <c r="AV107" s="403"/>
      <c r="AW107" s="403"/>
    </row>
    <row r="108" spans="1:49" ht="15" hidden="1" customHeight="1" x14ac:dyDescent="0.2">
      <c r="A108" s="454"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7"/>
      <c r="C108" s="447"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36"/>
      <c r="F108" s="754"/>
      <c r="G108" s="754"/>
      <c r="H108" s="348"/>
      <c r="I108" s="348"/>
      <c r="J108" s="348"/>
      <c r="K108" s="461"/>
      <c r="L108" s="350"/>
      <c r="M108" s="350"/>
      <c r="N108" s="351"/>
      <c r="O108" s="350"/>
      <c r="P108" s="351"/>
      <c r="Q108" s="351"/>
      <c r="R108" s="548"/>
      <c r="S108" s="716"/>
      <c r="T108" s="548"/>
      <c r="U108" s="548"/>
      <c r="V108" s="548"/>
      <c r="W108" s="267"/>
      <c r="X108" s="267"/>
      <c r="Y108" s="267"/>
      <c r="Z108" s="267"/>
      <c r="AA108" s="267"/>
      <c r="AB108" s="267"/>
      <c r="AC108" s="548"/>
      <c r="AD108" s="548"/>
      <c r="AE108" s="404"/>
      <c r="AF108" s="457"/>
      <c r="AG108" s="456" t="str">
        <f>IF(AC108&lt;&gt;"",AC108*DUR_OUTLET,"")</f>
        <v/>
      </c>
      <c r="AH108" s="456" t="str">
        <f>IF(AD108&lt;&gt;"",AD108*DUR_INLET,"")</f>
        <v/>
      </c>
      <c r="AI108" s="401" t="str">
        <f>IF(E108&lt;&gt;"",DUR_FCU,"")</f>
        <v/>
      </c>
      <c r="AJ108" s="404"/>
      <c r="AK108" s="404"/>
      <c r="AL108" s="67"/>
      <c r="AM108" s="67"/>
      <c r="AN108" s="67"/>
      <c r="AO108" s="67"/>
      <c r="AP108" s="403"/>
      <c r="AQ108" s="403"/>
      <c r="AR108" s="403"/>
      <c r="AS108" s="403"/>
      <c r="AT108" s="403"/>
      <c r="AU108" s="403"/>
      <c r="AV108" s="403"/>
      <c r="AW108" s="403"/>
    </row>
    <row r="109" spans="1:49"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V109" s="67"/>
      <c r="W109" s="67"/>
      <c r="X109" s="67"/>
      <c r="Y109" s="67"/>
      <c r="Z109" s="67"/>
      <c r="AA109" s="67"/>
      <c r="AB109" s="67"/>
      <c r="AC109" s="67"/>
      <c r="AD109" s="67"/>
      <c r="AE109" s="67"/>
      <c r="AF109" s="94"/>
      <c r="AG109" s="94"/>
      <c r="AH109" s="94"/>
      <c r="AI109" s="67"/>
      <c r="AJ109" s="67"/>
      <c r="AK109" s="67"/>
      <c r="AL109" s="67"/>
      <c r="AM109" s="67"/>
      <c r="AN109" s="67"/>
      <c r="AO109" s="67"/>
      <c r="AP109" s="418"/>
      <c r="AQ109" s="418"/>
      <c r="AR109" s="418"/>
      <c r="AS109" s="403"/>
      <c r="AT109" s="403"/>
      <c r="AU109" s="403"/>
      <c r="AV109" s="403"/>
      <c r="AW109" s="403"/>
    </row>
    <row r="110" spans="1:49" ht="15" hidden="1" customHeight="1" x14ac:dyDescent="0.2">
      <c r="A110" s="56"/>
      <c r="B110" s="59"/>
      <c r="C110" s="59"/>
      <c r="D110" s="64"/>
      <c r="E110" s="59"/>
      <c r="F110" s="59"/>
      <c r="G110" s="59"/>
      <c r="H110" s="68"/>
      <c r="I110" s="59"/>
      <c r="J110" s="59"/>
      <c r="K110" s="59"/>
      <c r="L110" s="69"/>
      <c r="M110" s="70"/>
      <c r="N110" s="70"/>
      <c r="O110" s="69"/>
      <c r="P110" s="62"/>
      <c r="Q110" s="67"/>
      <c r="R110" s="67"/>
      <c r="S110" s="67"/>
      <c r="T110" s="65"/>
      <c r="U110" s="67"/>
      <c r="V110" s="67"/>
      <c r="W110" s="67"/>
      <c r="X110" s="67"/>
      <c r="Y110" s="67"/>
      <c r="Z110" s="67"/>
      <c r="AA110" s="67"/>
      <c r="AB110" s="67"/>
      <c r="AC110" s="67"/>
      <c r="AD110" s="67"/>
      <c r="AE110" s="67"/>
      <c r="AF110" s="67"/>
      <c r="AG110" s="67"/>
      <c r="AH110" s="67"/>
      <c r="AI110" s="67"/>
      <c r="AJ110" s="67"/>
      <c r="AK110" s="67"/>
      <c r="AL110" s="67"/>
      <c r="AM110" s="67"/>
      <c r="AN110" s="67"/>
      <c r="AO110" s="67"/>
      <c r="AP110" s="403"/>
      <c r="AQ110" s="403"/>
      <c r="AR110" s="403"/>
      <c r="AS110" s="403"/>
      <c r="AT110" s="403"/>
      <c r="AU110" s="403"/>
      <c r="AV110" s="403"/>
      <c r="AW110" s="403"/>
    </row>
    <row r="111" spans="1:49" ht="15" hidden="1" customHeight="1" thickBot="1" x14ac:dyDescent="0.3">
      <c r="A111" s="832" t="str">
        <f ca="1">IF(FCU_OutletSum_1&lt;&gt;"",IF((COUNTA(OFFSET(FCU_Inlet_Reference,-3,0):FCU_OutletSum_1)+COUNTBLANK(OFFSET(FCU_Inlet_Reference,-3,0):FCU_OutletSum_1))&lt;&gt;SUM(FCU_Num_Outlets_1:OFFSET(FCU_Num_Outlets_1,Number_FCUs-1,0)),"NO. OF FCU-OUTLET MISMATCH",""),"")</f>
        <v/>
      </c>
      <c r="B111" s="59"/>
      <c r="C111" s="59"/>
      <c r="D111" s="809" t="s">
        <v>620</v>
      </c>
      <c r="E111" s="770" t="s">
        <v>189</v>
      </c>
      <c r="F111" s="771"/>
      <c r="G111" s="771"/>
      <c r="H111" s="771"/>
      <c r="I111" s="771"/>
      <c r="J111" s="772"/>
      <c r="K111" s="158"/>
      <c r="L111" s="158"/>
      <c r="M111" s="158"/>
      <c r="N111" s="158"/>
      <c r="O111" s="158"/>
      <c r="P111" s="158"/>
      <c r="Q111" s="158"/>
      <c r="R111" s="158"/>
      <c r="S111" s="158"/>
      <c r="T111" s="158"/>
      <c r="U111" s="65"/>
      <c r="V111" s="67"/>
      <c r="W111" s="67"/>
      <c r="X111" s="67"/>
      <c r="Y111" s="67"/>
      <c r="Z111" s="67"/>
      <c r="AA111" s="67"/>
      <c r="AB111" s="67"/>
      <c r="AC111" s="67"/>
      <c r="AD111" s="67"/>
      <c r="AE111" s="67"/>
      <c r="AF111" s="67"/>
      <c r="AG111" s="67"/>
      <c r="AH111" s="67"/>
      <c r="AI111" s="67"/>
      <c r="AJ111" s="67"/>
      <c r="AK111" s="67"/>
      <c r="AL111" s="67"/>
      <c r="AM111" s="67"/>
      <c r="AN111" s="67"/>
      <c r="AO111" s="67"/>
      <c r="AP111" s="403"/>
      <c r="AQ111" s="403"/>
      <c r="AR111" s="403"/>
      <c r="AS111" s="403"/>
      <c r="AT111" s="403"/>
      <c r="AU111" s="403"/>
      <c r="AV111" s="403"/>
      <c r="AW111" s="403"/>
    </row>
    <row r="112" spans="1:49" ht="15" hidden="1" customHeight="1" thickTop="1" x14ac:dyDescent="0.25">
      <c r="A112" s="832"/>
      <c r="B112" s="59"/>
      <c r="C112" s="59"/>
      <c r="D112" s="810"/>
      <c r="E112" s="761" t="s">
        <v>25</v>
      </c>
      <c r="F112" s="768" t="s">
        <v>183</v>
      </c>
      <c r="G112" s="761" t="s">
        <v>192</v>
      </c>
      <c r="H112" s="761" t="s">
        <v>190</v>
      </c>
      <c r="I112" s="806" t="s">
        <v>194</v>
      </c>
      <c r="J112" s="761" t="s">
        <v>184</v>
      </c>
      <c r="K112" s="158"/>
      <c r="L112" s="158"/>
      <c r="M112" s="158"/>
      <c r="N112" s="158"/>
      <c r="O112" s="158"/>
      <c r="P112" s="158"/>
      <c r="Q112" s="158"/>
      <c r="R112" s="158"/>
      <c r="S112" s="158"/>
      <c r="T112" s="158"/>
      <c r="U112" s="65"/>
      <c r="V112" s="67"/>
      <c r="W112" s="67"/>
      <c r="X112" s="67"/>
      <c r="Y112" s="67"/>
      <c r="Z112" s="67"/>
      <c r="AA112" s="67"/>
      <c r="AB112" s="67"/>
      <c r="AC112" s="67"/>
      <c r="AD112" s="67"/>
      <c r="AE112" s="67"/>
      <c r="AF112" s="67"/>
      <c r="AG112" s="67"/>
      <c r="AH112" s="67"/>
      <c r="AI112" s="67"/>
      <c r="AJ112" s="67"/>
      <c r="AK112" s="94"/>
      <c r="AL112" s="94"/>
      <c r="AM112" s="94"/>
      <c r="AN112" s="94"/>
      <c r="AO112" s="94"/>
      <c r="AP112" s="403"/>
      <c r="AQ112" s="403"/>
      <c r="AR112" s="403"/>
      <c r="AS112" s="403"/>
      <c r="AT112" s="403"/>
      <c r="AU112" s="403"/>
      <c r="AV112" s="403"/>
      <c r="AW112" s="403"/>
    </row>
    <row r="113" spans="1:49" ht="15" hidden="1" customHeight="1" x14ac:dyDescent="0.25">
      <c r="A113" s="832"/>
      <c r="B113" s="59"/>
      <c r="C113" s="59"/>
      <c r="D113" s="811"/>
      <c r="E113" s="762"/>
      <c r="F113" s="763"/>
      <c r="G113" s="762"/>
      <c r="H113" s="762"/>
      <c r="I113" s="763"/>
      <c r="J113" s="762"/>
      <c r="K113" s="158"/>
      <c r="L113" s="158"/>
      <c r="M113" s="158"/>
      <c r="N113" s="158"/>
      <c r="O113" s="158"/>
      <c r="P113" s="158"/>
      <c r="Q113" s="158"/>
      <c r="R113" s="158"/>
      <c r="S113" s="158"/>
      <c r="T113" s="158"/>
      <c r="U113" s="331"/>
      <c r="V113" s="331"/>
      <c r="W113" s="331"/>
      <c r="X113" s="331"/>
      <c r="Y113" s="331"/>
      <c r="Z113" s="67"/>
      <c r="AA113" s="67"/>
      <c r="AB113" s="67"/>
      <c r="AC113" s="67"/>
      <c r="AD113" s="67"/>
      <c r="AE113" s="67"/>
      <c r="AF113" s="94"/>
      <c r="AG113" s="94"/>
      <c r="AH113" s="94"/>
      <c r="AI113" s="67"/>
      <c r="AJ113" s="67"/>
      <c r="AK113" s="67"/>
      <c r="AL113" s="67"/>
      <c r="AM113" s="67"/>
      <c r="AN113" s="67"/>
      <c r="AO113" s="67"/>
      <c r="AP113" s="403"/>
      <c r="AQ113" s="403"/>
      <c r="AR113" s="403"/>
      <c r="AS113" s="403"/>
      <c r="AT113" s="403"/>
      <c r="AU113" s="403"/>
      <c r="AV113" s="403"/>
      <c r="AW113" s="403"/>
    </row>
    <row r="114" spans="1:49" ht="15" hidden="1" customHeight="1" x14ac:dyDescent="0.2">
      <c r="A114" s="454"/>
      <c r="B114" s="447"/>
      <c r="C114" s="447"/>
      <c r="D114" s="329"/>
      <c r="E114" s="324"/>
      <c r="F114" s="755"/>
      <c r="G114" s="329"/>
      <c r="H114" s="698"/>
      <c r="I114" s="352"/>
      <c r="J114" s="329"/>
      <c r="K114" s="325"/>
      <c r="L114" s="325"/>
      <c r="M114" s="325"/>
      <c r="N114" s="325"/>
      <c r="O114" s="325"/>
      <c r="P114" s="325"/>
      <c r="Q114" s="325"/>
      <c r="R114" s="325"/>
      <c r="S114" s="325"/>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418"/>
      <c r="AQ114" s="418"/>
      <c r="AR114" s="418"/>
      <c r="AS114" s="403"/>
      <c r="AT114" s="403"/>
      <c r="AU114" s="403"/>
      <c r="AV114" s="403"/>
      <c r="AW114" s="403"/>
    </row>
    <row r="115" spans="1:49" ht="15" hidden="1" customHeight="1" x14ac:dyDescent="0.2">
      <c r="A115" s="325"/>
      <c r="B115" s="326"/>
      <c r="C115" s="327"/>
      <c r="D115" s="334"/>
      <c r="E115" s="559"/>
      <c r="F115" s="559"/>
      <c r="G115" s="559"/>
      <c r="H115" s="559"/>
      <c r="I115" s="559"/>
      <c r="J115" s="559"/>
      <c r="K115" s="325"/>
      <c r="L115" s="325"/>
      <c r="M115" s="325"/>
      <c r="N115" s="325"/>
      <c r="O115" s="325"/>
      <c r="P115" s="325"/>
      <c r="Q115" s="325"/>
      <c r="R115" s="325"/>
      <c r="S115" s="331"/>
      <c r="T115" s="331"/>
      <c r="U115" s="331"/>
      <c r="V115" s="333"/>
      <c r="W115" s="333"/>
      <c r="X115" s="333"/>
      <c r="Y115" s="331"/>
      <c r="Z115" s="331"/>
      <c r="AA115" s="331"/>
      <c r="AB115" s="331"/>
      <c r="AC115" s="331"/>
      <c r="AD115" s="331"/>
      <c r="AE115" s="331"/>
      <c r="AF115" s="331"/>
      <c r="AG115" s="331"/>
      <c r="AH115" s="331"/>
      <c r="AI115" s="331"/>
      <c r="AJ115" s="331"/>
      <c r="AK115" s="331"/>
      <c r="AL115" s="331"/>
      <c r="AM115" s="331"/>
      <c r="AN115" s="331"/>
      <c r="AO115" s="331"/>
      <c r="AP115" s="403"/>
      <c r="AQ115" s="403"/>
      <c r="AR115" s="403"/>
      <c r="AS115" s="403"/>
      <c r="AT115" s="403"/>
      <c r="AU115" s="403"/>
      <c r="AV115" s="403"/>
      <c r="AW115" s="403"/>
    </row>
    <row r="116" spans="1:49" ht="15" hidden="1" customHeight="1" x14ac:dyDescent="0.2">
      <c r="A116" s="325"/>
      <c r="B116" s="326"/>
      <c r="C116" s="327"/>
      <c r="D116" s="334"/>
      <c r="E116" s="381"/>
      <c r="F116" s="334"/>
      <c r="G116" s="334"/>
      <c r="H116" s="334"/>
      <c r="I116" s="334"/>
      <c r="J116" s="334"/>
      <c r="K116" s="325"/>
      <c r="L116" s="325"/>
      <c r="M116" s="325"/>
      <c r="N116" s="325"/>
      <c r="O116" s="325"/>
      <c r="P116" s="325"/>
      <c r="Q116" s="325"/>
      <c r="R116" s="325"/>
      <c r="S116" s="331"/>
      <c r="T116" s="331"/>
      <c r="U116" s="331"/>
      <c r="V116" s="333"/>
      <c r="W116" s="333"/>
      <c r="X116" s="333"/>
      <c r="Y116" s="331"/>
      <c r="Z116" s="331"/>
      <c r="AA116" s="331"/>
      <c r="AB116" s="331"/>
      <c r="AC116" s="331"/>
      <c r="AD116" s="331"/>
      <c r="AE116" s="331"/>
      <c r="AF116" s="331"/>
      <c r="AG116" s="331"/>
      <c r="AH116" s="331"/>
      <c r="AI116" s="331"/>
      <c r="AJ116" s="331"/>
      <c r="AK116" s="331"/>
      <c r="AL116" s="331"/>
      <c r="AM116" s="331"/>
      <c r="AN116" s="331"/>
      <c r="AO116" s="331"/>
      <c r="AP116" s="403"/>
      <c r="AQ116" s="403"/>
      <c r="AR116" s="403"/>
      <c r="AS116" s="403"/>
      <c r="AT116" s="403"/>
      <c r="AU116" s="403"/>
      <c r="AV116" s="403"/>
      <c r="AW116" s="403"/>
    </row>
    <row r="117" spans="1:49" ht="15" hidden="1" customHeight="1" thickBot="1" x14ac:dyDescent="0.25">
      <c r="A117" s="832" t="str">
        <f ca="1">IF(FCU_InletSum_1&lt;&gt;"",IF((COUNTA(OFFSET(AC_Reference,-4,0):FCU_InletSum_1)+COUNTBLANK(OFFSET(AC_Reference,-4,0):FCU_InletSum_1))&lt;&gt;SUMIF(FCU_Num_Inlets_1:OFFSET(FCU_Num_Inlets_1,Number_FCUs-1,0),"&lt;&gt;1"),"NO. OF FCU-INLET MISMATCH",""),"")</f>
        <v/>
      </c>
      <c r="B117" s="71"/>
      <c r="C117" s="91"/>
      <c r="D117" s="825" t="s">
        <v>700</v>
      </c>
      <c r="E117" s="770" t="s">
        <v>252</v>
      </c>
      <c r="F117" s="771"/>
      <c r="G117" s="771"/>
      <c r="H117" s="771"/>
      <c r="I117" s="771"/>
      <c r="J117" s="772"/>
      <c r="K117" s="65"/>
      <c r="L117" s="65"/>
      <c r="M117" s="65"/>
      <c r="N117" s="65"/>
      <c r="O117" s="65"/>
      <c r="P117" s="65"/>
      <c r="Q117" s="65"/>
      <c r="R117" s="65"/>
      <c r="S117" s="67"/>
      <c r="T117" s="67"/>
      <c r="U117" s="67"/>
      <c r="V117" s="67"/>
      <c r="W117" s="67"/>
      <c r="X117" s="67"/>
      <c r="Y117" s="331"/>
      <c r="Z117" s="331"/>
      <c r="AA117" s="331"/>
      <c r="AB117" s="67"/>
      <c r="AC117" s="67"/>
      <c r="AD117" s="67"/>
      <c r="AE117" s="67"/>
      <c r="AF117" s="331"/>
      <c r="AG117" s="331"/>
      <c r="AH117" s="331"/>
      <c r="AI117" s="331"/>
      <c r="AJ117" s="331"/>
      <c r="AK117" s="331"/>
      <c r="AL117" s="331"/>
      <c r="AM117" s="331"/>
      <c r="AN117" s="331"/>
      <c r="AO117" s="331"/>
      <c r="AP117" s="403"/>
      <c r="AQ117" s="403"/>
      <c r="AR117" s="403"/>
      <c r="AS117" s="403"/>
      <c r="AT117" s="403"/>
      <c r="AU117" s="403"/>
      <c r="AV117" s="403"/>
      <c r="AW117" s="403"/>
    </row>
    <row r="118" spans="1:49" ht="15" hidden="1" customHeight="1" thickTop="1" x14ac:dyDescent="0.2">
      <c r="A118" s="832"/>
      <c r="B118" s="71"/>
      <c r="C118" s="91"/>
      <c r="D118" s="826"/>
      <c r="E118" s="761" t="s">
        <v>25</v>
      </c>
      <c r="F118" s="768" t="s">
        <v>183</v>
      </c>
      <c r="G118" s="761" t="s">
        <v>253</v>
      </c>
      <c r="H118" s="761" t="s">
        <v>254</v>
      </c>
      <c r="I118" s="806" t="s">
        <v>193</v>
      </c>
      <c r="J118" s="761" t="s">
        <v>184</v>
      </c>
      <c r="K118" s="65"/>
      <c r="L118" s="65"/>
      <c r="M118" s="65"/>
      <c r="N118" s="65"/>
      <c r="O118" s="65"/>
      <c r="P118" s="65"/>
      <c r="Q118" s="65"/>
      <c r="R118" s="65"/>
      <c r="S118" s="65"/>
      <c r="T118" s="65"/>
      <c r="U118" s="65"/>
      <c r="V118" s="67"/>
      <c r="W118" s="67"/>
      <c r="X118" s="67"/>
      <c r="Y118" s="67"/>
      <c r="Z118" s="67"/>
      <c r="AA118" s="67"/>
      <c r="AB118" s="67"/>
      <c r="AC118" s="67"/>
      <c r="AD118" s="67"/>
      <c r="AE118" s="67"/>
      <c r="AF118" s="331"/>
      <c r="AG118" s="331"/>
      <c r="AH118" s="331"/>
      <c r="AI118" s="331"/>
      <c r="AJ118" s="331"/>
      <c r="AK118" s="331"/>
      <c r="AL118" s="331"/>
      <c r="AM118" s="331"/>
      <c r="AN118" s="331"/>
      <c r="AO118" s="331"/>
      <c r="AP118" s="403"/>
      <c r="AQ118" s="403"/>
      <c r="AR118" s="403"/>
      <c r="AS118" s="403"/>
      <c r="AT118" s="403"/>
      <c r="AU118" s="403"/>
      <c r="AV118" s="403"/>
      <c r="AW118" s="403"/>
    </row>
    <row r="119" spans="1:49" ht="15" hidden="1" customHeight="1" x14ac:dyDescent="0.2">
      <c r="A119" s="832"/>
      <c r="B119" s="71"/>
      <c r="C119" s="91"/>
      <c r="D119" s="827"/>
      <c r="E119" s="762"/>
      <c r="F119" s="763"/>
      <c r="G119" s="762"/>
      <c r="H119" s="762"/>
      <c r="I119" s="763"/>
      <c r="J119" s="762"/>
      <c r="K119" s="65"/>
      <c r="L119" s="65"/>
      <c r="M119" s="65"/>
      <c r="N119" s="65"/>
      <c r="O119" s="65"/>
      <c r="P119" s="65"/>
      <c r="Q119" s="65"/>
      <c r="R119" s="65"/>
      <c r="S119" s="65"/>
      <c r="T119" s="65"/>
      <c r="U119" s="65"/>
      <c r="V119" s="67"/>
      <c r="W119" s="67"/>
      <c r="X119" s="67"/>
      <c r="Y119" s="67"/>
      <c r="Z119" s="67"/>
      <c r="AA119" s="67"/>
      <c r="AB119" s="67"/>
      <c r="AC119" s="67"/>
      <c r="AD119" s="67"/>
      <c r="AE119" s="67"/>
      <c r="AF119" s="331"/>
      <c r="AG119" s="331"/>
      <c r="AH119" s="331"/>
      <c r="AI119" s="331"/>
      <c r="AJ119" s="331"/>
      <c r="AK119" s="331"/>
      <c r="AL119" s="331"/>
      <c r="AM119" s="331"/>
      <c r="AN119" s="331"/>
      <c r="AO119" s="331"/>
      <c r="AP119" s="403"/>
      <c r="AQ119" s="403"/>
      <c r="AR119" s="403"/>
      <c r="AS119" s="403"/>
      <c r="AT119" s="403"/>
      <c r="AU119" s="403"/>
      <c r="AV119" s="403"/>
      <c r="AW119" s="403"/>
    </row>
    <row r="120" spans="1:49" ht="15" hidden="1" customHeight="1" x14ac:dyDescent="0.2">
      <c r="A120" s="325"/>
      <c r="B120" s="326"/>
      <c r="C120" s="327"/>
      <c r="D120" s="328"/>
      <c r="E120" s="324"/>
      <c r="F120" s="755"/>
      <c r="G120" s="329"/>
      <c r="H120" s="330"/>
      <c r="I120" s="329"/>
      <c r="J120" s="384"/>
      <c r="K120" s="325"/>
      <c r="L120" s="325"/>
      <c r="M120" s="325"/>
      <c r="N120" s="325"/>
      <c r="O120" s="325"/>
      <c r="P120" s="325"/>
      <c r="Q120" s="325"/>
      <c r="R120" s="325"/>
      <c r="S120" s="331"/>
      <c r="T120" s="331"/>
      <c r="U120" s="331"/>
      <c r="V120" s="333"/>
      <c r="W120" s="333"/>
      <c r="X120" s="333"/>
      <c r="Y120" s="331"/>
      <c r="Z120" s="331"/>
      <c r="AA120" s="331"/>
      <c r="AB120" s="331"/>
      <c r="AC120" s="331"/>
      <c r="AD120" s="331"/>
      <c r="AE120" s="331"/>
      <c r="AF120" s="331"/>
      <c r="AG120" s="331"/>
      <c r="AH120" s="331"/>
      <c r="AI120" s="331"/>
      <c r="AJ120" s="331"/>
      <c r="AK120" s="331"/>
      <c r="AL120" s="331"/>
      <c r="AM120" s="331"/>
      <c r="AN120" s="331"/>
      <c r="AO120" s="331"/>
      <c r="AP120" s="418"/>
      <c r="AQ120" s="418"/>
      <c r="AR120" s="418"/>
      <c r="AS120" s="403"/>
      <c r="AT120" s="403"/>
      <c r="AU120" s="403"/>
      <c r="AV120" s="403"/>
      <c r="AW120" s="403"/>
    </row>
    <row r="121" spans="1:49" ht="15" hidden="1" customHeight="1" x14ac:dyDescent="0.2">
      <c r="A121" s="56"/>
      <c r="B121" s="59"/>
      <c r="C121" s="59"/>
      <c r="D121" s="64"/>
      <c r="E121" s="65"/>
      <c r="F121" s="65"/>
      <c r="G121" s="65"/>
      <c r="H121" s="65"/>
      <c r="I121" s="65"/>
      <c r="J121" s="65"/>
      <c r="K121" s="65"/>
      <c r="L121" s="65"/>
      <c r="M121" s="65"/>
      <c r="N121" s="65"/>
      <c r="O121" s="65"/>
      <c r="P121" s="65"/>
      <c r="Q121" s="65"/>
      <c r="R121" s="65"/>
      <c r="S121" s="65"/>
      <c r="T121" s="65"/>
      <c r="U121" s="65"/>
      <c r="V121" s="67"/>
      <c r="W121" s="67"/>
      <c r="X121" s="67"/>
      <c r="Y121" s="67"/>
      <c r="Z121" s="67"/>
      <c r="AA121" s="67"/>
      <c r="AB121" s="67"/>
      <c r="AC121" s="67"/>
      <c r="AD121" s="67"/>
      <c r="AE121" s="67"/>
      <c r="AF121" s="94"/>
      <c r="AG121" s="94"/>
      <c r="AH121" s="94"/>
      <c r="AI121" s="67"/>
      <c r="AJ121" s="67"/>
      <c r="AK121" s="67"/>
      <c r="AL121" s="67"/>
      <c r="AM121" s="67"/>
      <c r="AN121" s="67"/>
      <c r="AO121" s="67"/>
      <c r="AP121" s="403"/>
      <c r="AQ121" s="403"/>
      <c r="AR121" s="403"/>
      <c r="AS121" s="403"/>
      <c r="AT121" s="403"/>
      <c r="AU121" s="403"/>
      <c r="AV121" s="403"/>
      <c r="AW121" s="403"/>
    </row>
    <row r="122" spans="1:49" ht="15" customHeight="1" x14ac:dyDescent="0.2">
      <c r="A122" s="77"/>
      <c r="B122" s="78" t="s">
        <v>186</v>
      </c>
      <c r="C122" s="78">
        <v>0</v>
      </c>
      <c r="D122" s="65"/>
      <c r="E122" s="65"/>
      <c r="F122" s="65"/>
      <c r="G122" s="65"/>
      <c r="H122" s="65"/>
      <c r="I122" s="65"/>
      <c r="J122" s="65"/>
      <c r="K122" s="65"/>
      <c r="L122" s="65"/>
      <c r="M122" s="65"/>
      <c r="N122" s="65"/>
      <c r="O122" s="65"/>
      <c r="P122" s="65"/>
      <c r="Q122" s="65"/>
      <c r="R122" s="65"/>
      <c r="S122" s="65"/>
      <c r="T122" s="65"/>
      <c r="U122" s="65"/>
      <c r="V122" s="67"/>
      <c r="W122" s="67"/>
      <c r="X122" s="67"/>
      <c r="Y122" s="67"/>
      <c r="Z122" s="67"/>
      <c r="AA122" s="67"/>
      <c r="AB122" s="67"/>
      <c r="AC122" s="67"/>
      <c r="AD122" s="67"/>
      <c r="AE122" s="67"/>
      <c r="AF122" s="94"/>
      <c r="AG122" s="94"/>
      <c r="AH122" s="94"/>
      <c r="AI122" s="67"/>
      <c r="AJ122" s="67"/>
      <c r="AK122" s="67"/>
      <c r="AL122" s="67"/>
      <c r="AM122" s="67"/>
      <c r="AN122" s="67"/>
      <c r="AO122" s="67"/>
      <c r="AP122" s="418"/>
      <c r="AQ122" s="418"/>
      <c r="AR122" s="418"/>
      <c r="AS122" s="403"/>
      <c r="AT122" s="403"/>
      <c r="AU122" s="403"/>
      <c r="AV122" s="403"/>
      <c r="AW122" s="403"/>
    </row>
    <row r="123" spans="1:49" ht="15" customHeight="1" x14ac:dyDescent="0.2">
      <c r="A123" s="459"/>
      <c r="B123" s="459"/>
      <c r="C123" s="459"/>
      <c r="D123" s="65"/>
      <c r="E123" s="65"/>
      <c r="F123" s="65"/>
      <c r="G123" s="65"/>
      <c r="H123" s="65"/>
      <c r="I123" s="65"/>
      <c r="J123" s="65"/>
      <c r="K123" s="65"/>
      <c r="L123" s="65"/>
      <c r="M123" s="65"/>
      <c r="N123" s="65"/>
      <c r="O123" s="65"/>
      <c r="P123" s="65"/>
      <c r="Q123" s="65"/>
      <c r="R123" s="65"/>
      <c r="S123" s="65"/>
      <c r="T123" s="65"/>
      <c r="U123" s="65"/>
      <c r="V123" s="67"/>
      <c r="W123" s="67"/>
      <c r="X123" s="67"/>
      <c r="Y123" s="67"/>
      <c r="Z123" s="67"/>
      <c r="AA123" s="67"/>
      <c r="AB123" s="67"/>
      <c r="AC123" s="67"/>
      <c r="AD123" s="67"/>
      <c r="AE123" s="67"/>
      <c r="AF123" s="67"/>
      <c r="AG123" s="67"/>
      <c r="AH123" s="67"/>
      <c r="AI123" s="67"/>
      <c r="AJ123" s="67"/>
      <c r="AK123" s="67"/>
      <c r="AL123" s="67"/>
      <c r="AM123" s="67"/>
      <c r="AN123" s="67"/>
      <c r="AO123" s="67"/>
      <c r="AP123" s="403"/>
      <c r="AQ123" s="403"/>
      <c r="AR123" s="403"/>
      <c r="AS123" s="403"/>
      <c r="AT123" s="403"/>
      <c r="AU123" s="403"/>
      <c r="AV123" s="403"/>
      <c r="AW123" s="403"/>
    </row>
    <row r="124" spans="1:49" ht="15" hidden="1" customHeight="1" thickBot="1" x14ac:dyDescent="0.25">
      <c r="A124" s="807" t="str">
        <f ca="1">IF(AC_1&lt;&gt;"",(IF((COUNTA(OFFSET(AC_Outlet_Reference,-3,0):AC_1)+COUNTBLANK(OFFSET(AC_Outlet_Reference,-3,0):AC_1))&lt;&gt;Number_ACs,"INDICATED NO. OF ACS DOESN’T MATCH NO. OF ROWS","")),"")</f>
        <v/>
      </c>
      <c r="B124" s="59"/>
      <c r="C124" s="59"/>
      <c r="D124" s="809" t="s">
        <v>621</v>
      </c>
      <c r="E124" s="775" t="s">
        <v>24</v>
      </c>
      <c r="F124" s="776"/>
      <c r="G124" s="777"/>
      <c r="H124" s="770" t="s">
        <v>28</v>
      </c>
      <c r="I124" s="771"/>
      <c r="J124" s="771"/>
      <c r="K124" s="772"/>
      <c r="L124" s="770" t="s">
        <v>178</v>
      </c>
      <c r="M124" s="771"/>
      <c r="N124" s="771"/>
      <c r="O124" s="772"/>
      <c r="P124" s="770" t="s">
        <v>177</v>
      </c>
      <c r="Q124" s="772"/>
      <c r="R124" s="769" t="s">
        <v>241</v>
      </c>
      <c r="S124" s="769"/>
      <c r="T124" s="769"/>
      <c r="U124" s="769"/>
      <c r="V124" s="769"/>
      <c r="W124" s="769"/>
      <c r="X124" s="769"/>
      <c r="Y124" s="769"/>
      <c r="Z124" s="769"/>
      <c r="AA124" s="769"/>
      <c r="AB124" s="769"/>
      <c r="AC124" s="769"/>
      <c r="AD124" s="769"/>
      <c r="AE124" s="793" t="s">
        <v>718</v>
      </c>
      <c r="AF124" s="793"/>
      <c r="AG124" s="793"/>
      <c r="AH124" s="793"/>
      <c r="AI124" s="793"/>
      <c r="AJ124" s="793"/>
      <c r="AK124" s="793"/>
      <c r="AL124" s="67"/>
      <c r="AM124" s="67"/>
      <c r="AN124" s="67"/>
      <c r="AO124" s="67"/>
      <c r="AP124" s="403"/>
      <c r="AQ124" s="403"/>
      <c r="AR124" s="403"/>
      <c r="AS124" s="403"/>
      <c r="AT124" s="403"/>
      <c r="AU124" s="403"/>
      <c r="AV124" s="403"/>
      <c r="AW124" s="403"/>
    </row>
    <row r="125" spans="1:49" ht="15" hidden="1" customHeight="1" thickTop="1" x14ac:dyDescent="0.2">
      <c r="A125" s="803"/>
      <c r="B125" s="59"/>
      <c r="C125" s="59"/>
      <c r="D125" s="810"/>
      <c r="E125" s="761" t="s">
        <v>25</v>
      </c>
      <c r="F125" s="761" t="s">
        <v>172</v>
      </c>
      <c r="G125" s="761" t="s">
        <v>173</v>
      </c>
      <c r="H125" s="761" t="s">
        <v>171</v>
      </c>
      <c r="I125" s="761" t="s">
        <v>26</v>
      </c>
      <c r="J125" s="761" t="s">
        <v>27</v>
      </c>
      <c r="K125" s="761" t="s">
        <v>29</v>
      </c>
      <c r="L125" s="761" t="s">
        <v>30</v>
      </c>
      <c r="M125" s="761" t="s">
        <v>31</v>
      </c>
      <c r="N125" s="761" t="s">
        <v>32</v>
      </c>
      <c r="O125" s="761" t="s">
        <v>33</v>
      </c>
      <c r="P125" s="761" t="s">
        <v>174</v>
      </c>
      <c r="Q125" s="761" t="s">
        <v>175</v>
      </c>
      <c r="R125" s="763" t="s">
        <v>247</v>
      </c>
      <c r="S125" s="838" t="s">
        <v>645</v>
      </c>
      <c r="T125" s="762" t="s">
        <v>610</v>
      </c>
      <c r="U125" s="762"/>
      <c r="V125" s="762"/>
      <c r="W125" s="762" t="s">
        <v>387</v>
      </c>
      <c r="X125" s="762" t="s">
        <v>388</v>
      </c>
      <c r="Y125" s="762" t="s">
        <v>642</v>
      </c>
      <c r="Z125" s="762" t="s">
        <v>838</v>
      </c>
      <c r="AA125" s="762" t="s">
        <v>647</v>
      </c>
      <c r="AB125" s="762" t="s">
        <v>682</v>
      </c>
      <c r="AC125" s="763" t="s">
        <v>691</v>
      </c>
      <c r="AD125" s="763" t="s">
        <v>692</v>
      </c>
      <c r="AE125" s="782" t="s">
        <v>727</v>
      </c>
      <c r="AF125" s="784" t="s">
        <v>728</v>
      </c>
      <c r="AG125" s="786" t="s">
        <v>720</v>
      </c>
      <c r="AH125" s="786" t="s">
        <v>755</v>
      </c>
      <c r="AI125" s="786" t="s">
        <v>719</v>
      </c>
      <c r="AJ125" s="780" t="s">
        <v>729</v>
      </c>
      <c r="AK125" s="780" t="s">
        <v>730</v>
      </c>
      <c r="AL125" s="67"/>
      <c r="AM125" s="67"/>
      <c r="AN125" s="67"/>
      <c r="AO125" s="67"/>
      <c r="AP125" s="403"/>
      <c r="AQ125" s="403"/>
      <c r="AR125" s="403"/>
      <c r="AS125" s="403"/>
      <c r="AT125" s="403"/>
      <c r="AU125" s="403"/>
      <c r="AV125" s="403"/>
      <c r="AW125" s="403"/>
    </row>
    <row r="126" spans="1:49" ht="15" hidden="1" customHeight="1" x14ac:dyDescent="0.2">
      <c r="A126" s="803"/>
      <c r="B126" s="59"/>
      <c r="C126" s="59"/>
      <c r="D126" s="811"/>
      <c r="E126" s="762"/>
      <c r="F126" s="762"/>
      <c r="G126" s="762"/>
      <c r="H126" s="762"/>
      <c r="I126" s="762"/>
      <c r="J126" s="762"/>
      <c r="K126" s="762"/>
      <c r="L126" s="762"/>
      <c r="M126" s="762"/>
      <c r="N126" s="762"/>
      <c r="O126" s="762"/>
      <c r="P126" s="762"/>
      <c r="Q126" s="762"/>
      <c r="R126" s="764"/>
      <c r="S126" s="816"/>
      <c r="T126" s="547" t="s">
        <v>20</v>
      </c>
      <c r="U126" s="557" t="s">
        <v>21</v>
      </c>
      <c r="V126" s="547" t="s">
        <v>609</v>
      </c>
      <c r="W126" s="767"/>
      <c r="X126" s="767"/>
      <c r="Y126" s="767"/>
      <c r="Z126" s="767"/>
      <c r="AA126" s="767"/>
      <c r="AB126" s="767"/>
      <c r="AC126" s="764"/>
      <c r="AD126" s="764"/>
      <c r="AE126" s="783"/>
      <c r="AF126" s="785"/>
      <c r="AG126" s="787"/>
      <c r="AH126" s="787"/>
      <c r="AI126" s="787"/>
      <c r="AJ126" s="781"/>
      <c r="AK126" s="781"/>
      <c r="AL126" s="67"/>
      <c r="AM126" s="67"/>
      <c r="AN126" s="67"/>
      <c r="AO126" s="67"/>
      <c r="AP126" s="403"/>
      <c r="AQ126" s="403"/>
      <c r="AR126" s="403"/>
      <c r="AS126" s="403"/>
      <c r="AT126" s="403"/>
      <c r="AU126" s="403"/>
      <c r="AV126" s="403"/>
      <c r="AW126" s="403"/>
    </row>
    <row r="127" spans="1:49" ht="15" hidden="1" customHeight="1" x14ac:dyDescent="0.2">
      <c r="A127" s="454"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7"/>
      <c r="C127" s="447"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36"/>
      <c r="F127" s="754"/>
      <c r="G127" s="713"/>
      <c r="H127" s="246"/>
      <c r="I127" s="246"/>
      <c r="J127" s="246"/>
      <c r="K127" s="461"/>
      <c r="L127" s="92"/>
      <c r="M127" s="92"/>
      <c r="N127" s="246"/>
      <c r="O127" s="92"/>
      <c r="P127" s="246"/>
      <c r="Q127" s="246"/>
      <c r="R127" s="548"/>
      <c r="S127" s="716"/>
      <c r="T127" s="548"/>
      <c r="U127" s="707"/>
      <c r="V127" s="707"/>
      <c r="W127" s="267"/>
      <c r="X127" s="267"/>
      <c r="Y127" s="267"/>
      <c r="Z127" s="267"/>
      <c r="AA127" s="267"/>
      <c r="AB127" s="267"/>
      <c r="AC127" s="548"/>
      <c r="AD127" s="548"/>
      <c r="AE127" s="404"/>
      <c r="AF127" s="457"/>
      <c r="AG127" s="456" t="str">
        <f>IF(AC127&lt;&gt;"",AC127*DUR_OUTLET,"")</f>
        <v/>
      </c>
      <c r="AH127" s="456" t="str">
        <f>IF(AD127&lt;&gt;"",AD127*DUR_INLET,"")</f>
        <v/>
      </c>
      <c r="AI127" s="401" t="str">
        <f>IF(E127&lt;&gt;"",DUR_AC,"")</f>
        <v/>
      </c>
      <c r="AJ127" s="404"/>
      <c r="AK127" s="404"/>
      <c r="AL127" s="67"/>
      <c r="AM127" s="67"/>
      <c r="AN127" s="67"/>
      <c r="AO127" s="67"/>
      <c r="AP127" s="403"/>
      <c r="AQ127" s="403"/>
      <c r="AR127" s="403"/>
      <c r="AS127" s="403"/>
      <c r="AT127" s="403"/>
      <c r="AU127" s="403"/>
      <c r="AV127" s="403"/>
      <c r="AW127" s="403"/>
    </row>
    <row r="128" spans="1:49"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c r="V128" s="67"/>
      <c r="W128" s="67"/>
      <c r="X128" s="67"/>
      <c r="Y128" s="67"/>
      <c r="Z128" s="67"/>
      <c r="AA128" s="67"/>
      <c r="AB128" s="67"/>
      <c r="AC128" s="67"/>
      <c r="AD128" s="67"/>
      <c r="AE128" s="67"/>
      <c r="AF128" s="67"/>
      <c r="AG128" s="67"/>
      <c r="AH128" s="67"/>
      <c r="AI128" s="67"/>
      <c r="AJ128" s="67"/>
      <c r="AK128" s="67"/>
      <c r="AL128" s="67"/>
      <c r="AM128" s="67"/>
      <c r="AN128" s="67"/>
      <c r="AO128" s="67"/>
      <c r="AP128" s="403"/>
      <c r="AQ128" s="403"/>
      <c r="AR128" s="403"/>
      <c r="AS128" s="403"/>
      <c r="AT128" s="403"/>
      <c r="AU128" s="403"/>
      <c r="AV128" s="403"/>
      <c r="AW128" s="403"/>
    </row>
    <row r="129" spans="1:49" ht="15" hidden="1" customHeight="1" x14ac:dyDescent="0.2">
      <c r="A129" s="56"/>
      <c r="B129" s="59"/>
      <c r="C129" s="59"/>
      <c r="D129" s="64"/>
      <c r="E129" s="59"/>
      <c r="F129" s="59"/>
      <c r="G129" s="59"/>
      <c r="H129" s="68"/>
      <c r="I129" s="59"/>
      <c r="J129" s="59"/>
      <c r="K129" s="59"/>
      <c r="L129" s="69"/>
      <c r="M129" s="70"/>
      <c r="N129" s="70"/>
      <c r="O129" s="69"/>
      <c r="P129" s="62"/>
      <c r="Q129" s="67"/>
      <c r="R129" s="67"/>
      <c r="S129" s="67"/>
      <c r="T129" s="65"/>
      <c r="U129" s="67"/>
      <c r="V129" s="67"/>
      <c r="W129" s="67"/>
      <c r="X129" s="67"/>
      <c r="Y129" s="67"/>
      <c r="Z129" s="67"/>
      <c r="AA129" s="67"/>
      <c r="AB129" s="67"/>
      <c r="AC129" s="67"/>
      <c r="AD129" s="67"/>
      <c r="AE129" s="67"/>
      <c r="AF129" s="67"/>
      <c r="AG129" s="67"/>
      <c r="AH129" s="67"/>
      <c r="AI129" s="67"/>
      <c r="AJ129" s="67"/>
      <c r="AK129" s="67"/>
      <c r="AL129" s="67"/>
      <c r="AM129" s="67"/>
      <c r="AN129" s="67"/>
      <c r="AO129" s="67"/>
      <c r="AP129" s="403"/>
      <c r="AQ129" s="403"/>
      <c r="AR129" s="403"/>
      <c r="AS129" s="403"/>
      <c r="AT129" s="403"/>
      <c r="AU129" s="403"/>
      <c r="AV129" s="403"/>
      <c r="AW129" s="403"/>
    </row>
    <row r="130" spans="1:49" ht="15" hidden="1" customHeight="1" thickBot="1" x14ac:dyDescent="0.3">
      <c r="A130" s="803" t="str">
        <f ca="1">IF(AC_OutletSum_1&lt;&gt;"",IF((COUNTA(OFFSET(AC_Inlet_Reference,-3,0):AC_OutletSum_1)+COUNTBLANK(OFFSET(AC_Inlet_Reference,-3,0):AC_OutletSum_1))&lt;&gt;SUM(AC_Num_Outlets_1:OFFSET(AC_Num_Outlets_1,Number_ACs-1,0)),"INDICATED NO. OF AC-OUTLETS DOESN’T MATCH NO. OF ROWS",""),"")</f>
        <v/>
      </c>
      <c r="B130" s="59"/>
      <c r="C130" s="59"/>
      <c r="D130" s="809" t="s">
        <v>622</v>
      </c>
      <c r="E130" s="770" t="s">
        <v>189</v>
      </c>
      <c r="F130" s="771"/>
      <c r="G130" s="771"/>
      <c r="H130" s="771"/>
      <c r="I130" s="771"/>
      <c r="J130" s="772"/>
      <c r="K130" s="158"/>
      <c r="L130" s="158"/>
      <c r="M130" s="158"/>
      <c r="N130" s="158"/>
      <c r="O130" s="158"/>
      <c r="P130" s="158"/>
      <c r="Q130" s="158"/>
      <c r="R130" s="158"/>
      <c r="S130" s="158"/>
      <c r="T130" s="158"/>
      <c r="U130" s="158"/>
      <c r="V130" s="67"/>
      <c r="W130" s="67"/>
      <c r="X130" s="67"/>
      <c r="Y130" s="67"/>
      <c r="Z130" s="67"/>
      <c r="AA130" s="67"/>
      <c r="AB130" s="67"/>
      <c r="AC130" s="67"/>
      <c r="AD130" s="67"/>
      <c r="AE130" s="67"/>
      <c r="AF130" s="67"/>
      <c r="AG130" s="67"/>
      <c r="AH130" s="67"/>
      <c r="AI130" s="67"/>
      <c r="AJ130" s="67"/>
      <c r="AK130" s="67"/>
      <c r="AL130" s="67"/>
      <c r="AM130" s="67"/>
      <c r="AN130" s="67"/>
      <c r="AO130" s="67"/>
      <c r="AP130" s="403"/>
      <c r="AQ130" s="403"/>
      <c r="AR130" s="403"/>
      <c r="AS130" s="403"/>
      <c r="AT130" s="403"/>
      <c r="AU130" s="403"/>
      <c r="AV130" s="403"/>
      <c r="AW130" s="403"/>
    </row>
    <row r="131" spans="1:49" ht="15" hidden="1" customHeight="1" thickTop="1" x14ac:dyDescent="0.25">
      <c r="A131" s="803"/>
      <c r="B131" s="59"/>
      <c r="C131" s="59"/>
      <c r="D131" s="810"/>
      <c r="E131" s="761" t="s">
        <v>25</v>
      </c>
      <c r="F131" s="761" t="s">
        <v>183</v>
      </c>
      <c r="G131" s="761" t="s">
        <v>192</v>
      </c>
      <c r="H131" s="761" t="s">
        <v>190</v>
      </c>
      <c r="I131" s="806" t="s">
        <v>194</v>
      </c>
      <c r="J131" s="761" t="s">
        <v>184</v>
      </c>
      <c r="K131" s="158"/>
      <c r="L131" s="158"/>
      <c r="M131" s="158"/>
      <c r="N131" s="158"/>
      <c r="O131" s="158"/>
      <c r="P131" s="158"/>
      <c r="Q131" s="158"/>
      <c r="R131" s="158"/>
      <c r="S131" s="158"/>
      <c r="T131" s="158"/>
      <c r="U131" s="158"/>
      <c r="V131" s="67"/>
      <c r="W131" s="67"/>
      <c r="X131" s="67"/>
      <c r="Y131" s="67"/>
      <c r="Z131" s="67"/>
      <c r="AA131" s="67"/>
      <c r="AB131" s="67"/>
      <c r="AC131" s="67"/>
      <c r="AD131" s="67"/>
      <c r="AE131" s="67"/>
      <c r="AF131" s="94"/>
      <c r="AG131" s="94"/>
      <c r="AH131" s="94"/>
      <c r="AI131" s="94"/>
      <c r="AJ131" s="94"/>
      <c r="AK131" s="94"/>
      <c r="AL131" s="94"/>
      <c r="AM131" s="94"/>
      <c r="AN131" s="94"/>
      <c r="AO131" s="94"/>
      <c r="AP131" s="403"/>
      <c r="AQ131" s="403"/>
      <c r="AR131" s="403"/>
      <c r="AS131" s="403"/>
      <c r="AT131" s="403"/>
      <c r="AU131" s="403"/>
      <c r="AV131" s="403"/>
      <c r="AW131" s="403"/>
    </row>
    <row r="132" spans="1:49" ht="15" hidden="1" customHeight="1" x14ac:dyDescent="0.25">
      <c r="A132" s="803"/>
      <c r="B132" s="59"/>
      <c r="C132" s="59"/>
      <c r="D132" s="811"/>
      <c r="E132" s="762"/>
      <c r="F132" s="762"/>
      <c r="G132" s="762"/>
      <c r="H132" s="762"/>
      <c r="I132" s="763"/>
      <c r="J132" s="762"/>
      <c r="K132" s="158"/>
      <c r="L132" s="158"/>
      <c r="M132" s="158"/>
      <c r="N132" s="158"/>
      <c r="O132" s="158"/>
      <c r="P132" s="158"/>
      <c r="Q132" s="158"/>
      <c r="R132" s="158"/>
      <c r="S132" s="158"/>
      <c r="T132" s="158"/>
      <c r="U132" s="158"/>
      <c r="V132" s="67"/>
      <c r="W132" s="67"/>
      <c r="X132" s="67"/>
      <c r="Y132" s="67"/>
      <c r="Z132" s="67"/>
      <c r="AA132" s="67"/>
      <c r="AB132" s="67"/>
      <c r="AC132" s="67"/>
      <c r="AD132" s="67"/>
      <c r="AE132" s="67"/>
      <c r="AF132" s="94"/>
      <c r="AG132" s="94"/>
      <c r="AH132" s="94"/>
      <c r="AI132" s="67"/>
      <c r="AJ132" s="67"/>
      <c r="AK132" s="67"/>
      <c r="AL132" s="67"/>
      <c r="AM132" s="67"/>
      <c r="AN132" s="67"/>
      <c r="AO132" s="67"/>
      <c r="AP132" s="403"/>
      <c r="AQ132" s="403"/>
      <c r="AR132" s="403"/>
      <c r="AS132" s="403"/>
      <c r="AT132" s="403"/>
      <c r="AU132" s="403"/>
      <c r="AV132" s="403"/>
      <c r="AW132" s="403"/>
    </row>
    <row r="133" spans="1:49" ht="15" hidden="1" customHeight="1" x14ac:dyDescent="0.25">
      <c r="A133" s="454"/>
      <c r="B133" s="447"/>
      <c r="C133" s="447"/>
      <c r="D133" s="329"/>
      <c r="E133" s="324"/>
      <c r="F133" s="755"/>
      <c r="G133" s="329"/>
      <c r="H133" s="698"/>
      <c r="I133" s="329"/>
      <c r="J133" s="329"/>
      <c r="K133" s="325"/>
      <c r="L133" s="325"/>
      <c r="M133" s="325"/>
      <c r="N133" s="325"/>
      <c r="O133" s="325"/>
      <c r="P133" s="325"/>
      <c r="Q133" s="325"/>
      <c r="R133" s="325"/>
      <c r="S133" s="325"/>
      <c r="T133" s="325"/>
      <c r="U133" s="335"/>
      <c r="V133" s="331"/>
      <c r="W133" s="331"/>
      <c r="X133" s="331"/>
      <c r="Y133" s="331"/>
      <c r="Z133" s="331"/>
      <c r="AA133" s="331"/>
      <c r="AB133" s="331"/>
      <c r="AC133" s="331"/>
      <c r="AD133" s="331"/>
      <c r="AE133" s="331"/>
      <c r="AF133" s="331"/>
      <c r="AG133" s="331"/>
      <c r="AH133" s="331"/>
      <c r="AI133" s="331"/>
      <c r="AJ133" s="331"/>
      <c r="AK133" s="331"/>
      <c r="AL133" s="331"/>
      <c r="AM133" s="331"/>
      <c r="AN133" s="331"/>
      <c r="AO133" s="331"/>
      <c r="AP133" s="403"/>
      <c r="AQ133" s="403"/>
      <c r="AR133" s="403"/>
      <c r="AS133" s="403"/>
      <c r="AT133" s="403"/>
      <c r="AU133" s="403"/>
      <c r="AV133" s="403"/>
      <c r="AW133" s="403"/>
    </row>
    <row r="134" spans="1:49" ht="15" hidden="1" customHeight="1" x14ac:dyDescent="0.2">
      <c r="A134" s="325"/>
      <c r="B134" s="326"/>
      <c r="C134" s="327"/>
      <c r="D134" s="334"/>
      <c r="E134" s="381"/>
      <c r="F134" s="334"/>
      <c r="G134" s="334"/>
      <c r="H134" s="334"/>
      <c r="I134" s="334"/>
      <c r="J134" s="334"/>
      <c r="K134" s="325"/>
      <c r="L134" s="325"/>
      <c r="M134" s="325"/>
      <c r="N134" s="325"/>
      <c r="O134" s="325"/>
      <c r="P134" s="325"/>
      <c r="Q134" s="325"/>
      <c r="R134" s="325"/>
      <c r="S134" s="331"/>
      <c r="T134" s="331"/>
      <c r="U134" s="331"/>
      <c r="V134" s="333"/>
      <c r="W134" s="333"/>
      <c r="X134" s="333"/>
      <c r="Y134" s="331"/>
      <c r="Z134" s="331"/>
      <c r="AA134" s="331"/>
      <c r="AB134" s="331"/>
      <c r="AC134" s="331"/>
      <c r="AD134" s="331"/>
      <c r="AE134" s="331"/>
      <c r="AF134" s="331"/>
      <c r="AG134" s="331"/>
      <c r="AH134" s="331"/>
      <c r="AI134" s="331"/>
      <c r="AJ134" s="331"/>
      <c r="AK134" s="331"/>
      <c r="AL134" s="331"/>
      <c r="AM134" s="331"/>
      <c r="AN134" s="331"/>
      <c r="AO134" s="331"/>
      <c r="AP134" s="403"/>
      <c r="AQ134" s="403"/>
      <c r="AR134" s="403"/>
      <c r="AS134" s="403"/>
      <c r="AT134" s="403"/>
      <c r="AU134" s="403"/>
      <c r="AV134" s="403"/>
      <c r="AW134" s="403"/>
    </row>
    <row r="135" spans="1:49" ht="15" hidden="1" customHeight="1" x14ac:dyDescent="0.2">
      <c r="A135" s="325"/>
      <c r="B135" s="326"/>
      <c r="C135" s="327"/>
      <c r="D135" s="334"/>
      <c r="E135" s="381"/>
      <c r="F135" s="334"/>
      <c r="G135" s="334"/>
      <c r="H135" s="334"/>
      <c r="I135" s="334"/>
      <c r="J135" s="334"/>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c r="AP135" s="403"/>
      <c r="AQ135" s="403"/>
      <c r="AR135" s="403"/>
      <c r="AS135" s="403"/>
      <c r="AT135" s="403"/>
      <c r="AU135" s="403"/>
      <c r="AV135" s="403"/>
      <c r="AW135" s="403"/>
    </row>
    <row r="136" spans="1:49" ht="15" hidden="1" customHeight="1" thickBot="1" x14ac:dyDescent="0.25">
      <c r="A136" s="803" t="str">
        <f ca="1">IF(AC_InletSum_1&lt;&gt;"",IF((COUNTA(OFFSET(CRAC_Reference,-4,0):AC_InletSum_1)+COUNTBLANK(OFFSET(CRAC_Reference,-4,0):AC_InletSum_1))&lt;&gt;SUM(AC_Num_Inlets_1:OFFSET(AC_Num_Inlets_1,Number_ACs-1,0)),"INDICATED NO. OF AC-INLETS DOESN’T MATCH NO. OF ROWS",""),"")</f>
        <v/>
      </c>
      <c r="B136" s="71"/>
      <c r="C136" s="91"/>
      <c r="D136" s="825" t="s">
        <v>701</v>
      </c>
      <c r="E136" s="770" t="s">
        <v>252</v>
      </c>
      <c r="F136" s="771"/>
      <c r="G136" s="771"/>
      <c r="H136" s="771"/>
      <c r="I136" s="771"/>
      <c r="J136" s="772"/>
      <c r="K136" s="65"/>
      <c r="L136" s="65"/>
      <c r="M136" s="65"/>
      <c r="N136" s="65"/>
      <c r="O136" s="65"/>
      <c r="P136" s="65"/>
      <c r="Q136" s="65"/>
      <c r="R136" s="65"/>
      <c r="S136" s="67"/>
      <c r="T136" s="67"/>
      <c r="U136" s="67"/>
      <c r="V136" s="67"/>
      <c r="W136" s="67"/>
      <c r="X136" s="67"/>
      <c r="Y136" s="331"/>
      <c r="Z136" s="331"/>
      <c r="AA136" s="331"/>
      <c r="AB136" s="67"/>
      <c r="AC136" s="67"/>
      <c r="AD136" s="67"/>
      <c r="AE136" s="67"/>
      <c r="AF136" s="331"/>
      <c r="AG136" s="331"/>
      <c r="AH136" s="331"/>
      <c r="AI136" s="331"/>
      <c r="AJ136" s="331"/>
      <c r="AK136" s="331"/>
      <c r="AL136" s="331"/>
      <c r="AM136" s="331"/>
      <c r="AN136" s="331"/>
      <c r="AO136" s="331"/>
      <c r="AP136" s="403"/>
      <c r="AQ136" s="403"/>
      <c r="AR136" s="403"/>
      <c r="AS136" s="403"/>
      <c r="AT136" s="403"/>
      <c r="AU136" s="403"/>
      <c r="AV136" s="403"/>
      <c r="AW136" s="403"/>
    </row>
    <row r="137" spans="1:49" ht="15" hidden="1" customHeight="1" thickTop="1" x14ac:dyDescent="0.2">
      <c r="A137" s="803"/>
      <c r="B137" s="71"/>
      <c r="C137" s="91"/>
      <c r="D137" s="826"/>
      <c r="E137" s="761" t="s">
        <v>25</v>
      </c>
      <c r="F137" s="768" t="s">
        <v>183</v>
      </c>
      <c r="G137" s="761" t="s">
        <v>253</v>
      </c>
      <c r="H137" s="761" t="s">
        <v>254</v>
      </c>
      <c r="I137" s="806" t="s">
        <v>193</v>
      </c>
      <c r="J137" s="761" t="s">
        <v>184</v>
      </c>
      <c r="K137" s="65"/>
      <c r="L137" s="65"/>
      <c r="M137" s="65"/>
      <c r="N137" s="65"/>
      <c r="O137" s="65"/>
      <c r="P137" s="65"/>
      <c r="Q137" s="65"/>
      <c r="R137" s="65"/>
      <c r="S137" s="65"/>
      <c r="T137" s="65"/>
      <c r="U137" s="65"/>
      <c r="V137" s="67"/>
      <c r="W137" s="67"/>
      <c r="X137" s="67"/>
      <c r="Y137" s="67"/>
      <c r="Z137" s="67"/>
      <c r="AA137" s="67"/>
      <c r="AB137" s="67"/>
      <c r="AC137" s="67"/>
      <c r="AD137" s="67"/>
      <c r="AE137" s="67"/>
      <c r="AF137" s="331"/>
      <c r="AG137" s="331"/>
      <c r="AH137" s="331"/>
      <c r="AI137" s="331"/>
      <c r="AJ137" s="331"/>
      <c r="AK137" s="331"/>
      <c r="AL137" s="331"/>
      <c r="AM137" s="331"/>
      <c r="AN137" s="331"/>
      <c r="AO137" s="331"/>
      <c r="AP137" s="403"/>
      <c r="AQ137" s="403"/>
      <c r="AR137" s="403"/>
      <c r="AS137" s="403"/>
      <c r="AT137" s="403"/>
      <c r="AU137" s="403"/>
      <c r="AV137" s="403"/>
      <c r="AW137" s="403"/>
    </row>
    <row r="138" spans="1:49" ht="15" hidden="1" customHeight="1" x14ac:dyDescent="0.2">
      <c r="A138" s="803"/>
      <c r="B138" s="71"/>
      <c r="C138" s="91"/>
      <c r="D138" s="827"/>
      <c r="E138" s="762"/>
      <c r="F138" s="763"/>
      <c r="G138" s="762"/>
      <c r="H138" s="762"/>
      <c r="I138" s="763"/>
      <c r="J138" s="762"/>
      <c r="K138" s="65"/>
      <c r="L138" s="65"/>
      <c r="M138" s="65"/>
      <c r="N138" s="65"/>
      <c r="O138" s="65"/>
      <c r="P138" s="65"/>
      <c r="Q138" s="65"/>
      <c r="R138" s="65"/>
      <c r="S138" s="65"/>
      <c r="T138" s="65"/>
      <c r="U138" s="65"/>
      <c r="V138" s="67"/>
      <c r="W138" s="67"/>
      <c r="X138" s="67"/>
      <c r="Y138" s="67"/>
      <c r="Z138" s="67"/>
      <c r="AA138" s="67"/>
      <c r="AB138" s="67"/>
      <c r="AC138" s="67"/>
      <c r="AD138" s="67"/>
      <c r="AE138" s="67"/>
      <c r="AF138" s="331"/>
      <c r="AG138" s="331"/>
      <c r="AH138" s="331"/>
      <c r="AI138" s="331"/>
      <c r="AJ138" s="331"/>
      <c r="AK138" s="331"/>
      <c r="AL138" s="331"/>
      <c r="AM138" s="331"/>
      <c r="AN138" s="331"/>
      <c r="AO138" s="331"/>
      <c r="AP138" s="403"/>
      <c r="AQ138" s="403"/>
      <c r="AR138" s="403"/>
      <c r="AS138" s="403"/>
      <c r="AT138" s="403"/>
      <c r="AU138" s="403"/>
      <c r="AV138" s="403"/>
      <c r="AW138" s="403"/>
    </row>
    <row r="139" spans="1:49" ht="15" hidden="1" customHeight="1" x14ac:dyDescent="0.2">
      <c r="A139" s="325"/>
      <c r="B139" s="326"/>
      <c r="C139" s="327"/>
      <c r="D139" s="323"/>
      <c r="E139" s="324"/>
      <c r="F139" s="755"/>
      <c r="G139" s="329"/>
      <c r="H139" s="698"/>
      <c r="I139" s="329"/>
      <c r="J139" s="384"/>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c r="AP139" s="418"/>
      <c r="AQ139" s="418"/>
      <c r="AR139" s="418"/>
      <c r="AS139" s="403"/>
      <c r="AT139" s="403"/>
      <c r="AU139" s="403"/>
      <c r="AV139" s="403"/>
      <c r="AW139" s="403"/>
    </row>
    <row r="140" spans="1:49" ht="15" hidden="1" customHeight="1" x14ac:dyDescent="0.2">
      <c r="A140" s="56"/>
      <c r="B140" s="59"/>
      <c r="C140" s="59"/>
      <c r="D140" s="64"/>
      <c r="E140" s="65"/>
      <c r="F140" s="65"/>
      <c r="G140" s="65"/>
      <c r="H140" s="65"/>
      <c r="I140" s="65"/>
      <c r="J140" s="65"/>
      <c r="K140" s="65"/>
      <c r="L140" s="65"/>
      <c r="M140" s="65"/>
      <c r="N140" s="65"/>
      <c r="O140" s="65"/>
      <c r="P140" s="65"/>
      <c r="Q140" s="65"/>
      <c r="R140" s="65"/>
      <c r="S140" s="65"/>
      <c r="T140" s="65"/>
      <c r="U140" s="65"/>
      <c r="V140" s="67"/>
      <c r="W140" s="67"/>
      <c r="X140" s="67"/>
      <c r="Y140" s="67"/>
      <c r="Z140" s="67"/>
      <c r="AA140" s="67"/>
      <c r="AB140" s="67"/>
      <c r="AC140" s="67"/>
      <c r="AD140" s="67"/>
      <c r="AE140" s="67"/>
      <c r="AF140" s="94"/>
      <c r="AG140" s="94"/>
      <c r="AH140" s="94"/>
      <c r="AI140" s="67"/>
      <c r="AJ140" s="67"/>
      <c r="AK140" s="67"/>
      <c r="AL140" s="67"/>
      <c r="AM140" s="67"/>
      <c r="AN140" s="67"/>
      <c r="AO140" s="67"/>
      <c r="AP140" s="403"/>
      <c r="AQ140" s="403"/>
      <c r="AR140" s="403"/>
      <c r="AS140" s="403"/>
      <c r="AT140" s="403"/>
      <c r="AU140" s="403"/>
      <c r="AV140" s="403"/>
      <c r="AW140" s="403"/>
    </row>
    <row r="141" spans="1:49" ht="15" customHeight="1" x14ac:dyDescent="0.2">
      <c r="A141" s="77"/>
      <c r="B141" s="78" t="s">
        <v>240</v>
      </c>
      <c r="C141" s="78">
        <v>0</v>
      </c>
      <c r="D141" s="65"/>
      <c r="E141" s="65"/>
      <c r="F141" s="65"/>
      <c r="G141" s="65"/>
      <c r="H141" s="65"/>
      <c r="I141" s="65"/>
      <c r="J141" s="65"/>
      <c r="K141" s="65"/>
      <c r="L141" s="65"/>
      <c r="M141" s="65"/>
      <c r="N141" s="65"/>
      <c r="O141" s="65"/>
      <c r="P141" s="65"/>
      <c r="Q141" s="65"/>
      <c r="R141" s="65"/>
      <c r="S141" s="65"/>
      <c r="T141" s="65"/>
      <c r="U141" s="65"/>
      <c r="V141" s="67"/>
      <c r="W141" s="67"/>
      <c r="X141" s="67"/>
      <c r="Y141" s="67"/>
      <c r="Z141" s="67"/>
      <c r="AA141" s="67"/>
      <c r="AB141" s="67"/>
      <c r="AC141" s="67"/>
      <c r="AD141" s="67"/>
      <c r="AE141" s="67"/>
      <c r="AF141" s="94"/>
      <c r="AG141" s="94"/>
      <c r="AH141" s="94"/>
      <c r="AI141" s="67"/>
      <c r="AJ141" s="67"/>
      <c r="AK141" s="67"/>
      <c r="AL141" s="67"/>
      <c r="AM141" s="67"/>
      <c r="AN141" s="67"/>
      <c r="AO141" s="67"/>
      <c r="AP141" s="403"/>
      <c r="AQ141" s="403"/>
      <c r="AR141" s="403"/>
      <c r="AS141" s="403"/>
      <c r="AT141" s="403"/>
      <c r="AU141" s="403"/>
      <c r="AV141" s="403"/>
      <c r="AW141" s="403"/>
    </row>
    <row r="142" spans="1:49" ht="15" customHeight="1" x14ac:dyDescent="0.2">
      <c r="A142" s="459"/>
      <c r="B142" s="459"/>
      <c r="C142" s="459"/>
      <c r="D142" s="65"/>
      <c r="E142" s="65"/>
      <c r="F142" s="65"/>
      <c r="G142" s="65"/>
      <c r="H142" s="65"/>
      <c r="I142" s="65"/>
      <c r="J142" s="65"/>
      <c r="K142" s="65"/>
      <c r="L142" s="65"/>
      <c r="M142" s="65"/>
      <c r="N142" s="65"/>
      <c r="O142" s="65"/>
      <c r="P142" s="65"/>
      <c r="Q142" s="65"/>
      <c r="R142" s="65"/>
      <c r="S142" s="65"/>
      <c r="T142" s="65"/>
      <c r="U142" s="65"/>
      <c r="V142" s="67"/>
      <c r="W142" s="67"/>
      <c r="X142" s="67"/>
      <c r="Y142" s="67"/>
      <c r="Z142" s="67"/>
      <c r="AA142" s="67"/>
      <c r="AB142" s="67"/>
      <c r="AC142" s="67"/>
      <c r="AD142" s="67"/>
      <c r="AE142" s="67"/>
      <c r="AF142" s="67"/>
      <c r="AG142" s="67"/>
      <c r="AH142" s="94"/>
      <c r="AI142" s="67"/>
      <c r="AJ142" s="67"/>
      <c r="AK142" s="67"/>
      <c r="AL142" s="67"/>
      <c r="AM142" s="67"/>
      <c r="AN142" s="67"/>
      <c r="AO142" s="67"/>
      <c r="AP142" s="403"/>
      <c r="AQ142" s="403"/>
      <c r="AR142" s="403"/>
      <c r="AS142" s="403"/>
      <c r="AT142" s="403"/>
      <c r="AU142" s="403"/>
      <c r="AV142" s="403"/>
      <c r="AW142" s="403"/>
    </row>
    <row r="143" spans="1:49" ht="15" hidden="1" customHeight="1" thickBot="1" x14ac:dyDescent="0.25">
      <c r="A143" s="807" t="str">
        <f ca="1">IF(CRAC_1&lt;&gt;"",(IF((COUNTA(OFFSET(CRAC_Outlet_Reference,-3,0):CRAC_1)+COUNTBLANK(OFFSET(CRAC_Outlet_Reference,-3,0):CRAC_1))&lt;&gt;Number_CRACs,"INDICATED NO. OF CRACS DOESN’T MATCH NO. OF ROWS","")),"")</f>
        <v/>
      </c>
      <c r="B143" s="59"/>
      <c r="C143" s="59"/>
      <c r="D143" s="809" t="s">
        <v>623</v>
      </c>
      <c r="E143" s="775" t="s">
        <v>24</v>
      </c>
      <c r="F143" s="776"/>
      <c r="G143" s="777"/>
      <c r="H143" s="770" t="s">
        <v>28</v>
      </c>
      <c r="I143" s="771"/>
      <c r="J143" s="771"/>
      <c r="K143" s="772"/>
      <c r="L143" s="770" t="s">
        <v>178</v>
      </c>
      <c r="M143" s="771"/>
      <c r="N143" s="771"/>
      <c r="O143" s="772"/>
      <c r="P143" s="770" t="s">
        <v>177</v>
      </c>
      <c r="Q143" s="772"/>
      <c r="R143" s="769" t="s">
        <v>242</v>
      </c>
      <c r="S143" s="769"/>
      <c r="T143" s="769"/>
      <c r="U143" s="769"/>
      <c r="V143" s="769"/>
      <c r="W143" s="769"/>
      <c r="X143" s="769"/>
      <c r="Y143" s="769"/>
      <c r="Z143" s="769"/>
      <c r="AA143" s="769"/>
      <c r="AB143" s="769"/>
      <c r="AC143" s="769"/>
      <c r="AD143" s="769"/>
      <c r="AE143" s="793" t="s">
        <v>718</v>
      </c>
      <c r="AF143" s="793"/>
      <c r="AG143" s="793"/>
      <c r="AH143" s="793"/>
      <c r="AI143" s="793"/>
      <c r="AJ143" s="793"/>
      <c r="AK143" s="793"/>
      <c r="AL143" s="67"/>
      <c r="AM143" s="67"/>
      <c r="AN143" s="67"/>
      <c r="AO143" s="67"/>
      <c r="AP143" s="403"/>
      <c r="AQ143" s="403"/>
      <c r="AR143" s="403"/>
      <c r="AS143" s="403"/>
      <c r="AT143" s="403"/>
      <c r="AU143" s="403"/>
      <c r="AV143" s="403"/>
      <c r="AW143" s="403"/>
    </row>
    <row r="144" spans="1:49" ht="15" hidden="1" customHeight="1" thickTop="1" x14ac:dyDescent="0.2">
      <c r="A144" s="803"/>
      <c r="B144" s="59"/>
      <c r="C144" s="59"/>
      <c r="D144" s="810"/>
      <c r="E144" s="761" t="s">
        <v>25</v>
      </c>
      <c r="F144" s="761" t="s">
        <v>172</v>
      </c>
      <c r="G144" s="761" t="s">
        <v>173</v>
      </c>
      <c r="H144" s="761" t="s">
        <v>171</v>
      </c>
      <c r="I144" s="761" t="s">
        <v>26</v>
      </c>
      <c r="J144" s="761" t="s">
        <v>27</v>
      </c>
      <c r="K144" s="761" t="s">
        <v>29</v>
      </c>
      <c r="L144" s="761" t="s">
        <v>30</v>
      </c>
      <c r="M144" s="761" t="s">
        <v>31</v>
      </c>
      <c r="N144" s="761" t="s">
        <v>32</v>
      </c>
      <c r="O144" s="761" t="s">
        <v>33</v>
      </c>
      <c r="P144" s="761" t="s">
        <v>174</v>
      </c>
      <c r="Q144" s="761" t="s">
        <v>175</v>
      </c>
      <c r="R144" s="763" t="s">
        <v>247</v>
      </c>
      <c r="S144" s="838" t="s">
        <v>645</v>
      </c>
      <c r="T144" s="762" t="s">
        <v>610</v>
      </c>
      <c r="U144" s="762"/>
      <c r="V144" s="762"/>
      <c r="W144" s="762" t="s">
        <v>387</v>
      </c>
      <c r="X144" s="762" t="s">
        <v>388</v>
      </c>
      <c r="Y144" s="762" t="s">
        <v>642</v>
      </c>
      <c r="Z144" s="762" t="s">
        <v>838</v>
      </c>
      <c r="AA144" s="762" t="s">
        <v>647</v>
      </c>
      <c r="AB144" s="762" t="s">
        <v>682</v>
      </c>
      <c r="AC144" s="763" t="s">
        <v>691</v>
      </c>
      <c r="AD144" s="763" t="s">
        <v>692</v>
      </c>
      <c r="AE144" s="782" t="s">
        <v>727</v>
      </c>
      <c r="AF144" s="784" t="s">
        <v>728</v>
      </c>
      <c r="AG144" s="786" t="s">
        <v>720</v>
      </c>
      <c r="AH144" s="786" t="s">
        <v>755</v>
      </c>
      <c r="AI144" s="786" t="s">
        <v>719</v>
      </c>
      <c r="AJ144" s="780" t="s">
        <v>729</v>
      </c>
      <c r="AK144" s="780" t="s">
        <v>730</v>
      </c>
      <c r="AL144" s="67"/>
      <c r="AM144" s="67"/>
      <c r="AN144" s="67"/>
      <c r="AO144" s="67"/>
      <c r="AP144" s="403"/>
      <c r="AQ144" s="403"/>
      <c r="AR144" s="403"/>
      <c r="AS144" s="403"/>
      <c r="AT144" s="403"/>
      <c r="AU144" s="403"/>
      <c r="AV144" s="403"/>
      <c r="AW144" s="403"/>
    </row>
    <row r="145" spans="1:49" ht="15" hidden="1" customHeight="1" x14ac:dyDescent="0.2">
      <c r="A145" s="803"/>
      <c r="B145" s="59"/>
      <c r="C145" s="59"/>
      <c r="D145" s="811"/>
      <c r="E145" s="762"/>
      <c r="F145" s="762"/>
      <c r="G145" s="762"/>
      <c r="H145" s="762"/>
      <c r="I145" s="762"/>
      <c r="J145" s="762"/>
      <c r="K145" s="762"/>
      <c r="L145" s="762"/>
      <c r="M145" s="762"/>
      <c r="N145" s="762"/>
      <c r="O145" s="762"/>
      <c r="P145" s="762"/>
      <c r="Q145" s="762"/>
      <c r="R145" s="764"/>
      <c r="S145" s="816"/>
      <c r="T145" s="547" t="s">
        <v>20</v>
      </c>
      <c r="U145" s="547" t="s">
        <v>21</v>
      </c>
      <c r="V145" s="547" t="s">
        <v>609</v>
      </c>
      <c r="W145" s="767"/>
      <c r="X145" s="767"/>
      <c r="Y145" s="767"/>
      <c r="Z145" s="767"/>
      <c r="AA145" s="767"/>
      <c r="AB145" s="767"/>
      <c r="AC145" s="764"/>
      <c r="AD145" s="764"/>
      <c r="AE145" s="783"/>
      <c r="AF145" s="785"/>
      <c r="AG145" s="787"/>
      <c r="AH145" s="787"/>
      <c r="AI145" s="787"/>
      <c r="AJ145" s="781"/>
      <c r="AK145" s="781"/>
      <c r="AL145" s="67"/>
      <c r="AM145" s="67"/>
      <c r="AN145" s="67"/>
      <c r="AO145" s="67"/>
      <c r="AP145" s="403"/>
      <c r="AQ145" s="403"/>
      <c r="AR145" s="403"/>
      <c r="AS145" s="403"/>
      <c r="AT145" s="403"/>
      <c r="AU145" s="403"/>
      <c r="AV145" s="403"/>
      <c r="AW145" s="403"/>
    </row>
    <row r="146" spans="1:49" ht="15" hidden="1" customHeight="1" x14ac:dyDescent="0.2">
      <c r="A146" s="454"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7"/>
      <c r="C146" s="447"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6"/>
      <c r="F146" s="754"/>
      <c r="G146" s="713"/>
      <c r="H146" s="246"/>
      <c r="I146" s="246"/>
      <c r="J146" s="246"/>
      <c r="K146" s="461"/>
      <c r="L146" s="92"/>
      <c r="M146" s="92"/>
      <c r="N146" s="246"/>
      <c r="O146" s="92"/>
      <c r="P146" s="246"/>
      <c r="Q146" s="246"/>
      <c r="R146" s="548"/>
      <c r="S146" s="716"/>
      <c r="T146" s="548"/>
      <c r="U146" s="548"/>
      <c r="V146" s="548"/>
      <c r="W146" s="267"/>
      <c r="X146" s="267"/>
      <c r="Y146" s="267"/>
      <c r="Z146" s="267"/>
      <c r="AA146" s="267"/>
      <c r="AB146" s="267"/>
      <c r="AC146" s="548"/>
      <c r="AD146" s="548"/>
      <c r="AE146" s="404"/>
      <c r="AF146" s="457"/>
      <c r="AG146" s="456" t="str">
        <f>IF(AC146&lt;&gt;"",AC146*DUR_OUTLET,"")</f>
        <v/>
      </c>
      <c r="AH146" s="456" t="str">
        <f>IF(AD146&lt;&gt;"",AD146*DUR_INLET,"")</f>
        <v/>
      </c>
      <c r="AI146" s="401" t="str">
        <f>IF(E146&lt;&gt;"",DUR_CRAC,"")</f>
        <v/>
      </c>
      <c r="AJ146" s="404"/>
      <c r="AK146" s="404"/>
      <c r="AL146" s="67"/>
      <c r="AM146" s="67"/>
      <c r="AN146" s="67"/>
      <c r="AO146" s="67"/>
      <c r="AP146" s="403"/>
      <c r="AQ146" s="403"/>
      <c r="AR146" s="403"/>
      <c r="AS146" s="403"/>
      <c r="AT146" s="403"/>
      <c r="AU146" s="403"/>
      <c r="AV146" s="403"/>
      <c r="AW146" s="403"/>
    </row>
    <row r="147" spans="1:49"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c r="V147" s="67"/>
      <c r="W147" s="67"/>
      <c r="X147" s="67"/>
      <c r="Y147" s="67"/>
      <c r="Z147" s="67"/>
      <c r="AA147" s="67"/>
      <c r="AB147" s="67"/>
      <c r="AC147" s="67"/>
      <c r="AD147" s="67"/>
      <c r="AE147" s="67"/>
      <c r="AF147" s="67"/>
      <c r="AG147" s="67"/>
      <c r="AH147" s="67"/>
      <c r="AI147" s="67"/>
      <c r="AJ147" s="67"/>
      <c r="AK147" s="67"/>
      <c r="AL147" s="67"/>
      <c r="AM147" s="67"/>
      <c r="AN147" s="67"/>
      <c r="AO147" s="67"/>
      <c r="AP147" s="403"/>
      <c r="AQ147" s="403"/>
      <c r="AR147" s="403"/>
      <c r="AS147" s="403"/>
      <c r="AT147" s="403"/>
      <c r="AU147" s="403"/>
      <c r="AV147" s="403"/>
      <c r="AW147" s="403"/>
    </row>
    <row r="148" spans="1:49" ht="15" hidden="1" customHeight="1" x14ac:dyDescent="0.2">
      <c r="A148" s="56"/>
      <c r="B148" s="59"/>
      <c r="C148" s="59"/>
      <c r="D148" s="64"/>
      <c r="E148" s="59"/>
      <c r="F148" s="59"/>
      <c r="G148" s="59"/>
      <c r="H148" s="68"/>
      <c r="I148" s="59"/>
      <c r="J148" s="59"/>
      <c r="K148" s="59"/>
      <c r="L148" s="69"/>
      <c r="M148" s="70"/>
      <c r="N148" s="70"/>
      <c r="O148" s="69"/>
      <c r="P148" s="62"/>
      <c r="Q148" s="67"/>
      <c r="R148" s="67"/>
      <c r="S148" s="67"/>
      <c r="T148" s="65"/>
      <c r="U148" s="67"/>
      <c r="V148" s="67"/>
      <c r="W148" s="67"/>
      <c r="X148" s="67"/>
      <c r="Y148" s="67"/>
      <c r="Z148" s="67"/>
      <c r="AA148" s="67"/>
      <c r="AB148" s="67"/>
      <c r="AC148" s="67"/>
      <c r="AD148" s="67"/>
      <c r="AE148" s="67"/>
      <c r="AF148" s="67"/>
      <c r="AG148" s="67"/>
      <c r="AH148" s="67"/>
      <c r="AI148" s="67"/>
      <c r="AJ148" s="67"/>
      <c r="AK148" s="67"/>
      <c r="AL148" s="67"/>
      <c r="AM148" s="67"/>
      <c r="AN148" s="67"/>
      <c r="AO148" s="67"/>
      <c r="AP148" s="403"/>
      <c r="AQ148" s="403"/>
      <c r="AR148" s="403"/>
      <c r="AS148" s="403"/>
      <c r="AT148" s="403"/>
      <c r="AU148" s="403"/>
      <c r="AV148" s="403"/>
      <c r="AW148" s="403"/>
    </row>
    <row r="149" spans="1:49" ht="15" hidden="1" customHeight="1" thickBot="1" x14ac:dyDescent="0.3">
      <c r="A149" s="803"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809" t="s">
        <v>624</v>
      </c>
      <c r="E149" s="770" t="s">
        <v>189</v>
      </c>
      <c r="F149" s="771"/>
      <c r="G149" s="771"/>
      <c r="H149" s="771"/>
      <c r="I149" s="771"/>
      <c r="J149" s="772"/>
      <c r="K149" s="158"/>
      <c r="L149" s="158"/>
      <c r="M149" s="158"/>
      <c r="N149" s="158"/>
      <c r="O149" s="158"/>
      <c r="P149" s="158"/>
      <c r="Q149" s="158"/>
      <c r="R149" s="158"/>
      <c r="S149" s="158"/>
      <c r="T149" s="158"/>
      <c r="U149" s="65"/>
      <c r="V149" s="67"/>
      <c r="W149" s="67"/>
      <c r="X149" s="67"/>
      <c r="Y149" s="67"/>
      <c r="Z149" s="67"/>
      <c r="AA149" s="67"/>
      <c r="AB149" s="67"/>
      <c r="AC149" s="67"/>
      <c r="AD149" s="67"/>
      <c r="AE149" s="67"/>
      <c r="AF149" s="67"/>
      <c r="AG149" s="67"/>
      <c r="AH149" s="67"/>
      <c r="AI149" s="67"/>
      <c r="AJ149" s="67"/>
      <c r="AK149" s="67"/>
      <c r="AL149" s="67"/>
      <c r="AM149" s="67"/>
      <c r="AN149" s="67"/>
      <c r="AO149" s="67"/>
      <c r="AP149" s="403"/>
      <c r="AQ149" s="403"/>
      <c r="AR149" s="403"/>
      <c r="AS149" s="403"/>
      <c r="AT149" s="403"/>
      <c r="AU149" s="403"/>
      <c r="AV149" s="403"/>
      <c r="AW149" s="403"/>
    </row>
    <row r="150" spans="1:49" ht="15" hidden="1" customHeight="1" thickTop="1" x14ac:dyDescent="0.25">
      <c r="A150" s="803"/>
      <c r="B150" s="59"/>
      <c r="C150" s="59"/>
      <c r="D150" s="810"/>
      <c r="E150" s="761" t="s">
        <v>25</v>
      </c>
      <c r="F150" s="860" t="s">
        <v>183</v>
      </c>
      <c r="G150" s="761" t="s">
        <v>192</v>
      </c>
      <c r="H150" s="761" t="s">
        <v>190</v>
      </c>
      <c r="I150" s="850" t="s">
        <v>194</v>
      </c>
      <c r="J150" s="761" t="s">
        <v>184</v>
      </c>
      <c r="K150" s="158"/>
      <c r="L150" s="158"/>
      <c r="M150" s="158"/>
      <c r="N150" s="158"/>
      <c r="O150" s="158"/>
      <c r="P150" s="158"/>
      <c r="Q150" s="158"/>
      <c r="R150" s="158"/>
      <c r="S150" s="158"/>
      <c r="T150" s="158"/>
      <c r="U150" s="94"/>
      <c r="V150" s="94"/>
      <c r="W150" s="94"/>
      <c r="X150" s="94"/>
      <c r="Y150" s="94"/>
      <c r="Z150" s="94"/>
      <c r="AA150" s="94"/>
      <c r="AB150" s="67"/>
      <c r="AC150" s="67"/>
      <c r="AD150" s="67"/>
      <c r="AE150" s="67"/>
      <c r="AF150" s="67"/>
      <c r="AG150" s="67"/>
      <c r="AH150" s="67"/>
      <c r="AI150" s="67"/>
      <c r="AJ150" s="67"/>
      <c r="AK150" s="67"/>
      <c r="AL150" s="67"/>
      <c r="AM150" s="67"/>
      <c r="AN150" s="94"/>
      <c r="AO150" s="94"/>
      <c r="AP150" s="403"/>
      <c r="AQ150" s="403"/>
      <c r="AR150" s="403"/>
      <c r="AS150" s="403"/>
      <c r="AT150" s="403"/>
      <c r="AU150" s="403"/>
      <c r="AV150" s="403"/>
      <c r="AW150" s="403"/>
    </row>
    <row r="151" spans="1:49" ht="15" hidden="1" customHeight="1" x14ac:dyDescent="0.25">
      <c r="A151" s="803"/>
      <c r="B151" s="59"/>
      <c r="C151" s="59"/>
      <c r="D151" s="811"/>
      <c r="E151" s="762"/>
      <c r="F151" s="861"/>
      <c r="G151" s="762"/>
      <c r="H151" s="762"/>
      <c r="I151" s="799"/>
      <c r="J151" s="762"/>
      <c r="K151" s="158"/>
      <c r="L151" s="158"/>
      <c r="M151" s="158"/>
      <c r="N151" s="158"/>
      <c r="O151" s="158"/>
      <c r="P151" s="158"/>
      <c r="Q151" s="158"/>
      <c r="R151" s="158"/>
      <c r="S151" s="158"/>
      <c r="T151" s="158"/>
      <c r="U151" s="65"/>
      <c r="V151" s="67"/>
      <c r="W151" s="67"/>
      <c r="X151" s="67"/>
      <c r="Y151" s="67"/>
      <c r="Z151" s="67"/>
      <c r="AA151" s="67"/>
      <c r="AB151" s="67"/>
      <c r="AC151" s="67"/>
      <c r="AD151" s="67"/>
      <c r="AE151" s="67"/>
      <c r="AF151" s="67"/>
      <c r="AG151" s="67"/>
      <c r="AH151" s="94"/>
      <c r="AI151" s="67"/>
      <c r="AJ151" s="67"/>
      <c r="AK151" s="67"/>
      <c r="AL151" s="67"/>
      <c r="AM151" s="67"/>
      <c r="AN151" s="67"/>
      <c r="AO151" s="67"/>
      <c r="AP151" s="403"/>
      <c r="AQ151" s="403"/>
      <c r="AR151" s="403"/>
      <c r="AS151" s="403"/>
      <c r="AT151" s="403"/>
      <c r="AU151" s="403"/>
      <c r="AV151" s="403"/>
      <c r="AW151" s="403"/>
    </row>
    <row r="152" spans="1:49" ht="15" hidden="1" customHeight="1" x14ac:dyDescent="0.2">
      <c r="A152" s="454"/>
      <c r="B152" s="447"/>
      <c r="C152" s="447"/>
      <c r="D152" s="329"/>
      <c r="E152" s="324"/>
      <c r="F152" s="755"/>
      <c r="G152" s="329"/>
      <c r="H152" s="698"/>
      <c r="I152" s="329"/>
      <c r="J152" s="329"/>
      <c r="K152" s="325"/>
      <c r="L152" s="325"/>
      <c r="M152" s="325"/>
      <c r="N152" s="325"/>
      <c r="O152" s="325"/>
      <c r="P152" s="325"/>
      <c r="Q152" s="325"/>
      <c r="R152" s="325"/>
      <c r="S152" s="325"/>
      <c r="T152" s="325"/>
      <c r="U152" s="325"/>
      <c r="V152" s="331"/>
      <c r="W152" s="331"/>
      <c r="X152" s="331"/>
      <c r="Y152" s="331"/>
      <c r="Z152" s="331"/>
      <c r="AA152" s="331"/>
      <c r="AB152" s="331"/>
      <c r="AC152" s="331"/>
      <c r="AD152" s="331"/>
      <c r="AE152" s="331"/>
      <c r="AF152" s="331"/>
      <c r="AG152" s="331"/>
      <c r="AH152" s="331"/>
      <c r="AI152" s="331"/>
      <c r="AJ152" s="331"/>
      <c r="AK152" s="331"/>
      <c r="AL152" s="331"/>
      <c r="AM152" s="331"/>
      <c r="AN152" s="331"/>
      <c r="AO152" s="331"/>
      <c r="AP152" s="403"/>
      <c r="AQ152" s="403"/>
      <c r="AR152" s="403"/>
      <c r="AS152" s="403"/>
      <c r="AT152" s="403"/>
      <c r="AU152" s="403"/>
      <c r="AV152" s="403"/>
      <c r="AW152" s="403"/>
    </row>
    <row r="153" spans="1:49" ht="15" hidden="1" customHeight="1" x14ac:dyDescent="0.2">
      <c r="A153" s="325"/>
      <c r="B153" s="326"/>
      <c r="C153" s="327"/>
      <c r="D153" s="334"/>
      <c r="E153" s="381"/>
      <c r="F153" s="334"/>
      <c r="G153" s="334"/>
      <c r="H153" s="334"/>
      <c r="I153" s="334"/>
      <c r="J153" s="334"/>
      <c r="K153" s="325"/>
      <c r="L153" s="325"/>
      <c r="M153" s="325"/>
      <c r="N153" s="325"/>
      <c r="O153" s="325"/>
      <c r="P153" s="325"/>
      <c r="Q153" s="325"/>
      <c r="R153" s="325"/>
      <c r="S153" s="331"/>
      <c r="T153" s="331"/>
      <c r="U153" s="331"/>
      <c r="V153" s="333"/>
      <c r="W153" s="333"/>
      <c r="X153" s="333"/>
      <c r="Y153" s="331"/>
      <c r="Z153" s="331"/>
      <c r="AA153" s="331"/>
      <c r="AB153" s="331"/>
      <c r="AC153" s="331"/>
      <c r="AD153" s="331"/>
      <c r="AE153" s="331"/>
      <c r="AF153" s="331"/>
      <c r="AG153" s="331"/>
      <c r="AH153" s="331"/>
      <c r="AI153" s="331"/>
      <c r="AJ153" s="331"/>
      <c r="AK153" s="331"/>
      <c r="AL153" s="331"/>
      <c r="AM153" s="331"/>
      <c r="AN153" s="331"/>
      <c r="AO153" s="331"/>
      <c r="AP153" s="403"/>
      <c r="AQ153" s="403"/>
      <c r="AR153" s="403"/>
      <c r="AS153" s="403"/>
      <c r="AT153" s="403"/>
      <c r="AU153" s="403"/>
      <c r="AV153" s="403"/>
      <c r="AW153" s="403"/>
    </row>
    <row r="154" spans="1:49" ht="15" hidden="1" customHeight="1" x14ac:dyDescent="0.2">
      <c r="A154" s="325"/>
      <c r="B154" s="326"/>
      <c r="C154" s="327"/>
      <c r="D154" s="334"/>
      <c r="E154" s="381"/>
      <c r="F154" s="334"/>
      <c r="G154" s="334"/>
      <c r="H154" s="334"/>
      <c r="I154" s="334"/>
      <c r="J154" s="334"/>
      <c r="K154" s="325"/>
      <c r="L154" s="325"/>
      <c r="M154" s="325"/>
      <c r="N154" s="325"/>
      <c r="O154" s="325"/>
      <c r="P154" s="325"/>
      <c r="Q154" s="325"/>
      <c r="R154" s="325"/>
      <c r="S154" s="331"/>
      <c r="T154" s="331"/>
      <c r="U154" s="331"/>
      <c r="V154" s="333"/>
      <c r="W154" s="333"/>
      <c r="X154" s="333"/>
      <c r="Y154" s="331"/>
      <c r="Z154" s="331"/>
      <c r="AA154" s="331"/>
      <c r="AB154" s="331"/>
      <c r="AC154" s="331"/>
      <c r="AD154" s="331"/>
      <c r="AE154" s="331"/>
      <c r="AF154" s="331"/>
      <c r="AG154" s="331"/>
      <c r="AH154" s="331"/>
      <c r="AI154" s="331"/>
      <c r="AJ154" s="331"/>
      <c r="AK154" s="331"/>
      <c r="AL154" s="331"/>
      <c r="AM154" s="331"/>
      <c r="AN154" s="331"/>
      <c r="AO154" s="331"/>
      <c r="AP154" s="403"/>
      <c r="AQ154" s="403"/>
      <c r="AR154" s="403"/>
      <c r="AS154" s="403"/>
      <c r="AT154" s="403"/>
      <c r="AU154" s="403"/>
      <c r="AV154" s="403"/>
      <c r="AW154" s="403"/>
    </row>
    <row r="155" spans="1:49" ht="15" hidden="1" customHeight="1" thickBot="1" x14ac:dyDescent="0.25">
      <c r="A155" s="803" t="str">
        <f ca="1">IF(CRAC_InletSum_1&lt;&gt;"",IF((COUNTA(OFFSET(ERV_Reference,-4,0):CRAC_InletSum_1)+COUNTBLANK(OFFSET(ERV_Reference,-4,0):CRAC_InletSum_1))&lt;&gt;SUM(CRAC_Num_Inlets_1:OFFSET(CRAC_Num_Inlets_1,Number_CRACs-1,0)),"INDICATED NO. OF CRAC-INLETS DOESN’T MATCH NO. OF ROWS",""),"")</f>
        <v/>
      </c>
      <c r="B155" s="71"/>
      <c r="C155" s="91"/>
      <c r="D155" s="825" t="s">
        <v>702</v>
      </c>
      <c r="E155" s="770" t="s">
        <v>252</v>
      </c>
      <c r="F155" s="771"/>
      <c r="G155" s="771"/>
      <c r="H155" s="771"/>
      <c r="I155" s="771"/>
      <c r="J155" s="772"/>
      <c r="K155" s="65"/>
      <c r="L155" s="65"/>
      <c r="M155" s="65"/>
      <c r="N155" s="65"/>
      <c r="O155" s="65"/>
      <c r="P155" s="65"/>
      <c r="Q155" s="65"/>
      <c r="R155" s="65"/>
      <c r="S155" s="67"/>
      <c r="T155" s="67"/>
      <c r="U155" s="67"/>
      <c r="V155" s="67"/>
      <c r="W155" s="67"/>
      <c r="X155" s="67"/>
      <c r="Y155" s="331"/>
      <c r="Z155" s="331"/>
      <c r="AA155" s="331"/>
      <c r="AB155" s="67"/>
      <c r="AC155" s="67"/>
      <c r="AD155" s="67"/>
      <c r="AE155" s="67"/>
      <c r="AF155" s="331"/>
      <c r="AG155" s="331"/>
      <c r="AH155" s="331"/>
      <c r="AI155" s="331"/>
      <c r="AJ155" s="331"/>
      <c r="AK155" s="331"/>
      <c r="AL155" s="331"/>
      <c r="AM155" s="331"/>
      <c r="AN155" s="331"/>
      <c r="AO155" s="331"/>
      <c r="AP155" s="403"/>
      <c r="AQ155" s="403"/>
      <c r="AR155" s="403"/>
      <c r="AS155" s="403"/>
      <c r="AT155" s="403"/>
      <c r="AU155" s="403"/>
      <c r="AV155" s="403"/>
      <c r="AW155" s="403"/>
    </row>
    <row r="156" spans="1:49" ht="15" hidden="1" customHeight="1" thickTop="1" x14ac:dyDescent="0.2">
      <c r="A156" s="803"/>
      <c r="B156" s="71"/>
      <c r="C156" s="91"/>
      <c r="D156" s="826"/>
      <c r="E156" s="761" t="s">
        <v>25</v>
      </c>
      <c r="F156" s="768" t="s">
        <v>183</v>
      </c>
      <c r="G156" s="761" t="s">
        <v>253</v>
      </c>
      <c r="H156" s="761" t="s">
        <v>254</v>
      </c>
      <c r="I156" s="806" t="s">
        <v>193</v>
      </c>
      <c r="J156" s="761" t="s">
        <v>184</v>
      </c>
      <c r="K156" s="65"/>
      <c r="L156" s="65"/>
      <c r="M156" s="65"/>
      <c r="N156" s="65"/>
      <c r="O156" s="65"/>
      <c r="P156" s="65"/>
      <c r="Q156" s="65"/>
      <c r="R156" s="65"/>
      <c r="S156" s="65"/>
      <c r="T156" s="65"/>
      <c r="U156" s="65"/>
      <c r="V156" s="67"/>
      <c r="W156" s="67"/>
      <c r="X156" s="67"/>
      <c r="Y156" s="67"/>
      <c r="Z156" s="67"/>
      <c r="AA156" s="67"/>
      <c r="AB156" s="67"/>
      <c r="AC156" s="67"/>
      <c r="AD156" s="67"/>
      <c r="AE156" s="67"/>
      <c r="AF156" s="331"/>
      <c r="AG156" s="331"/>
      <c r="AH156" s="331"/>
      <c r="AI156" s="331"/>
      <c r="AJ156" s="331"/>
      <c r="AK156" s="331"/>
      <c r="AL156" s="331"/>
      <c r="AM156" s="331"/>
      <c r="AN156" s="331"/>
      <c r="AO156" s="331"/>
      <c r="AP156" s="403"/>
      <c r="AQ156" s="403"/>
      <c r="AR156" s="403"/>
      <c r="AS156" s="403"/>
      <c r="AT156" s="403"/>
      <c r="AU156" s="403"/>
      <c r="AV156" s="403"/>
      <c r="AW156" s="403"/>
    </row>
    <row r="157" spans="1:49" ht="15" hidden="1" customHeight="1" x14ac:dyDescent="0.2">
      <c r="A157" s="803"/>
      <c r="B157" s="71"/>
      <c r="C157" s="91"/>
      <c r="D157" s="827"/>
      <c r="E157" s="762"/>
      <c r="F157" s="763"/>
      <c r="G157" s="762"/>
      <c r="H157" s="762"/>
      <c r="I157" s="763"/>
      <c r="J157" s="762"/>
      <c r="K157" s="65"/>
      <c r="L157" s="65"/>
      <c r="M157" s="65"/>
      <c r="N157" s="65"/>
      <c r="O157" s="65"/>
      <c r="P157" s="65"/>
      <c r="Q157" s="65"/>
      <c r="R157" s="65"/>
      <c r="S157" s="65"/>
      <c r="T157" s="65"/>
      <c r="U157" s="65"/>
      <c r="V157" s="67"/>
      <c r="W157" s="67"/>
      <c r="X157" s="67"/>
      <c r="Y157" s="67"/>
      <c r="Z157" s="67"/>
      <c r="AA157" s="67"/>
      <c r="AB157" s="67"/>
      <c r="AC157" s="67"/>
      <c r="AD157" s="67"/>
      <c r="AE157" s="67"/>
      <c r="AF157" s="331"/>
      <c r="AG157" s="331"/>
      <c r="AH157" s="331"/>
      <c r="AI157" s="331"/>
      <c r="AJ157" s="331"/>
      <c r="AK157" s="331"/>
      <c r="AL157" s="331"/>
      <c r="AM157" s="331"/>
      <c r="AN157" s="331"/>
      <c r="AO157" s="331"/>
      <c r="AP157" s="403"/>
      <c r="AQ157" s="403"/>
      <c r="AR157" s="403"/>
      <c r="AS157" s="403"/>
      <c r="AT157" s="403"/>
      <c r="AU157" s="403"/>
      <c r="AV157" s="403"/>
      <c r="AW157" s="403"/>
    </row>
    <row r="158" spans="1:49" ht="15" hidden="1" customHeight="1" x14ac:dyDescent="0.2">
      <c r="A158" s="325"/>
      <c r="B158" s="326"/>
      <c r="C158" s="327"/>
      <c r="D158" s="323"/>
      <c r="E158" s="324"/>
      <c r="F158" s="755"/>
      <c r="G158" s="329"/>
      <c r="H158" s="698"/>
      <c r="I158" s="329"/>
      <c r="J158" s="329"/>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c r="AP158" s="403"/>
      <c r="AQ158" s="403"/>
      <c r="AR158" s="403"/>
      <c r="AS158" s="403"/>
      <c r="AT158" s="403"/>
      <c r="AU158" s="403"/>
      <c r="AV158" s="403"/>
      <c r="AW158" s="403"/>
    </row>
    <row r="159" spans="1:49" ht="15" hidden="1" customHeight="1" x14ac:dyDescent="0.2">
      <c r="A159" s="159"/>
      <c r="B159" s="153"/>
      <c r="C159" s="153"/>
      <c r="D159" s="150"/>
      <c r="E159" s="59"/>
      <c r="F159" s="56"/>
      <c r="G159" s="56"/>
      <c r="H159" s="56"/>
      <c r="I159" s="56"/>
      <c r="J159" s="56"/>
      <c r="K159" s="65"/>
      <c r="L159" s="65"/>
      <c r="M159" s="93"/>
      <c r="N159" s="93"/>
      <c r="O159" s="93"/>
      <c r="P159" s="93"/>
      <c r="Q159" s="93"/>
      <c r="R159" s="93"/>
      <c r="S159" s="93"/>
      <c r="T159" s="93"/>
      <c r="U159" s="65"/>
      <c r="V159" s="67"/>
      <c r="W159" s="67"/>
      <c r="X159" s="67"/>
      <c r="Y159" s="67"/>
      <c r="Z159" s="67"/>
      <c r="AA159" s="67"/>
      <c r="AB159" s="67"/>
      <c r="AC159" s="67"/>
      <c r="AD159" s="67"/>
      <c r="AE159" s="67"/>
      <c r="AF159" s="67"/>
      <c r="AG159" s="67"/>
      <c r="AH159" s="94"/>
      <c r="AI159" s="67"/>
      <c r="AJ159" s="67"/>
      <c r="AK159" s="67"/>
      <c r="AL159" s="67"/>
      <c r="AM159" s="67"/>
      <c r="AN159" s="67"/>
      <c r="AO159" s="67"/>
      <c r="AP159" s="403"/>
      <c r="AQ159" s="403"/>
      <c r="AR159" s="403"/>
      <c r="AS159" s="403"/>
      <c r="AT159" s="403"/>
      <c r="AU159" s="403"/>
      <c r="AV159" s="403"/>
      <c r="AW159" s="403"/>
    </row>
    <row r="160" spans="1:49" ht="15" customHeight="1" x14ac:dyDescent="0.25">
      <c r="A160" s="77"/>
      <c r="B160" s="78" t="s">
        <v>243</v>
      </c>
      <c r="C160" s="78">
        <v>0</v>
      </c>
      <c r="D160" s="150"/>
      <c r="E160" s="59"/>
      <c r="F160" s="56"/>
      <c r="G160" s="56"/>
      <c r="H160" s="56"/>
      <c r="I160" s="56"/>
      <c r="J160" s="56"/>
      <c r="K160" s="65"/>
      <c r="L160" s="65"/>
      <c r="M160" s="93"/>
      <c r="N160" s="93"/>
      <c r="O160" s="93"/>
      <c r="P160" s="93"/>
      <c r="Q160" s="93"/>
      <c r="R160" s="93"/>
      <c r="S160" s="93"/>
      <c r="T160" s="93"/>
      <c r="U160" s="160"/>
      <c r="V160" s="94"/>
      <c r="W160" s="94"/>
      <c r="X160" s="94"/>
      <c r="Y160" s="94"/>
      <c r="Z160" s="94"/>
      <c r="AA160" s="94"/>
      <c r="AB160" s="94"/>
      <c r="AC160" s="94"/>
      <c r="AD160" s="94"/>
      <c r="AE160" s="94"/>
      <c r="AF160" s="67"/>
      <c r="AG160" s="67"/>
      <c r="AH160" s="94"/>
      <c r="AI160" s="67"/>
      <c r="AJ160" s="67"/>
      <c r="AK160" s="67"/>
      <c r="AL160" s="67"/>
      <c r="AM160" s="67"/>
      <c r="AN160" s="67"/>
      <c r="AO160" s="67"/>
      <c r="AP160" s="403"/>
      <c r="AQ160" s="403"/>
      <c r="AR160" s="403"/>
      <c r="AS160" s="403"/>
      <c r="AT160" s="403"/>
      <c r="AU160" s="403"/>
      <c r="AV160" s="403"/>
      <c r="AW160" s="403"/>
    </row>
    <row r="161" spans="1:49" ht="15" customHeight="1" x14ac:dyDescent="0.25">
      <c r="A161" s="459"/>
      <c r="B161" s="459"/>
      <c r="C161" s="459"/>
      <c r="D161" s="150"/>
      <c r="E161" s="59"/>
      <c r="F161" s="56"/>
      <c r="G161" s="56"/>
      <c r="H161" s="56"/>
      <c r="I161" s="56"/>
      <c r="J161" s="56"/>
      <c r="K161" s="65"/>
      <c r="L161" s="65"/>
      <c r="M161" s="93"/>
      <c r="N161" s="93"/>
      <c r="O161" s="93"/>
      <c r="P161" s="93"/>
      <c r="Q161" s="93"/>
      <c r="R161" s="93"/>
      <c r="S161" s="93"/>
      <c r="T161" s="93"/>
      <c r="U161" s="160"/>
      <c r="V161" s="94"/>
      <c r="W161" s="94"/>
      <c r="X161" s="94"/>
      <c r="Y161" s="94"/>
      <c r="Z161" s="94"/>
      <c r="AA161" s="94"/>
      <c r="AB161" s="94"/>
      <c r="AC161" s="94"/>
      <c r="AD161" s="94"/>
      <c r="AE161" s="94"/>
      <c r="AF161" s="67"/>
      <c r="AG161" s="67"/>
      <c r="AH161" s="94"/>
      <c r="AI161" s="67"/>
      <c r="AJ161" s="67"/>
      <c r="AK161" s="67"/>
      <c r="AL161" s="67"/>
      <c r="AM161" s="67"/>
      <c r="AN161" s="67"/>
      <c r="AO161" s="67"/>
      <c r="AP161" s="403"/>
      <c r="AQ161" s="403"/>
      <c r="AR161" s="403"/>
      <c r="AS161" s="403"/>
      <c r="AT161" s="403"/>
      <c r="AU161" s="403"/>
      <c r="AV161" s="403"/>
      <c r="AW161" s="403"/>
    </row>
    <row r="162" spans="1:49" ht="15" hidden="1" customHeight="1" x14ac:dyDescent="0.2">
      <c r="A162" s="807" t="str">
        <f ca="1">IF(ERV_1&lt;&gt;"",(IF((COUNTA(OFFSET(ERV_ATU_Reference,-3,0):ERV_1)+COUNTBLANK(OFFSET(ERV_ATU_Reference,-3,0):ERV_1))&lt;&gt;Number_ERVs,"INDICATED NO. OF ERVS DOESN’T MATCH NO. OF ROWS","")),"")</f>
        <v/>
      </c>
      <c r="B162" s="59"/>
      <c r="C162" s="59"/>
      <c r="D162" s="808" t="s">
        <v>625</v>
      </c>
      <c r="E162" s="773" t="s">
        <v>24</v>
      </c>
      <c r="F162" s="773"/>
      <c r="G162" s="773"/>
      <c r="H162" s="773" t="s">
        <v>28</v>
      </c>
      <c r="I162" s="773"/>
      <c r="J162" s="773"/>
      <c r="K162" s="841" t="s">
        <v>244</v>
      </c>
      <c r="L162" s="857"/>
      <c r="M162" s="857"/>
      <c r="N162" s="857"/>
      <c r="O162" s="857"/>
      <c r="P162" s="857"/>
      <c r="Q162" s="857"/>
      <c r="R162" s="857"/>
      <c r="S162" s="857"/>
      <c r="T162" s="857"/>
      <c r="U162" s="858"/>
      <c r="V162" s="841" t="s">
        <v>245</v>
      </c>
      <c r="W162" s="857"/>
      <c r="X162" s="857"/>
      <c r="Y162" s="857"/>
      <c r="Z162" s="857"/>
      <c r="AA162" s="857"/>
      <c r="AB162" s="857"/>
      <c r="AC162" s="857"/>
      <c r="AD162" s="857"/>
      <c r="AE162" s="857"/>
      <c r="AF162" s="858"/>
      <c r="AG162" s="867" t="s">
        <v>246</v>
      </c>
      <c r="AH162" s="867"/>
      <c r="AI162" s="867"/>
      <c r="AJ162" s="867"/>
      <c r="AK162" s="867"/>
      <c r="AL162" s="867"/>
      <c r="AM162" s="867"/>
      <c r="AN162" s="867"/>
      <c r="AO162" s="867"/>
      <c r="AP162" s="867"/>
      <c r="AQ162" s="869" t="s">
        <v>718</v>
      </c>
      <c r="AR162" s="869"/>
      <c r="AS162" s="869"/>
      <c r="AT162" s="869"/>
      <c r="AU162" s="869"/>
      <c r="AV162" s="869"/>
      <c r="AW162" s="869"/>
    </row>
    <row r="163" spans="1:49" ht="15" hidden="1" customHeight="1" thickBot="1" x14ac:dyDescent="0.25">
      <c r="A163" s="803"/>
      <c r="B163" s="59"/>
      <c r="C163" s="59"/>
      <c r="D163" s="808"/>
      <c r="E163" s="774"/>
      <c r="F163" s="774"/>
      <c r="G163" s="774"/>
      <c r="H163" s="774"/>
      <c r="I163" s="774"/>
      <c r="J163" s="774"/>
      <c r="K163" s="859" t="s">
        <v>178</v>
      </c>
      <c r="L163" s="859"/>
      <c r="M163" s="859"/>
      <c r="N163" s="859"/>
      <c r="O163" s="859"/>
      <c r="P163" s="859" t="s">
        <v>177</v>
      </c>
      <c r="Q163" s="859"/>
      <c r="R163" s="763" t="s">
        <v>247</v>
      </c>
      <c r="S163" s="843" t="s">
        <v>672</v>
      </c>
      <c r="T163" s="848"/>
      <c r="U163" s="849"/>
      <c r="V163" s="769" t="s">
        <v>248</v>
      </c>
      <c r="W163" s="769"/>
      <c r="X163" s="769"/>
      <c r="Y163" s="769"/>
      <c r="Z163" s="769"/>
      <c r="AA163" s="769" t="s">
        <v>177</v>
      </c>
      <c r="AB163" s="769"/>
      <c r="AC163" s="764" t="s">
        <v>249</v>
      </c>
      <c r="AD163" s="843" t="s">
        <v>610</v>
      </c>
      <c r="AE163" s="848"/>
      <c r="AF163" s="849"/>
      <c r="AG163" s="868"/>
      <c r="AH163" s="868"/>
      <c r="AI163" s="868"/>
      <c r="AJ163" s="868"/>
      <c r="AK163" s="868"/>
      <c r="AL163" s="868"/>
      <c r="AM163" s="868"/>
      <c r="AN163" s="868"/>
      <c r="AO163" s="868"/>
      <c r="AP163" s="868"/>
      <c r="AQ163" s="870"/>
      <c r="AR163" s="870"/>
      <c r="AS163" s="870"/>
      <c r="AT163" s="870"/>
      <c r="AU163" s="870"/>
      <c r="AV163" s="870"/>
      <c r="AW163" s="870"/>
    </row>
    <row r="164" spans="1:49" ht="15" hidden="1" customHeight="1" thickTop="1" x14ac:dyDescent="0.2">
      <c r="A164" s="803"/>
      <c r="B164" s="59"/>
      <c r="C164" s="59"/>
      <c r="D164" s="808"/>
      <c r="E164" s="762" t="s">
        <v>25</v>
      </c>
      <c r="F164" s="762" t="s">
        <v>172</v>
      </c>
      <c r="G164" s="762" t="s">
        <v>173</v>
      </c>
      <c r="H164" s="762" t="s">
        <v>171</v>
      </c>
      <c r="I164" s="762" t="s">
        <v>26</v>
      </c>
      <c r="J164" s="762" t="s">
        <v>27</v>
      </c>
      <c r="K164" s="762" t="s">
        <v>29</v>
      </c>
      <c r="L164" s="762" t="s">
        <v>30</v>
      </c>
      <c r="M164" s="762" t="s">
        <v>31</v>
      </c>
      <c r="N164" s="762" t="s">
        <v>32</v>
      </c>
      <c r="O164" s="762" t="s">
        <v>33</v>
      </c>
      <c r="P164" s="762" t="s">
        <v>174</v>
      </c>
      <c r="Q164" s="762" t="s">
        <v>175</v>
      </c>
      <c r="R164" s="764"/>
      <c r="S164" s="847" t="s">
        <v>20</v>
      </c>
      <c r="T164" s="835" t="s">
        <v>383</v>
      </c>
      <c r="U164" s="835" t="s">
        <v>383</v>
      </c>
      <c r="V164" s="762" t="s">
        <v>29</v>
      </c>
      <c r="W164" s="762" t="s">
        <v>30</v>
      </c>
      <c r="X164" s="762" t="s">
        <v>31</v>
      </c>
      <c r="Y164" s="762" t="s">
        <v>32</v>
      </c>
      <c r="Z164" s="762" t="s">
        <v>33</v>
      </c>
      <c r="AA164" s="762" t="s">
        <v>174</v>
      </c>
      <c r="AB164" s="762" t="s">
        <v>175</v>
      </c>
      <c r="AC164" s="764"/>
      <c r="AD164" s="847" t="s">
        <v>250</v>
      </c>
      <c r="AE164" s="847" t="s">
        <v>635</v>
      </c>
      <c r="AF164" s="847" t="s">
        <v>636</v>
      </c>
      <c r="AG164" s="762" t="s">
        <v>387</v>
      </c>
      <c r="AH164" s="762" t="s">
        <v>388</v>
      </c>
      <c r="AI164" s="762" t="s">
        <v>642</v>
      </c>
      <c r="AJ164" s="762" t="s">
        <v>838</v>
      </c>
      <c r="AK164" s="762" t="s">
        <v>647</v>
      </c>
      <c r="AL164" s="762" t="s">
        <v>682</v>
      </c>
      <c r="AM164" s="763" t="s">
        <v>22</v>
      </c>
      <c r="AN164" s="763" t="s">
        <v>691</v>
      </c>
      <c r="AO164" s="763" t="s">
        <v>942</v>
      </c>
      <c r="AP164" s="763" t="s">
        <v>23</v>
      </c>
      <c r="AQ164" s="782" t="s">
        <v>727</v>
      </c>
      <c r="AR164" s="784" t="s">
        <v>728</v>
      </c>
      <c r="AS164" s="786" t="s">
        <v>720</v>
      </c>
      <c r="AT164" s="786" t="s">
        <v>755</v>
      </c>
      <c r="AU164" s="786" t="s">
        <v>719</v>
      </c>
      <c r="AV164" s="780" t="s">
        <v>729</v>
      </c>
      <c r="AW164" s="780" t="s">
        <v>730</v>
      </c>
    </row>
    <row r="165" spans="1:49" ht="15" hidden="1" customHeight="1" x14ac:dyDescent="0.2">
      <c r="A165" s="56"/>
      <c r="B165" s="59"/>
      <c r="C165" s="59"/>
      <c r="D165" s="808"/>
      <c r="E165" s="767"/>
      <c r="F165" s="767"/>
      <c r="G165" s="767"/>
      <c r="H165" s="767"/>
      <c r="I165" s="767"/>
      <c r="J165" s="767"/>
      <c r="K165" s="767"/>
      <c r="L165" s="767"/>
      <c r="M165" s="767"/>
      <c r="N165" s="767"/>
      <c r="O165" s="767"/>
      <c r="P165" s="767"/>
      <c r="Q165" s="767"/>
      <c r="R165" s="764"/>
      <c r="S165" s="763"/>
      <c r="T165" s="778"/>
      <c r="U165" s="778"/>
      <c r="V165" s="767"/>
      <c r="W165" s="767"/>
      <c r="X165" s="767"/>
      <c r="Y165" s="767"/>
      <c r="Z165" s="767"/>
      <c r="AA165" s="767"/>
      <c r="AB165" s="767"/>
      <c r="AC165" s="764"/>
      <c r="AD165" s="763"/>
      <c r="AE165" s="763"/>
      <c r="AF165" s="763"/>
      <c r="AG165" s="767"/>
      <c r="AH165" s="767"/>
      <c r="AI165" s="767"/>
      <c r="AJ165" s="767"/>
      <c r="AK165" s="767"/>
      <c r="AL165" s="767"/>
      <c r="AM165" s="764"/>
      <c r="AN165" s="764"/>
      <c r="AO165" s="764"/>
      <c r="AP165" s="764"/>
      <c r="AQ165" s="783"/>
      <c r="AR165" s="785"/>
      <c r="AS165" s="787"/>
      <c r="AT165" s="787"/>
      <c r="AU165" s="787"/>
      <c r="AV165" s="781"/>
      <c r="AW165" s="781"/>
    </row>
    <row r="166" spans="1:49" ht="15" hidden="1" customHeight="1" x14ac:dyDescent="0.2">
      <c r="A166" s="454"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47"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47"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36"/>
      <c r="F166" s="540"/>
      <c r="G166" s="271"/>
      <c r="H166" s="271"/>
      <c r="I166" s="385"/>
      <c r="J166" s="271"/>
      <c r="K166" s="461"/>
      <c r="L166" s="169"/>
      <c r="M166" s="169"/>
      <c r="N166" s="271"/>
      <c r="O166" s="169"/>
      <c r="P166" s="271"/>
      <c r="Q166" s="271"/>
      <c r="R166" s="270"/>
      <c r="S166" s="66"/>
      <c r="T166" s="387"/>
      <c r="U166" s="387"/>
      <c r="V166" s="168"/>
      <c r="W166" s="169"/>
      <c r="X166" s="169"/>
      <c r="Y166" s="271"/>
      <c r="Z166" s="169"/>
      <c r="AA166" s="271"/>
      <c r="AB166" s="271"/>
      <c r="AC166" s="270"/>
      <c r="AD166" s="66"/>
      <c r="AE166" s="66"/>
      <c r="AF166" s="66"/>
      <c r="AG166" s="267"/>
      <c r="AH166" s="267"/>
      <c r="AI166" s="267"/>
      <c r="AJ166" s="267"/>
      <c r="AK166" s="267"/>
      <c r="AL166" s="267"/>
      <c r="AM166" s="558"/>
      <c r="AN166" s="548"/>
      <c r="AO166" s="699"/>
      <c r="AP166" s="548"/>
      <c r="AQ166" s="404"/>
      <c r="AR166" s="556"/>
      <c r="AS166" s="549" t="str">
        <f>IF(AN166&lt;&gt;"",AN166*DUR_OUTLET,"")</f>
        <v/>
      </c>
      <c r="AT166" s="549" t="str">
        <f>IF(AO166&lt;&gt;"",AO166*DUR_INLET,"")</f>
        <v/>
      </c>
      <c r="AU166" s="401" t="str">
        <f>IF(E166&lt;&gt;"",DUR_ERV,"")</f>
        <v/>
      </c>
      <c r="AV166" s="404"/>
      <c r="AW166" s="404"/>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c r="AI167" s="67"/>
      <c r="AJ167" s="67"/>
      <c r="AK167" s="67"/>
      <c r="AL167" s="67"/>
      <c r="AM167" s="67"/>
      <c r="AN167" s="67"/>
      <c r="AO167" s="67"/>
      <c r="AP167" s="403"/>
      <c r="AQ167" s="403"/>
      <c r="AR167" s="403"/>
      <c r="AS167" s="403"/>
      <c r="AT167" s="403"/>
      <c r="AU167" s="403"/>
      <c r="AV167" s="403"/>
      <c r="AW167" s="403"/>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c r="AI168" s="67"/>
      <c r="AJ168" s="67"/>
      <c r="AK168" s="67"/>
      <c r="AL168" s="67"/>
      <c r="AM168" s="67"/>
      <c r="AN168" s="67"/>
      <c r="AO168" s="67"/>
      <c r="AP168" s="403"/>
      <c r="AQ168" s="403"/>
      <c r="AR168" s="403"/>
      <c r="AS168" s="403"/>
      <c r="AT168" s="403"/>
      <c r="AU168" s="403"/>
      <c r="AV168" s="403"/>
      <c r="AW168" s="403"/>
    </row>
    <row r="169" spans="1:49" ht="15" hidden="1" customHeight="1" thickBot="1" x14ac:dyDescent="0.25">
      <c r="A169" s="803" t="str">
        <f ca="1">IF(ERV_System_1&lt;&gt;"",IF((COUNTA(OFFSET(ERV_Outlet_Reference,-3,0):ERV_System_1)+COUNTBLANK(OFFSET(ERV_Outlet_Reference,-3,0):ERV_System_1))&lt;&gt;SUM(ERV_Num_ATU_1:OFFSET(ERV_Num_ATU_1,Number_ERVs-1,0)),"INDICATED NO. OF ERV-ATUS DOESN’T MATCH NO. OF ROWS",""),"")</f>
        <v/>
      </c>
      <c r="B169" s="59"/>
      <c r="C169" s="59"/>
      <c r="D169" s="809" t="s">
        <v>626</v>
      </c>
      <c r="E169" s="770" t="s">
        <v>24</v>
      </c>
      <c r="F169" s="771"/>
      <c r="G169" s="771"/>
      <c r="H169" s="771"/>
      <c r="I169" s="772"/>
      <c r="J169" s="770" t="s">
        <v>28</v>
      </c>
      <c r="K169" s="771"/>
      <c r="L169" s="771"/>
      <c r="M169" s="771"/>
      <c r="N169" s="772"/>
      <c r="O169" s="770" t="s">
        <v>181</v>
      </c>
      <c r="P169" s="771"/>
      <c r="Q169" s="771"/>
      <c r="R169" s="771"/>
      <c r="S169" s="771"/>
      <c r="T169" s="771"/>
      <c r="U169" s="846" t="s">
        <v>656</v>
      </c>
      <c r="V169" s="846"/>
      <c r="W169" s="846"/>
      <c r="X169" s="846"/>
      <c r="Y169" s="846" t="s">
        <v>657</v>
      </c>
      <c r="Z169" s="846"/>
      <c r="AA169" s="846"/>
      <c r="AB169" s="846"/>
      <c r="AC169" s="794" t="s">
        <v>182</v>
      </c>
      <c r="AD169" s="794"/>
      <c r="AE169" s="794"/>
      <c r="AF169" s="794"/>
      <c r="AG169" s="794"/>
      <c r="AH169" s="794"/>
      <c r="AI169" s="794"/>
      <c r="AJ169" s="788" t="s">
        <v>722</v>
      </c>
      <c r="AK169" s="788"/>
      <c r="AL169" s="788"/>
      <c r="AM169" s="67"/>
      <c r="AN169" s="67"/>
      <c r="AO169" s="67"/>
      <c r="AP169" s="403"/>
      <c r="AQ169" s="403"/>
      <c r="AR169" s="403"/>
      <c r="AS169" s="403"/>
      <c r="AT169" s="403"/>
      <c r="AU169" s="403"/>
      <c r="AV169" s="403"/>
      <c r="AW169" s="403"/>
    </row>
    <row r="170" spans="1:49" ht="15" hidden="1" customHeight="1" thickTop="1" x14ac:dyDescent="0.2">
      <c r="A170" s="803"/>
      <c r="B170" s="59"/>
      <c r="C170" s="59"/>
      <c r="D170" s="810"/>
      <c r="E170" s="761" t="s">
        <v>25</v>
      </c>
      <c r="F170" s="768" t="s">
        <v>389</v>
      </c>
      <c r="G170" s="761" t="s">
        <v>169</v>
      </c>
      <c r="H170" s="761" t="s">
        <v>172</v>
      </c>
      <c r="I170" s="761" t="s">
        <v>173</v>
      </c>
      <c r="J170" s="768" t="s">
        <v>643</v>
      </c>
      <c r="K170" s="761" t="s">
        <v>170</v>
      </c>
      <c r="L170" s="761" t="s">
        <v>171</v>
      </c>
      <c r="M170" s="761" t="s">
        <v>26</v>
      </c>
      <c r="N170" s="761" t="s">
        <v>27</v>
      </c>
      <c r="O170" s="761" t="s">
        <v>161</v>
      </c>
      <c r="P170" s="761" t="s">
        <v>160</v>
      </c>
      <c r="Q170" s="835" t="s">
        <v>382</v>
      </c>
      <c r="R170" s="761" t="s">
        <v>179</v>
      </c>
      <c r="S170" s="761" t="s">
        <v>180</v>
      </c>
      <c r="T170" s="835" t="s">
        <v>383</v>
      </c>
      <c r="U170" s="761" t="s">
        <v>384</v>
      </c>
      <c r="V170" s="761" t="s">
        <v>385</v>
      </c>
      <c r="W170" s="761" t="s">
        <v>415</v>
      </c>
      <c r="X170" s="761" t="s">
        <v>386</v>
      </c>
      <c r="Y170" s="761" t="s">
        <v>652</v>
      </c>
      <c r="Z170" s="761" t="s">
        <v>651</v>
      </c>
      <c r="AA170" s="768" t="s">
        <v>658</v>
      </c>
      <c r="AB170" s="761" t="s">
        <v>659</v>
      </c>
      <c r="AC170" s="762" t="s">
        <v>387</v>
      </c>
      <c r="AD170" s="762" t="s">
        <v>388</v>
      </c>
      <c r="AE170" s="762" t="s">
        <v>642</v>
      </c>
      <c r="AF170" s="762" t="s">
        <v>838</v>
      </c>
      <c r="AG170" s="762" t="s">
        <v>647</v>
      </c>
      <c r="AH170" s="762" t="s">
        <v>682</v>
      </c>
      <c r="AI170" s="762" t="s">
        <v>35</v>
      </c>
      <c r="AJ170" s="786" t="s">
        <v>708</v>
      </c>
      <c r="AK170" s="789" t="s">
        <v>720</v>
      </c>
      <c r="AL170" s="791" t="s">
        <v>721</v>
      </c>
      <c r="AM170" s="94"/>
      <c r="AN170" s="94"/>
      <c r="AO170" s="94"/>
      <c r="AP170" s="403"/>
      <c r="AQ170" s="403"/>
      <c r="AR170" s="403"/>
      <c r="AS170" s="403"/>
      <c r="AT170" s="403"/>
      <c r="AU170" s="403"/>
      <c r="AV170" s="403"/>
      <c r="AW170" s="403"/>
    </row>
    <row r="171" spans="1:49" ht="15" hidden="1" customHeight="1" x14ac:dyDescent="0.2">
      <c r="A171" s="803"/>
      <c r="B171" s="59"/>
      <c r="C171" s="59"/>
      <c r="D171" s="811"/>
      <c r="E171" s="762"/>
      <c r="F171" s="763"/>
      <c r="G171" s="762"/>
      <c r="H171" s="762"/>
      <c r="I171" s="762"/>
      <c r="J171" s="763"/>
      <c r="K171" s="762"/>
      <c r="L171" s="762"/>
      <c r="M171" s="762"/>
      <c r="N171" s="762"/>
      <c r="O171" s="762"/>
      <c r="P171" s="762"/>
      <c r="Q171" s="778"/>
      <c r="R171" s="762"/>
      <c r="S171" s="762"/>
      <c r="T171" s="778"/>
      <c r="U171" s="762"/>
      <c r="V171" s="762"/>
      <c r="W171" s="762"/>
      <c r="X171" s="762"/>
      <c r="Y171" s="762"/>
      <c r="Z171" s="762"/>
      <c r="AA171" s="763"/>
      <c r="AB171" s="762"/>
      <c r="AC171" s="767"/>
      <c r="AD171" s="767"/>
      <c r="AE171" s="767"/>
      <c r="AF171" s="767"/>
      <c r="AG171" s="767"/>
      <c r="AH171" s="767"/>
      <c r="AI171" s="767"/>
      <c r="AJ171" s="787"/>
      <c r="AK171" s="790"/>
      <c r="AL171" s="792"/>
      <c r="AM171" s="67"/>
      <c r="AN171" s="67"/>
      <c r="AO171" s="67"/>
      <c r="AP171" s="403"/>
      <c r="AQ171" s="403"/>
      <c r="AR171" s="403"/>
      <c r="AS171" s="403"/>
      <c r="AT171" s="403"/>
      <c r="AU171" s="403"/>
      <c r="AV171" s="403"/>
      <c r="AW171" s="403"/>
    </row>
    <row r="172" spans="1:49" ht="15" hidden="1" customHeight="1" x14ac:dyDescent="0.2">
      <c r="A172" s="454"/>
      <c r="B172" s="447"/>
      <c r="C172" s="447"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28"/>
      <c r="E172" s="324"/>
      <c r="F172" s="324"/>
      <c r="G172" s="324"/>
      <c r="H172" s="757"/>
      <c r="I172" s="330"/>
      <c r="J172" s="386"/>
      <c r="K172" s="330"/>
      <c r="L172" s="329"/>
      <c r="M172" s="330"/>
      <c r="N172" s="329"/>
      <c r="O172" s="324"/>
      <c r="P172" s="330"/>
      <c r="Q172" s="700"/>
      <c r="R172" s="324"/>
      <c r="S172" s="330"/>
      <c r="T172" s="700"/>
      <c r="U172" s="330"/>
      <c r="V172" s="564"/>
      <c r="W172" s="330"/>
      <c r="X172" s="330"/>
      <c r="Y172" s="330"/>
      <c r="Z172" s="330"/>
      <c r="AA172" s="330"/>
      <c r="AB172" s="330"/>
      <c r="AC172" s="329"/>
      <c r="AD172" s="329"/>
      <c r="AE172" s="329"/>
      <c r="AF172" s="329"/>
      <c r="AG172" s="329"/>
      <c r="AH172" s="329"/>
      <c r="AI172" s="329"/>
      <c r="AJ172" s="456" t="str">
        <f>IF(G172&lt;&gt;"",DUR_ATU,"")</f>
        <v/>
      </c>
      <c r="AK172" s="456" t="str">
        <f>IF(AI172&lt;&gt;"",AI172*DUR_OUTLET,"")</f>
        <v/>
      </c>
      <c r="AL172" s="456" t="str">
        <f>IF(OR(AJ172&lt;&gt;"",AK172&lt;&gt;""),SUM(AJ172:AK172),"")</f>
        <v/>
      </c>
      <c r="AM172" s="331"/>
      <c r="AN172" s="331"/>
      <c r="AO172" s="331"/>
      <c r="AP172" s="403"/>
      <c r="AQ172" s="403"/>
      <c r="AR172" s="403"/>
      <c r="AS172" s="403"/>
      <c r="AT172" s="403"/>
      <c r="AU172" s="403"/>
      <c r="AV172" s="403"/>
      <c r="AW172" s="403"/>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c r="AF173" s="67"/>
      <c r="AG173" s="67"/>
      <c r="AH173" s="67"/>
      <c r="AI173" s="67"/>
      <c r="AJ173" s="67"/>
      <c r="AK173" s="67"/>
      <c r="AL173" s="67"/>
      <c r="AM173" s="67"/>
      <c r="AN173" s="67"/>
      <c r="AO173" s="67"/>
      <c r="AP173" s="403"/>
      <c r="AQ173" s="403"/>
      <c r="AR173" s="403"/>
      <c r="AS173" s="403"/>
      <c r="AT173" s="403"/>
      <c r="AU173" s="403"/>
      <c r="AV173" s="403"/>
      <c r="AW173" s="403"/>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T174" s="65"/>
      <c r="U174" s="67"/>
      <c r="V174" s="158"/>
      <c r="W174" s="67"/>
      <c r="X174" s="67"/>
      <c r="Y174" s="67"/>
      <c r="Z174" s="67"/>
      <c r="AA174" s="158"/>
      <c r="AB174" s="158"/>
      <c r="AC174" s="67"/>
      <c r="AD174" s="67"/>
      <c r="AE174" s="67"/>
      <c r="AF174" s="67"/>
      <c r="AG174" s="67"/>
      <c r="AH174" s="67"/>
      <c r="AI174" s="67"/>
      <c r="AJ174" s="67"/>
      <c r="AK174" s="67"/>
      <c r="AL174" s="67"/>
      <c r="AM174" s="67"/>
      <c r="AN174" s="67"/>
      <c r="AO174" s="67"/>
      <c r="AP174" s="403"/>
      <c r="AQ174" s="403"/>
      <c r="AR174" s="403"/>
      <c r="AS174" s="403"/>
      <c r="AT174" s="403"/>
      <c r="AU174" s="403"/>
      <c r="AV174" s="403"/>
      <c r="AW174" s="403"/>
    </row>
    <row r="175" spans="1:49" ht="15" hidden="1" customHeight="1" thickBot="1" x14ac:dyDescent="0.3">
      <c r="A175" s="803"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808" t="s">
        <v>627</v>
      </c>
      <c r="E175" s="769" t="s">
        <v>189</v>
      </c>
      <c r="F175" s="769"/>
      <c r="G175" s="769"/>
      <c r="H175" s="769"/>
      <c r="I175" s="769"/>
      <c r="J175" s="769"/>
      <c r="K175" s="158"/>
      <c r="L175" s="158"/>
      <c r="M175" s="158"/>
      <c r="N175" s="158"/>
      <c r="O175" s="158"/>
      <c r="P175" s="158"/>
      <c r="Q175" s="158"/>
      <c r="R175" s="158"/>
      <c r="S175" s="158"/>
      <c r="T175" s="65"/>
      <c r="U175" s="65"/>
      <c r="V175" s="158"/>
      <c r="W175" s="67"/>
      <c r="X175" s="67"/>
      <c r="Y175" s="67"/>
      <c r="Z175" s="67"/>
      <c r="AA175" s="158"/>
      <c r="AB175" s="158"/>
      <c r="AC175" s="158"/>
      <c r="AD175" s="158"/>
      <c r="AE175" s="158"/>
      <c r="AF175" s="94"/>
      <c r="AG175" s="67"/>
      <c r="AH175" s="67"/>
      <c r="AI175" s="67"/>
      <c r="AJ175" s="67"/>
      <c r="AK175" s="67"/>
      <c r="AL175" s="67"/>
      <c r="AM175" s="67"/>
      <c r="AN175" s="67"/>
      <c r="AO175" s="67"/>
      <c r="AP175" s="403"/>
      <c r="AQ175" s="403"/>
      <c r="AR175" s="403"/>
      <c r="AS175" s="403"/>
      <c r="AT175" s="403"/>
      <c r="AU175" s="403"/>
      <c r="AV175" s="403"/>
      <c r="AW175" s="403"/>
    </row>
    <row r="176" spans="1:49" ht="15" hidden="1" customHeight="1" thickTop="1" x14ac:dyDescent="0.25">
      <c r="A176" s="803"/>
      <c r="B176" s="59"/>
      <c r="C176" s="59"/>
      <c r="D176" s="808"/>
      <c r="E176" s="761" t="s">
        <v>25</v>
      </c>
      <c r="F176" s="763" t="s">
        <v>183</v>
      </c>
      <c r="G176" s="762" t="s">
        <v>192</v>
      </c>
      <c r="H176" s="762" t="s">
        <v>190</v>
      </c>
      <c r="I176" s="765" t="s">
        <v>194</v>
      </c>
      <c r="J176" s="762" t="s">
        <v>184</v>
      </c>
      <c r="K176" s="158"/>
      <c r="L176" s="158"/>
      <c r="M176" s="158"/>
      <c r="N176" s="158"/>
      <c r="O176" s="158"/>
      <c r="P176" s="158"/>
      <c r="Q176" s="158"/>
      <c r="R176" s="158"/>
      <c r="S176" s="158"/>
      <c r="T176" s="65"/>
      <c r="U176" s="65"/>
      <c r="V176" s="67"/>
      <c r="W176" s="67"/>
      <c r="X176" s="67"/>
      <c r="Y176" s="67"/>
      <c r="Z176" s="67"/>
      <c r="AA176" s="67"/>
      <c r="AB176" s="67"/>
      <c r="AC176" s="67"/>
      <c r="AD176" s="158"/>
      <c r="AE176" s="158"/>
      <c r="AF176" s="67"/>
      <c r="AG176" s="67"/>
      <c r="AH176" s="67"/>
      <c r="AI176" s="67"/>
      <c r="AJ176" s="67"/>
      <c r="AK176" s="67"/>
      <c r="AL176" s="67"/>
      <c r="AM176" s="67"/>
      <c r="AN176" s="67"/>
      <c r="AO176" s="67"/>
      <c r="AP176" s="403"/>
      <c r="AQ176" s="403"/>
      <c r="AR176" s="403"/>
      <c r="AS176" s="403"/>
      <c r="AT176" s="403"/>
      <c r="AU176" s="403"/>
      <c r="AV176" s="403"/>
      <c r="AW176" s="403"/>
    </row>
    <row r="177" spans="1:49" ht="15" hidden="1" customHeight="1" x14ac:dyDescent="0.25">
      <c r="A177" s="803"/>
      <c r="B177" s="59"/>
      <c r="C177" s="59"/>
      <c r="D177" s="808"/>
      <c r="E177" s="762"/>
      <c r="F177" s="764"/>
      <c r="G177" s="767"/>
      <c r="H177" s="767"/>
      <c r="I177" s="766"/>
      <c r="J177" s="767"/>
      <c r="K177" s="158"/>
      <c r="L177" s="158"/>
      <c r="M177" s="158"/>
      <c r="N177" s="158"/>
      <c r="O177" s="158"/>
      <c r="P177" s="158"/>
      <c r="Q177" s="158"/>
      <c r="R177" s="158"/>
      <c r="S177" s="158"/>
      <c r="T177" s="65"/>
      <c r="U177" s="65"/>
      <c r="V177" s="67"/>
      <c r="W177" s="67"/>
      <c r="X177" s="67"/>
      <c r="Y177" s="67"/>
      <c r="Z177" s="67"/>
      <c r="AA177" s="67"/>
      <c r="AB177" s="67"/>
      <c r="AC177" s="67"/>
      <c r="AD177" s="67"/>
      <c r="AE177" s="67"/>
      <c r="AF177" s="67"/>
      <c r="AG177" s="67"/>
      <c r="AH177" s="67"/>
      <c r="AI177" s="67"/>
      <c r="AJ177" s="67"/>
      <c r="AK177" s="67"/>
      <c r="AL177" s="67"/>
      <c r="AM177" s="67"/>
      <c r="AN177" s="67"/>
      <c r="AO177" s="67"/>
      <c r="AP177" s="403"/>
      <c r="AQ177" s="403"/>
      <c r="AR177" s="403"/>
      <c r="AS177" s="403"/>
      <c r="AT177" s="403"/>
      <c r="AU177" s="403"/>
      <c r="AV177" s="403"/>
      <c r="AW177" s="403"/>
    </row>
    <row r="178" spans="1:49" ht="15" hidden="1" customHeight="1" x14ac:dyDescent="0.2">
      <c r="A178" s="454"/>
      <c r="B178" s="447"/>
      <c r="C178" s="447"/>
      <c r="D178" s="332"/>
      <c r="E178" s="324"/>
      <c r="F178" s="757"/>
      <c r="G178" s="329"/>
      <c r="H178" s="330"/>
      <c r="I178" s="329"/>
      <c r="J178" s="329"/>
      <c r="K178" s="325"/>
      <c r="L178" s="325"/>
      <c r="M178" s="325"/>
      <c r="N178" s="325"/>
      <c r="O178" s="325"/>
      <c r="P178" s="325"/>
      <c r="Q178" s="325"/>
      <c r="R178" s="325"/>
      <c r="S178" s="325"/>
      <c r="T178" s="325"/>
      <c r="U178" s="325"/>
      <c r="V178" s="331"/>
      <c r="W178" s="331"/>
      <c r="X178" s="331"/>
      <c r="Y178" s="331"/>
      <c r="Z178" s="331"/>
      <c r="AA178" s="331"/>
      <c r="AB178" s="331"/>
      <c r="AC178" s="331"/>
      <c r="AD178" s="331"/>
      <c r="AE178" s="331"/>
      <c r="AF178" s="331"/>
      <c r="AG178" s="331"/>
      <c r="AH178" s="331"/>
      <c r="AI178" s="331"/>
      <c r="AJ178" s="331"/>
      <c r="AK178" s="331"/>
      <c r="AL178" s="331"/>
      <c r="AM178" s="331"/>
      <c r="AN178" s="331"/>
      <c r="AO178" s="331"/>
      <c r="AP178" s="403"/>
      <c r="AQ178" s="403"/>
      <c r="AR178" s="403"/>
      <c r="AS178" s="403"/>
      <c r="AT178" s="403"/>
      <c r="AU178" s="403"/>
      <c r="AV178" s="403"/>
      <c r="AW178" s="403"/>
    </row>
    <row r="179" spans="1:49" ht="15" hidden="1" customHeight="1" x14ac:dyDescent="0.25">
      <c r="A179" s="56"/>
      <c r="B179" s="59"/>
      <c r="C179" s="59"/>
      <c r="D179" s="64"/>
      <c r="E179" s="59"/>
      <c r="F179" s="56"/>
      <c r="G179" s="56"/>
      <c r="H179" s="56"/>
      <c r="I179" s="56"/>
      <c r="J179" s="56"/>
      <c r="K179" s="65"/>
      <c r="L179" s="65"/>
      <c r="M179" s="65"/>
      <c r="N179" s="65"/>
      <c r="O179" s="65"/>
      <c r="P179" s="65"/>
      <c r="Q179" s="65"/>
      <c r="R179" s="65"/>
      <c r="S179" s="65"/>
      <c r="T179" s="65"/>
      <c r="U179" s="158"/>
      <c r="V179" s="158"/>
      <c r="W179" s="158"/>
      <c r="X179" s="158"/>
      <c r="Y179" s="158"/>
      <c r="Z179" s="158"/>
      <c r="AA179" s="67"/>
      <c r="AB179" s="67"/>
      <c r="AC179" s="67"/>
      <c r="AD179" s="67"/>
      <c r="AE179" s="67"/>
      <c r="AF179" s="67"/>
      <c r="AG179" s="67"/>
      <c r="AH179" s="67"/>
      <c r="AI179" s="67"/>
      <c r="AJ179" s="67"/>
      <c r="AK179" s="67"/>
      <c r="AL179" s="67"/>
      <c r="AM179" s="67"/>
      <c r="AN179" s="67"/>
      <c r="AO179" s="67"/>
      <c r="AP179" s="403"/>
      <c r="AQ179" s="403"/>
      <c r="AR179" s="403"/>
      <c r="AS179" s="403"/>
      <c r="AT179" s="403"/>
      <c r="AU179" s="403"/>
      <c r="AV179" s="403"/>
      <c r="AW179" s="403"/>
    </row>
    <row r="180" spans="1:49" ht="15" hidden="1" customHeight="1" x14ac:dyDescent="0.25">
      <c r="A180" s="56"/>
      <c r="B180" s="59"/>
      <c r="C180" s="59"/>
      <c r="D180" s="64"/>
      <c r="E180" s="59"/>
      <c r="F180" s="56"/>
      <c r="G180" s="56"/>
      <c r="H180" s="56"/>
      <c r="I180" s="56"/>
      <c r="J180" s="56"/>
      <c r="K180" s="65"/>
      <c r="L180" s="65"/>
      <c r="M180" s="65"/>
      <c r="N180" s="65"/>
      <c r="O180" s="65"/>
      <c r="P180" s="65"/>
      <c r="Q180" s="65"/>
      <c r="R180" s="65"/>
      <c r="S180" s="65"/>
      <c r="T180" s="65"/>
      <c r="U180" s="158"/>
      <c r="V180" s="158"/>
      <c r="W180" s="158"/>
      <c r="X180" s="158"/>
      <c r="Y180" s="158"/>
      <c r="Z180" s="158"/>
      <c r="AA180" s="67"/>
      <c r="AB180" s="67"/>
      <c r="AC180" s="67"/>
      <c r="AD180" s="67"/>
      <c r="AE180" s="67"/>
      <c r="AF180" s="67"/>
      <c r="AG180" s="67"/>
      <c r="AH180" s="67"/>
      <c r="AI180" s="94"/>
      <c r="AJ180" s="94"/>
      <c r="AK180" s="94"/>
      <c r="AL180" s="94"/>
      <c r="AM180" s="94"/>
      <c r="AN180" s="94"/>
      <c r="AO180" s="94"/>
      <c r="AP180" s="403"/>
      <c r="AQ180" s="403"/>
      <c r="AR180" s="403"/>
      <c r="AS180" s="403"/>
      <c r="AT180" s="403"/>
      <c r="AU180" s="403"/>
      <c r="AV180" s="403"/>
      <c r="AW180" s="403"/>
    </row>
    <row r="181" spans="1:49" ht="15" hidden="1" customHeight="1" thickBot="1" x14ac:dyDescent="0.3">
      <c r="A181" s="803"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809" t="s">
        <v>628</v>
      </c>
      <c r="E181" s="770" t="s">
        <v>189</v>
      </c>
      <c r="F181" s="771"/>
      <c r="G181" s="771"/>
      <c r="H181" s="771"/>
      <c r="I181" s="771"/>
      <c r="J181" s="772"/>
      <c r="K181" s="65"/>
      <c r="L181" s="65"/>
      <c r="M181" s="65"/>
      <c r="N181" s="65"/>
      <c r="O181" s="65"/>
      <c r="P181" s="65"/>
      <c r="Q181" s="65"/>
      <c r="R181" s="65"/>
      <c r="S181" s="65"/>
      <c r="T181" s="65"/>
      <c r="U181" s="158"/>
      <c r="V181" s="158"/>
      <c r="W181" s="158"/>
      <c r="X181" s="158"/>
      <c r="Y181" s="158"/>
      <c r="Z181" s="158"/>
      <c r="AA181" s="158"/>
      <c r="AB181" s="158"/>
      <c r="AC181" s="158"/>
      <c r="AD181" s="158"/>
      <c r="AE181" s="158"/>
      <c r="AF181" s="67"/>
      <c r="AG181" s="67"/>
      <c r="AH181" s="67"/>
      <c r="AI181" s="67"/>
      <c r="AJ181" s="67"/>
      <c r="AK181" s="67"/>
      <c r="AL181" s="67"/>
      <c r="AM181" s="67"/>
      <c r="AN181" s="67"/>
      <c r="AO181" s="67"/>
      <c r="AP181" s="403"/>
      <c r="AQ181" s="403"/>
      <c r="AR181" s="403"/>
      <c r="AS181" s="403"/>
      <c r="AT181" s="403"/>
      <c r="AU181" s="403"/>
      <c r="AV181" s="403"/>
      <c r="AW181" s="403"/>
    </row>
    <row r="182" spans="1:49" ht="15" hidden="1" customHeight="1" thickTop="1" x14ac:dyDescent="0.25">
      <c r="A182" s="803"/>
      <c r="B182" s="59"/>
      <c r="C182" s="59"/>
      <c r="D182" s="810"/>
      <c r="E182" s="761" t="s">
        <v>169</v>
      </c>
      <c r="F182" s="762" t="s">
        <v>192</v>
      </c>
      <c r="G182" s="763" t="s">
        <v>183</v>
      </c>
      <c r="H182" s="761" t="s">
        <v>190</v>
      </c>
      <c r="I182" s="761" t="s">
        <v>191</v>
      </c>
      <c r="J182" s="761" t="s">
        <v>184</v>
      </c>
      <c r="K182" s="65"/>
      <c r="L182" s="65"/>
      <c r="M182" s="65"/>
      <c r="N182" s="65"/>
      <c r="O182" s="65"/>
      <c r="P182" s="65"/>
      <c r="Q182" s="65"/>
      <c r="R182" s="65"/>
      <c r="S182" s="65"/>
      <c r="T182" s="65"/>
      <c r="U182" s="158"/>
      <c r="V182" s="158"/>
      <c r="W182" s="158"/>
      <c r="X182" s="158"/>
      <c r="Y182" s="158"/>
      <c r="Z182" s="158"/>
      <c r="AA182" s="158"/>
      <c r="AB182" s="158"/>
      <c r="AC182" s="158"/>
      <c r="AD182" s="158"/>
      <c r="AE182" s="158"/>
      <c r="AF182" s="67"/>
      <c r="AG182" s="67"/>
      <c r="AH182" s="67"/>
      <c r="AI182" s="67"/>
      <c r="AJ182" s="67"/>
      <c r="AK182" s="67"/>
      <c r="AL182" s="67"/>
      <c r="AM182" s="67"/>
      <c r="AN182" s="67"/>
      <c r="AO182" s="67"/>
      <c r="AP182" s="403"/>
      <c r="AQ182" s="403"/>
      <c r="AR182" s="403"/>
      <c r="AS182" s="403"/>
      <c r="AT182" s="403"/>
      <c r="AU182" s="403"/>
      <c r="AV182" s="403"/>
      <c r="AW182" s="403"/>
    </row>
    <row r="183" spans="1:49" ht="15" hidden="1" customHeight="1" x14ac:dyDescent="0.25">
      <c r="A183" s="803"/>
      <c r="B183" s="59"/>
      <c r="C183" s="59"/>
      <c r="D183" s="811"/>
      <c r="E183" s="762"/>
      <c r="F183" s="767"/>
      <c r="G183" s="764"/>
      <c r="H183" s="762"/>
      <c r="I183" s="762"/>
      <c r="J183" s="762"/>
      <c r="K183" s="65"/>
      <c r="L183" s="65"/>
      <c r="M183" s="65"/>
      <c r="N183" s="65"/>
      <c r="O183" s="65"/>
      <c r="P183" s="65"/>
      <c r="Q183" s="65"/>
      <c r="R183" s="65"/>
      <c r="S183" s="65"/>
      <c r="T183" s="65"/>
      <c r="U183" s="158"/>
      <c r="V183" s="158"/>
      <c r="W183" s="158"/>
      <c r="X183" s="158"/>
      <c r="Y183" s="158"/>
      <c r="Z183" s="158"/>
      <c r="AA183" s="158"/>
      <c r="AB183" s="158"/>
      <c r="AC183" s="158"/>
      <c r="AD183" s="158"/>
      <c r="AE183" s="158"/>
      <c r="AF183" s="67"/>
      <c r="AG183" s="67"/>
      <c r="AH183" s="67"/>
      <c r="AI183" s="94"/>
      <c r="AJ183" s="94"/>
      <c r="AK183" s="94"/>
      <c r="AL183" s="94"/>
      <c r="AM183" s="94"/>
      <c r="AN183" s="94"/>
      <c r="AO183" s="94"/>
      <c r="AP183" s="403"/>
      <c r="AQ183" s="403"/>
      <c r="AR183" s="403"/>
      <c r="AS183" s="403"/>
      <c r="AT183" s="403"/>
      <c r="AU183" s="403"/>
      <c r="AV183" s="403"/>
      <c r="AW183" s="403"/>
    </row>
    <row r="184" spans="1:49" ht="15" hidden="1" customHeight="1" x14ac:dyDescent="0.25">
      <c r="A184" s="334"/>
      <c r="B184" s="333"/>
      <c r="C184" s="333"/>
      <c r="D184" s="329"/>
      <c r="E184" s="324"/>
      <c r="F184" s="329"/>
      <c r="G184" s="757"/>
      <c r="H184" s="330"/>
      <c r="I184" s="329"/>
      <c r="J184" s="329"/>
      <c r="K184" s="65"/>
      <c r="L184" s="65"/>
      <c r="M184" s="65"/>
      <c r="N184" s="65"/>
      <c r="O184" s="65"/>
      <c r="P184" s="331"/>
      <c r="Q184" s="331"/>
      <c r="R184" s="331"/>
      <c r="S184" s="325"/>
      <c r="T184" s="325"/>
      <c r="U184" s="335"/>
      <c r="V184" s="335"/>
      <c r="W184" s="335"/>
      <c r="X184" s="335"/>
      <c r="Y184" s="335"/>
      <c r="Z184" s="335"/>
      <c r="AA184" s="335"/>
      <c r="AB184" s="335"/>
      <c r="AC184" s="335"/>
      <c r="AD184" s="335"/>
      <c r="AE184" s="335"/>
      <c r="AF184" s="331"/>
      <c r="AG184" s="331"/>
      <c r="AH184" s="331"/>
      <c r="AI184" s="331"/>
      <c r="AJ184" s="331"/>
      <c r="AK184" s="331"/>
      <c r="AL184" s="331"/>
      <c r="AM184" s="331"/>
      <c r="AN184" s="331"/>
      <c r="AO184" s="331"/>
      <c r="AP184" s="403"/>
      <c r="AQ184" s="403"/>
      <c r="AR184" s="403"/>
      <c r="AS184" s="403"/>
      <c r="AT184" s="403"/>
      <c r="AU184" s="403"/>
      <c r="AV184" s="403"/>
      <c r="AW184" s="403"/>
    </row>
    <row r="185" spans="1:49" ht="15" hidden="1" customHeight="1" x14ac:dyDescent="0.2">
      <c r="A185" s="325"/>
      <c r="B185" s="326"/>
      <c r="C185" s="327"/>
      <c r="D185" s="334"/>
      <c r="E185" s="559"/>
      <c r="F185" s="559"/>
      <c r="G185" s="559"/>
      <c r="H185" s="559"/>
      <c r="I185" s="559"/>
      <c r="J185" s="559"/>
      <c r="K185" s="559"/>
      <c r="L185" s="559"/>
      <c r="M185" s="559"/>
      <c r="N185" s="559"/>
      <c r="O185" s="559"/>
      <c r="P185" s="559"/>
      <c r="Q185" s="559"/>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c r="AP185" s="403"/>
      <c r="AQ185" s="403"/>
      <c r="AR185" s="403"/>
      <c r="AS185" s="403"/>
      <c r="AT185" s="403"/>
      <c r="AU185" s="403"/>
      <c r="AV185" s="403"/>
      <c r="AW185" s="403"/>
    </row>
    <row r="186" spans="1:49" ht="15" hidden="1" customHeight="1" x14ac:dyDescent="0.2">
      <c r="A186" s="325"/>
      <c r="B186" s="326"/>
      <c r="C186" s="327"/>
      <c r="D186" s="334"/>
      <c r="E186" s="559"/>
      <c r="F186" s="559"/>
      <c r="G186" s="559"/>
      <c r="H186" s="559"/>
      <c r="I186" s="559"/>
      <c r="J186" s="559"/>
      <c r="K186" s="559"/>
      <c r="L186" s="559"/>
      <c r="M186" s="559"/>
      <c r="N186" s="559"/>
      <c r="O186" s="559"/>
      <c r="P186" s="559"/>
      <c r="Q186" s="559"/>
      <c r="R186" s="325"/>
      <c r="S186" s="331"/>
      <c r="T186" s="331"/>
      <c r="U186" s="331"/>
      <c r="V186" s="333"/>
      <c r="W186" s="333"/>
      <c r="X186" s="333"/>
      <c r="Y186" s="331"/>
      <c r="Z186" s="331"/>
      <c r="AA186" s="331"/>
      <c r="AB186" s="331"/>
      <c r="AC186" s="331"/>
      <c r="AD186" s="331"/>
      <c r="AE186" s="331"/>
      <c r="AF186" s="331"/>
      <c r="AG186" s="331"/>
      <c r="AH186" s="331"/>
      <c r="AI186" s="331"/>
      <c r="AJ186" s="331"/>
      <c r="AK186" s="331"/>
      <c r="AL186" s="331"/>
      <c r="AM186" s="331"/>
      <c r="AN186" s="331"/>
      <c r="AO186" s="331"/>
      <c r="AP186" s="403"/>
      <c r="AQ186" s="403"/>
      <c r="AR186" s="403"/>
      <c r="AS186" s="403"/>
      <c r="AT186" s="403"/>
      <c r="AU186" s="403"/>
      <c r="AV186" s="403"/>
      <c r="AW186" s="403"/>
    </row>
    <row r="187" spans="1:49" ht="15" hidden="1" customHeight="1" thickBot="1" x14ac:dyDescent="0.25">
      <c r="A187" s="803" t="str">
        <f ca="1">IF(ERV_InletSum_1&lt;&gt;"",IF((COUNTA(OFFSET(FAN_Reference,-4,0):ERV_InletSum_1)+COUNTBLANK(OFFSET(FAN_Reference,-4,0):ERV_InletSum_1))&lt;&gt;SUMIF(ERV_Num_Inlets_1:OFFSET(ERV_Num_Inlets_1,Number_ERVs-1,0),"&lt;&gt;1"),"INDICATED NO. OF ERV-INLETS DOESN’T MATCH NO. OF ROWS",""),"")</f>
        <v/>
      </c>
      <c r="B187" s="71"/>
      <c r="C187" s="91"/>
      <c r="D187" s="825" t="s">
        <v>703</v>
      </c>
      <c r="E187" s="770" t="s">
        <v>252</v>
      </c>
      <c r="F187" s="771"/>
      <c r="G187" s="771"/>
      <c r="H187" s="771"/>
      <c r="I187" s="771"/>
      <c r="J187" s="772"/>
      <c r="K187" s="65"/>
      <c r="L187" s="65"/>
      <c r="M187" s="65"/>
      <c r="N187" s="65"/>
      <c r="O187" s="65"/>
      <c r="P187" s="65"/>
      <c r="Q187" s="65"/>
      <c r="R187" s="65"/>
      <c r="S187" s="67"/>
      <c r="T187" s="67"/>
      <c r="U187" s="67"/>
      <c r="V187" s="67"/>
      <c r="W187" s="67"/>
      <c r="X187" s="67"/>
      <c r="Y187" s="331"/>
      <c r="Z187" s="331"/>
      <c r="AA187" s="331"/>
      <c r="AB187" s="67"/>
      <c r="AC187" s="67"/>
      <c r="AD187" s="67"/>
      <c r="AE187" s="67"/>
      <c r="AF187" s="331"/>
      <c r="AG187" s="331"/>
      <c r="AH187" s="331"/>
      <c r="AI187" s="331"/>
      <c r="AJ187" s="331"/>
      <c r="AK187" s="331"/>
      <c r="AL187" s="331"/>
      <c r="AM187" s="331"/>
      <c r="AN187" s="331"/>
      <c r="AO187" s="331"/>
      <c r="AP187" s="403"/>
      <c r="AQ187" s="403"/>
      <c r="AR187" s="403"/>
      <c r="AS187" s="403"/>
      <c r="AT187" s="403"/>
      <c r="AU187" s="403"/>
      <c r="AV187" s="403"/>
      <c r="AW187" s="403"/>
    </row>
    <row r="188" spans="1:49" ht="15" hidden="1" customHeight="1" thickTop="1" x14ac:dyDescent="0.2">
      <c r="A188" s="803"/>
      <c r="B188" s="71"/>
      <c r="C188" s="91"/>
      <c r="D188" s="826"/>
      <c r="E188" s="761" t="s">
        <v>25</v>
      </c>
      <c r="F188" s="768" t="s">
        <v>183</v>
      </c>
      <c r="G188" s="762" t="s">
        <v>253</v>
      </c>
      <c r="H188" s="761" t="s">
        <v>254</v>
      </c>
      <c r="I188" s="806" t="s">
        <v>193</v>
      </c>
      <c r="J188" s="761" t="s">
        <v>184</v>
      </c>
      <c r="K188" s="65"/>
      <c r="L188" s="65"/>
      <c r="M188" s="65"/>
      <c r="N188" s="65"/>
      <c r="O188" s="65"/>
      <c r="P188" s="65"/>
      <c r="Q188" s="65"/>
      <c r="R188" s="65"/>
      <c r="S188" s="65"/>
      <c r="T188" s="65"/>
      <c r="U188" s="65"/>
      <c r="V188" s="67"/>
      <c r="W188" s="67"/>
      <c r="X188" s="67"/>
      <c r="Y188" s="67"/>
      <c r="Z188" s="67"/>
      <c r="AA188" s="67"/>
      <c r="AB188" s="67"/>
      <c r="AC188" s="67"/>
      <c r="AD188" s="67"/>
      <c r="AE188" s="67"/>
      <c r="AF188" s="331"/>
      <c r="AG188" s="331"/>
      <c r="AH188" s="331"/>
      <c r="AI188" s="331"/>
      <c r="AJ188" s="331"/>
      <c r="AK188" s="331"/>
      <c r="AL188" s="331"/>
      <c r="AM188" s="331"/>
      <c r="AN188" s="331"/>
      <c r="AO188" s="331"/>
      <c r="AP188" s="403"/>
      <c r="AQ188" s="403"/>
      <c r="AR188" s="403"/>
      <c r="AS188" s="403"/>
      <c r="AT188" s="403"/>
      <c r="AU188" s="403"/>
      <c r="AV188" s="403"/>
      <c r="AW188" s="403"/>
    </row>
    <row r="189" spans="1:49" ht="15" hidden="1" customHeight="1" x14ac:dyDescent="0.2">
      <c r="A189" s="803"/>
      <c r="B189" s="71"/>
      <c r="C189" s="91"/>
      <c r="D189" s="827"/>
      <c r="E189" s="762"/>
      <c r="F189" s="763"/>
      <c r="G189" s="767"/>
      <c r="H189" s="762"/>
      <c r="I189" s="763"/>
      <c r="J189" s="762"/>
      <c r="K189" s="65"/>
      <c r="L189" s="65"/>
      <c r="M189" s="65"/>
      <c r="N189" s="65"/>
      <c r="O189" s="65"/>
      <c r="P189" s="65"/>
      <c r="Q189" s="65"/>
      <c r="R189" s="65"/>
      <c r="S189" s="65"/>
      <c r="T189" s="65"/>
      <c r="U189" s="65"/>
      <c r="V189" s="67"/>
      <c r="W189" s="67"/>
      <c r="X189" s="67"/>
      <c r="Y189" s="67"/>
      <c r="Z189" s="67"/>
      <c r="AA189" s="67"/>
      <c r="AB189" s="67"/>
      <c r="AC189" s="67"/>
      <c r="AD189" s="67"/>
      <c r="AE189" s="67"/>
      <c r="AF189" s="331"/>
      <c r="AG189" s="331"/>
      <c r="AH189" s="331"/>
      <c r="AI189" s="331"/>
      <c r="AJ189" s="331"/>
      <c r="AK189" s="331"/>
      <c r="AL189" s="331"/>
      <c r="AM189" s="331"/>
      <c r="AN189" s="331"/>
      <c r="AO189" s="331"/>
      <c r="AP189" s="403"/>
      <c r="AQ189" s="403"/>
      <c r="AR189" s="403"/>
      <c r="AS189" s="403"/>
      <c r="AT189" s="403"/>
      <c r="AU189" s="403"/>
      <c r="AV189" s="403"/>
      <c r="AW189" s="403"/>
    </row>
    <row r="190" spans="1:49" ht="15" hidden="1" customHeight="1" x14ac:dyDescent="0.2">
      <c r="A190" s="325"/>
      <c r="B190" s="326"/>
      <c r="C190" s="327"/>
      <c r="D190" s="328"/>
      <c r="E190" s="324"/>
      <c r="F190" s="757"/>
      <c r="G190" s="329"/>
      <c r="H190" s="330"/>
      <c r="I190" s="329"/>
      <c r="J190" s="384"/>
      <c r="K190" s="325"/>
      <c r="L190" s="325"/>
      <c r="M190" s="325"/>
      <c r="N190" s="325"/>
      <c r="O190" s="325"/>
      <c r="P190" s="325"/>
      <c r="Q190" s="325"/>
      <c r="R190" s="325"/>
      <c r="S190" s="331"/>
      <c r="T190" s="331"/>
      <c r="U190" s="331"/>
      <c r="V190" s="333"/>
      <c r="W190" s="333"/>
      <c r="X190" s="333"/>
      <c r="Y190" s="331"/>
      <c r="Z190" s="331"/>
      <c r="AA190" s="331"/>
      <c r="AB190" s="331"/>
      <c r="AC190" s="331"/>
      <c r="AD190" s="331"/>
      <c r="AE190" s="331"/>
      <c r="AF190" s="331"/>
      <c r="AG190" s="331"/>
      <c r="AH190" s="331"/>
      <c r="AI190" s="331"/>
      <c r="AJ190" s="331"/>
      <c r="AK190" s="331"/>
      <c r="AL190" s="331"/>
      <c r="AM190" s="331"/>
      <c r="AN190" s="331"/>
      <c r="AO190" s="331"/>
      <c r="AP190" s="403"/>
      <c r="AQ190" s="403"/>
      <c r="AR190" s="403"/>
      <c r="AS190" s="403"/>
      <c r="AT190" s="403"/>
      <c r="AU190" s="403"/>
      <c r="AV190" s="403"/>
      <c r="AW190" s="403"/>
    </row>
    <row r="191" spans="1:49" ht="15" hidden="1" customHeight="1" x14ac:dyDescent="0.25">
      <c r="A191" s="159"/>
      <c r="B191" s="153"/>
      <c r="C191" s="333"/>
      <c r="D191" s="150"/>
      <c r="E191" s="153"/>
      <c r="F191" s="159"/>
      <c r="G191" s="159"/>
      <c r="H191" s="159"/>
      <c r="I191" s="159"/>
      <c r="J191" s="159"/>
      <c r="K191" s="93"/>
      <c r="L191" s="93"/>
      <c r="M191" s="65"/>
      <c r="N191" s="65"/>
      <c r="O191" s="65"/>
      <c r="P191" s="65"/>
      <c r="Q191" s="65"/>
      <c r="R191" s="65"/>
      <c r="S191" s="93"/>
      <c r="T191" s="93"/>
      <c r="U191" s="160"/>
      <c r="V191" s="94"/>
      <c r="W191" s="94"/>
      <c r="X191" s="94"/>
      <c r="Y191" s="94"/>
      <c r="Z191" s="94"/>
      <c r="AA191" s="94"/>
      <c r="AB191" s="94"/>
      <c r="AC191" s="94"/>
      <c r="AD191" s="94"/>
      <c r="AE191" s="94"/>
      <c r="AF191" s="94"/>
      <c r="AG191" s="94"/>
      <c r="AH191" s="94"/>
      <c r="AI191" s="67"/>
      <c r="AJ191" s="67"/>
      <c r="AK191" s="67"/>
      <c r="AL191" s="67"/>
      <c r="AM191" s="67"/>
      <c r="AN191" s="67"/>
      <c r="AO191" s="67"/>
      <c r="AP191" s="403"/>
      <c r="AQ191" s="403"/>
      <c r="AR191" s="403"/>
      <c r="AS191" s="403"/>
      <c r="AT191" s="403"/>
      <c r="AU191" s="403"/>
      <c r="AV191" s="403"/>
      <c r="AW191" s="403"/>
    </row>
    <row r="192" spans="1:49" ht="15" customHeight="1" x14ac:dyDescent="0.25">
      <c r="A192" s="77"/>
      <c r="B192" s="78" t="s">
        <v>255</v>
      </c>
      <c r="C192" s="163">
        <v>0</v>
      </c>
      <c r="D192" s="150"/>
      <c r="E192" s="153"/>
      <c r="F192" s="159"/>
      <c r="G192" s="159"/>
      <c r="H192" s="159"/>
      <c r="I192" s="159"/>
      <c r="J192" s="159"/>
      <c r="K192" s="93"/>
      <c r="L192" s="93"/>
      <c r="M192" s="65"/>
      <c r="N192" s="65"/>
      <c r="O192" s="65"/>
      <c r="P192" s="65"/>
      <c r="Q192" s="65"/>
      <c r="R192" s="65"/>
      <c r="S192" s="93"/>
      <c r="T192" s="93"/>
      <c r="U192" s="160"/>
      <c r="V192" s="94"/>
      <c r="W192" s="94"/>
      <c r="X192" s="94"/>
      <c r="Y192" s="94"/>
      <c r="Z192" s="94"/>
      <c r="AA192" s="94"/>
      <c r="AB192" s="94"/>
      <c r="AC192" s="94"/>
      <c r="AD192" s="94"/>
      <c r="AE192" s="94"/>
      <c r="AF192" s="67"/>
      <c r="AG192" s="67"/>
      <c r="AH192" s="67"/>
      <c r="AI192" s="67"/>
      <c r="AJ192" s="67"/>
      <c r="AK192" s="67"/>
      <c r="AL192" s="67"/>
      <c r="AM192" s="67"/>
      <c r="AN192" s="67"/>
      <c r="AO192" s="67"/>
      <c r="AP192" s="403"/>
      <c r="AQ192" s="403"/>
      <c r="AR192" s="403"/>
      <c r="AS192" s="403"/>
      <c r="AT192" s="403"/>
      <c r="AU192" s="403"/>
      <c r="AV192" s="403"/>
      <c r="AW192" s="403"/>
    </row>
    <row r="193" spans="1:49" ht="15" customHeight="1" x14ac:dyDescent="0.25">
      <c r="A193" s="459"/>
      <c r="B193" s="459"/>
      <c r="C193" s="459"/>
      <c r="D193" s="150"/>
      <c r="E193" s="153"/>
      <c r="F193" s="159"/>
      <c r="G193" s="159"/>
      <c r="H193" s="159"/>
      <c r="I193" s="159"/>
      <c r="J193" s="159"/>
      <c r="K193" s="93"/>
      <c r="L193" s="93"/>
      <c r="M193" s="65"/>
      <c r="N193" s="65"/>
      <c r="O193" s="65"/>
      <c r="P193" s="65"/>
      <c r="Q193" s="65"/>
      <c r="R193" s="65"/>
      <c r="S193" s="93"/>
      <c r="T193" s="93"/>
      <c r="U193" s="160"/>
      <c r="V193" s="94"/>
      <c r="W193" s="94"/>
      <c r="X193" s="94"/>
      <c r="Y193" s="94"/>
      <c r="Z193" s="94"/>
      <c r="AA193" s="94"/>
      <c r="AB193" s="94"/>
      <c r="AC193" s="94"/>
      <c r="AD193" s="94"/>
      <c r="AE193" s="94"/>
      <c r="AF193" s="67"/>
      <c r="AG193" s="67"/>
      <c r="AH193" s="67"/>
      <c r="AI193" s="67"/>
      <c r="AJ193" s="67"/>
      <c r="AK193" s="67"/>
      <c r="AL193" s="67"/>
      <c r="AM193" s="67"/>
      <c r="AN193" s="67"/>
      <c r="AO193" s="67"/>
      <c r="AP193" s="403"/>
      <c r="AQ193" s="403"/>
      <c r="AR193" s="403"/>
      <c r="AS193" s="403"/>
      <c r="AT193" s="403"/>
      <c r="AU193" s="403"/>
      <c r="AV193" s="403"/>
      <c r="AW193" s="403"/>
    </row>
    <row r="194" spans="1:49" ht="15" hidden="1" customHeight="1" thickBot="1" x14ac:dyDescent="0.25">
      <c r="A194" s="807" t="str">
        <f ca="1">IF(FAN_1&lt;&gt;"",(IF((COUNTA(OFFSET(FAN_Outlet_Reference,-3,0):FAN_1)+COUNTBLANK(OFFSET(FAN_Outlet_Reference,-3,0):FAN_1))&lt;&gt;Number_FANs,"INDICATED NO. OF FANS DOESN’T MATCH NO. OF ROWS","")),"")</f>
        <v/>
      </c>
      <c r="B194" s="59"/>
      <c r="C194" s="59"/>
      <c r="D194" s="808" t="s">
        <v>407</v>
      </c>
      <c r="E194" s="774" t="s">
        <v>24</v>
      </c>
      <c r="F194" s="774"/>
      <c r="G194" s="774"/>
      <c r="H194" s="769" t="s">
        <v>28</v>
      </c>
      <c r="I194" s="769"/>
      <c r="J194" s="769"/>
      <c r="K194" s="769"/>
      <c r="L194" s="769" t="s">
        <v>178</v>
      </c>
      <c r="M194" s="769"/>
      <c r="N194" s="769"/>
      <c r="O194" s="769"/>
      <c r="P194" s="770" t="s">
        <v>256</v>
      </c>
      <c r="Q194" s="771"/>
      <c r="R194" s="771"/>
      <c r="S194" s="771"/>
      <c r="T194" s="771"/>
      <c r="U194" s="793" t="s">
        <v>718</v>
      </c>
      <c r="V194" s="793"/>
      <c r="W194" s="793"/>
      <c r="X194" s="793"/>
      <c r="Y194" s="331"/>
      <c r="Z194" s="67"/>
      <c r="AA194" s="67"/>
      <c r="AB194" s="67"/>
      <c r="AC194" s="67"/>
      <c r="AD194" s="67"/>
      <c r="AE194" s="67"/>
      <c r="AF194" s="67"/>
      <c r="AG194" s="67"/>
      <c r="AH194" s="67"/>
      <c r="AI194" s="67"/>
      <c r="AJ194" s="67"/>
      <c r="AK194" s="67"/>
      <c r="AL194" s="67"/>
      <c r="AM194" s="67"/>
      <c r="AN194" s="67"/>
      <c r="AO194" s="67"/>
      <c r="AP194" s="403"/>
      <c r="AQ194" s="403"/>
      <c r="AR194" s="403"/>
      <c r="AS194" s="403"/>
      <c r="AT194" s="403"/>
      <c r="AU194" s="403"/>
      <c r="AV194" s="403"/>
      <c r="AW194" s="403"/>
    </row>
    <row r="195" spans="1:49" ht="15" hidden="1" customHeight="1" thickTop="1" x14ac:dyDescent="0.2">
      <c r="A195" s="803"/>
      <c r="B195" s="59"/>
      <c r="C195" s="59"/>
      <c r="D195" s="808"/>
      <c r="E195" s="762" t="s">
        <v>25</v>
      </c>
      <c r="F195" s="762" t="s">
        <v>172</v>
      </c>
      <c r="G195" s="762" t="s">
        <v>173</v>
      </c>
      <c r="H195" s="762" t="s">
        <v>171</v>
      </c>
      <c r="I195" s="762" t="s">
        <v>26</v>
      </c>
      <c r="J195" s="762" t="s">
        <v>27</v>
      </c>
      <c r="K195" s="762" t="s">
        <v>29</v>
      </c>
      <c r="L195" s="762" t="s">
        <v>30</v>
      </c>
      <c r="M195" s="762" t="s">
        <v>31</v>
      </c>
      <c r="N195" s="762" t="s">
        <v>32</v>
      </c>
      <c r="O195" s="762" t="s">
        <v>33</v>
      </c>
      <c r="P195" s="763" t="s">
        <v>247</v>
      </c>
      <c r="Q195" s="763" t="s">
        <v>249</v>
      </c>
      <c r="R195" s="763" t="s">
        <v>20</v>
      </c>
      <c r="S195" s="763" t="s">
        <v>250</v>
      </c>
      <c r="T195" s="836" t="s">
        <v>251</v>
      </c>
      <c r="U195" s="782"/>
      <c r="V195" s="780"/>
      <c r="W195" s="786" t="s">
        <v>761</v>
      </c>
      <c r="X195" s="814" t="s">
        <v>719</v>
      </c>
      <c r="Y195" s="331"/>
      <c r="Z195" s="67"/>
      <c r="AA195" s="67"/>
      <c r="AB195" s="67"/>
      <c r="AC195" s="67"/>
      <c r="AD195" s="67"/>
      <c r="AE195" s="67"/>
      <c r="AF195" s="67"/>
      <c r="AG195" s="67"/>
      <c r="AH195" s="67"/>
      <c r="AI195" s="67"/>
      <c r="AJ195" s="67"/>
      <c r="AK195" s="67"/>
      <c r="AL195" s="67"/>
      <c r="AM195" s="67"/>
      <c r="AN195" s="67"/>
      <c r="AO195" s="67"/>
      <c r="AP195" s="403"/>
      <c r="AQ195" s="403"/>
      <c r="AR195" s="403"/>
      <c r="AS195" s="403"/>
      <c r="AT195" s="403"/>
      <c r="AU195" s="403"/>
      <c r="AV195" s="403"/>
      <c r="AW195" s="403"/>
    </row>
    <row r="196" spans="1:49" ht="15" hidden="1" customHeight="1" x14ac:dyDescent="0.2">
      <c r="A196" s="803"/>
      <c r="B196" s="59"/>
      <c r="C196" s="59"/>
      <c r="D196" s="808"/>
      <c r="E196" s="767"/>
      <c r="F196" s="767"/>
      <c r="G196" s="767"/>
      <c r="H196" s="767"/>
      <c r="I196" s="767"/>
      <c r="J196" s="767"/>
      <c r="K196" s="767"/>
      <c r="L196" s="767"/>
      <c r="M196" s="767"/>
      <c r="N196" s="767"/>
      <c r="O196" s="767"/>
      <c r="P196" s="764"/>
      <c r="Q196" s="764"/>
      <c r="R196" s="764"/>
      <c r="S196" s="764"/>
      <c r="T196" s="837"/>
      <c r="U196" s="783"/>
      <c r="V196" s="781"/>
      <c r="W196" s="787"/>
      <c r="X196" s="815"/>
      <c r="Y196" s="331"/>
      <c r="Z196" s="67"/>
      <c r="AA196" s="67"/>
      <c r="AB196" s="67"/>
      <c r="AC196" s="67"/>
      <c r="AD196" s="67"/>
      <c r="AE196" s="67"/>
      <c r="AF196" s="67"/>
      <c r="AG196" s="67"/>
      <c r="AH196" s="67"/>
      <c r="AI196" s="67"/>
      <c r="AJ196" s="67"/>
      <c r="AK196" s="67"/>
      <c r="AL196" s="67"/>
      <c r="AM196" s="67"/>
      <c r="AN196" s="67"/>
      <c r="AO196" s="67"/>
      <c r="AP196" s="403"/>
      <c r="AQ196" s="403"/>
      <c r="AR196" s="403"/>
      <c r="AS196" s="403"/>
      <c r="AT196" s="403"/>
      <c r="AU196" s="403"/>
      <c r="AV196" s="403"/>
      <c r="AW196" s="403"/>
    </row>
    <row r="197" spans="1:49" ht="15" hidden="1" customHeight="1" x14ac:dyDescent="0.2">
      <c r="A197" s="454"/>
      <c r="B197" s="447"/>
      <c r="C197" s="447"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36"/>
      <c r="F197" s="540"/>
      <c r="G197" s="714"/>
      <c r="H197" s="423"/>
      <c r="I197" s="423"/>
      <c r="J197" s="423"/>
      <c r="K197" s="461"/>
      <c r="L197" s="169"/>
      <c r="M197" s="392"/>
      <c r="N197" s="423"/>
      <c r="O197" s="169"/>
      <c r="P197" s="422"/>
      <c r="Q197" s="422"/>
      <c r="R197" s="66"/>
      <c r="S197" s="66"/>
      <c r="T197" s="422"/>
      <c r="U197" s="460" t="str">
        <f t="shared" ref="U197" si="5">IF(E197&lt;&gt;"",DUR_FAN,"")</f>
        <v/>
      </c>
      <c r="V197" s="273"/>
      <c r="W197" s="421" t="str">
        <f t="shared" ref="W197" si="6">IF(T197&lt;&gt;"",T197*DUR_INLET,"")</f>
        <v/>
      </c>
      <c r="X197" s="401" t="str">
        <f t="shared" ref="X197" si="7">IF(E197&lt;&gt;"",DUR_FAN,"")</f>
        <v/>
      </c>
      <c r="Y197" s="331"/>
      <c r="Z197" s="67"/>
      <c r="AA197" s="67"/>
      <c r="AB197" s="67"/>
      <c r="AC197" s="67"/>
      <c r="AD197" s="67"/>
      <c r="AE197" s="67"/>
      <c r="AF197" s="94"/>
      <c r="AG197" s="94"/>
      <c r="AH197" s="94"/>
      <c r="AI197" s="67"/>
      <c r="AJ197" s="67"/>
      <c r="AK197" s="67"/>
      <c r="AL197" s="67"/>
      <c r="AM197" s="67"/>
      <c r="AN197" s="67"/>
      <c r="AO197" s="67"/>
      <c r="AP197" s="403"/>
      <c r="AQ197" s="403"/>
      <c r="AR197" s="403"/>
      <c r="AS197" s="403"/>
      <c r="AT197" s="403"/>
      <c r="AU197" s="403"/>
      <c r="AV197" s="403"/>
      <c r="AW197" s="403"/>
    </row>
    <row r="198" spans="1:49" ht="15" hidden="1" customHeight="1" x14ac:dyDescent="0.25">
      <c r="A198" s="56"/>
      <c r="B198" s="59"/>
      <c r="C198" s="59"/>
      <c r="D198" s="64"/>
      <c r="E198" s="59"/>
      <c r="F198" s="59"/>
      <c r="G198" s="59"/>
      <c r="H198" s="68"/>
      <c r="I198" s="59"/>
      <c r="J198" s="59"/>
      <c r="K198" s="59"/>
      <c r="L198" s="69"/>
      <c r="M198" s="70"/>
      <c r="N198" s="70"/>
      <c r="O198" s="69"/>
      <c r="P198" s="62"/>
      <c r="Q198" s="67"/>
      <c r="R198" s="67"/>
      <c r="S198" s="65"/>
      <c r="T198" s="65"/>
      <c r="U198" s="158"/>
      <c r="V198" s="67"/>
      <c r="W198" s="67"/>
      <c r="X198" s="67"/>
      <c r="Y198" s="67"/>
      <c r="Z198" s="67"/>
      <c r="AA198" s="67"/>
      <c r="AB198" s="67"/>
      <c r="AC198" s="67"/>
      <c r="AD198" s="67"/>
      <c r="AE198" s="67"/>
      <c r="AF198" s="67"/>
      <c r="AG198" s="67"/>
      <c r="AH198" s="67"/>
      <c r="AI198" s="67"/>
      <c r="AJ198" s="67"/>
      <c r="AK198" s="67"/>
      <c r="AL198" s="67"/>
      <c r="AM198" s="67"/>
      <c r="AN198" s="67"/>
      <c r="AO198" s="67"/>
      <c r="AP198" s="403"/>
      <c r="AQ198" s="403"/>
      <c r="AR198" s="403"/>
      <c r="AS198" s="403"/>
      <c r="AT198" s="403"/>
      <c r="AU198" s="403"/>
      <c r="AV198" s="403"/>
      <c r="AW198" s="403"/>
    </row>
    <row r="199" spans="1:49" ht="15" hidden="1" customHeight="1" x14ac:dyDescent="0.25">
      <c r="A199" s="56"/>
      <c r="B199" s="59"/>
      <c r="C199" s="59"/>
      <c r="D199" s="64"/>
      <c r="E199" s="59"/>
      <c r="F199" s="59"/>
      <c r="G199" s="59"/>
      <c r="H199" s="68"/>
      <c r="I199" s="59"/>
      <c r="J199" s="59"/>
      <c r="K199" s="59"/>
      <c r="L199" s="69"/>
      <c r="M199" s="70"/>
      <c r="N199" s="70"/>
      <c r="O199" s="69"/>
      <c r="P199" s="62"/>
      <c r="Q199" s="67"/>
      <c r="R199" s="67"/>
      <c r="S199" s="65"/>
      <c r="T199" s="65"/>
      <c r="U199" s="158"/>
      <c r="V199" s="67"/>
      <c r="W199" s="67"/>
      <c r="X199" s="67"/>
      <c r="Y199" s="67"/>
      <c r="Z199" s="67"/>
      <c r="AA199" s="67"/>
      <c r="AB199" s="67"/>
      <c r="AC199" s="67"/>
      <c r="AD199" s="67"/>
      <c r="AE199" s="67"/>
      <c r="AF199" s="67"/>
      <c r="AG199" s="67"/>
      <c r="AH199" s="67"/>
      <c r="AI199" s="67"/>
      <c r="AJ199" s="67"/>
      <c r="AK199" s="67"/>
      <c r="AL199" s="67"/>
      <c r="AM199" s="67"/>
      <c r="AN199" s="67"/>
      <c r="AO199" s="67"/>
      <c r="AP199" s="403"/>
      <c r="AQ199" s="403"/>
      <c r="AR199" s="403"/>
      <c r="AS199" s="403"/>
      <c r="AT199" s="403"/>
      <c r="AU199" s="403"/>
      <c r="AV199" s="403"/>
      <c r="AW199" s="403"/>
    </row>
    <row r="200" spans="1:49" ht="15" hidden="1" customHeight="1" thickBot="1" x14ac:dyDescent="0.3">
      <c r="A200" s="803" t="str">
        <f ca="1">IF(FAN_InletSum_1&lt;&gt;"",IF((COUNTA(OFFSET(UH_Reference,-4,0):FAN_InletSum_1)+COUNTBLANK(OFFSET(UH_Reference,-4,0):FAN_InletSum_1))&lt;&gt;SUM(FAN_Num_Inlets_1:OFFSET(FAN_Num_Inlets_1,Number_FANs-1,0)),"INDICATED NO. OF FAN-INLETS DOESN’T MATCH NO. OF ROWS",""),"")</f>
        <v/>
      </c>
      <c r="B200" s="59"/>
      <c r="C200" s="59"/>
      <c r="D200" s="809" t="s">
        <v>637</v>
      </c>
      <c r="E200" s="770" t="s">
        <v>252</v>
      </c>
      <c r="F200" s="771"/>
      <c r="G200" s="771"/>
      <c r="H200" s="771"/>
      <c r="I200" s="771"/>
      <c r="J200" s="772"/>
      <c r="K200" s="158"/>
      <c r="L200" s="158"/>
      <c r="M200" s="158"/>
      <c r="N200" s="158"/>
      <c r="O200" s="158"/>
      <c r="P200" s="158"/>
      <c r="Q200" s="158"/>
      <c r="R200" s="67"/>
      <c r="S200" s="65"/>
      <c r="T200" s="65"/>
      <c r="U200" s="158"/>
      <c r="V200" s="67"/>
      <c r="W200" s="67"/>
      <c r="X200" s="67"/>
      <c r="Y200" s="67"/>
      <c r="Z200" s="67"/>
      <c r="AA200" s="67"/>
      <c r="AB200" s="67"/>
      <c r="AC200" s="67"/>
      <c r="AD200" s="67"/>
      <c r="AE200" s="67"/>
      <c r="AF200" s="67"/>
      <c r="AG200" s="67"/>
      <c r="AH200" s="67"/>
      <c r="AI200" s="67"/>
      <c r="AJ200" s="67"/>
      <c r="AK200" s="67"/>
      <c r="AL200" s="67"/>
      <c r="AM200" s="67"/>
      <c r="AN200" s="67"/>
      <c r="AO200" s="67"/>
      <c r="AP200" s="403"/>
      <c r="AQ200" s="403"/>
      <c r="AR200" s="403"/>
      <c r="AS200" s="403"/>
      <c r="AT200" s="403"/>
      <c r="AU200" s="403"/>
      <c r="AV200" s="403"/>
      <c r="AW200" s="403"/>
    </row>
    <row r="201" spans="1:49" ht="15" hidden="1" customHeight="1" thickTop="1" x14ac:dyDescent="0.25">
      <c r="A201" s="803"/>
      <c r="B201" s="59"/>
      <c r="C201" s="59"/>
      <c r="D201" s="810"/>
      <c r="E201" s="756" t="s">
        <v>25</v>
      </c>
      <c r="F201" s="761" t="s">
        <v>183</v>
      </c>
      <c r="G201" s="761" t="s">
        <v>253</v>
      </c>
      <c r="H201" s="761" t="s">
        <v>254</v>
      </c>
      <c r="I201" s="806" t="s">
        <v>1036</v>
      </c>
      <c r="J201" s="761" t="s">
        <v>184</v>
      </c>
      <c r="K201" s="158"/>
      <c r="L201" s="158"/>
      <c r="M201" s="158"/>
      <c r="N201" s="158"/>
      <c r="O201" s="158"/>
      <c r="P201" s="158"/>
      <c r="Q201" s="158"/>
      <c r="R201" s="67"/>
      <c r="S201" s="65"/>
      <c r="T201" s="65"/>
      <c r="U201" s="158"/>
      <c r="V201" s="67"/>
      <c r="W201" s="67"/>
      <c r="X201" s="67"/>
      <c r="Y201" s="67"/>
      <c r="Z201" s="67"/>
      <c r="AA201" s="67"/>
      <c r="AB201" s="67"/>
      <c r="AC201" s="67"/>
      <c r="AD201" s="67"/>
      <c r="AE201" s="67"/>
      <c r="AF201" s="67"/>
      <c r="AG201" s="67"/>
      <c r="AH201" s="67"/>
      <c r="AI201" s="67"/>
      <c r="AJ201" s="67"/>
      <c r="AK201" s="67"/>
      <c r="AL201" s="67"/>
      <c r="AM201" s="67"/>
      <c r="AN201" s="67"/>
      <c r="AO201" s="67"/>
      <c r="AP201" s="403"/>
      <c r="AQ201" s="403"/>
      <c r="AR201" s="403"/>
      <c r="AS201" s="403"/>
      <c r="AT201" s="403"/>
      <c r="AU201" s="403"/>
      <c r="AV201" s="403"/>
      <c r="AW201" s="403"/>
    </row>
    <row r="202" spans="1:49" ht="15" hidden="1" customHeight="1" x14ac:dyDescent="0.25">
      <c r="A202" s="803"/>
      <c r="B202" s="59"/>
      <c r="C202" s="59"/>
      <c r="D202" s="811"/>
      <c r="E202" s="759"/>
      <c r="F202" s="762"/>
      <c r="G202" s="762"/>
      <c r="H202" s="762"/>
      <c r="I202" s="765"/>
      <c r="J202" s="762"/>
      <c r="K202" s="158"/>
      <c r="L202" s="158"/>
      <c r="M202" s="158"/>
      <c r="N202" s="158"/>
      <c r="O202" s="158"/>
      <c r="P202" s="158"/>
      <c r="Q202" s="158"/>
      <c r="R202" s="67"/>
      <c r="S202" s="65"/>
      <c r="T202" s="65"/>
      <c r="U202" s="158"/>
      <c r="V202" s="67"/>
      <c r="W202" s="67"/>
      <c r="X202" s="67"/>
      <c r="Y202" s="67"/>
      <c r="Z202" s="67"/>
      <c r="AA202" s="67"/>
      <c r="AB202" s="67"/>
      <c r="AC202" s="67"/>
      <c r="AD202" s="67"/>
      <c r="AE202" s="67"/>
      <c r="AF202" s="67"/>
      <c r="AG202" s="67"/>
      <c r="AH202" s="67"/>
      <c r="AI202" s="67"/>
      <c r="AJ202" s="67"/>
      <c r="AK202" s="67"/>
      <c r="AL202" s="67"/>
      <c r="AM202" s="67"/>
      <c r="AN202" s="67"/>
      <c r="AO202" s="67"/>
      <c r="AP202" s="403"/>
      <c r="AQ202" s="403"/>
      <c r="AR202" s="403"/>
      <c r="AS202" s="403"/>
      <c r="AT202" s="403"/>
      <c r="AU202" s="403"/>
      <c r="AV202" s="403"/>
      <c r="AW202" s="403"/>
    </row>
    <row r="203" spans="1:49" ht="15" hidden="1" customHeight="1" x14ac:dyDescent="0.25">
      <c r="A203" s="334"/>
      <c r="B203" s="333"/>
      <c r="C203" s="333"/>
      <c r="D203" s="329"/>
      <c r="E203" s="324"/>
      <c r="F203" s="757"/>
      <c r="G203" s="329"/>
      <c r="H203" s="329"/>
      <c r="I203" s="329"/>
      <c r="J203" s="329"/>
      <c r="K203" s="158"/>
      <c r="L203" s="158"/>
      <c r="M203" s="158"/>
      <c r="N203" s="158"/>
      <c r="O203" s="158"/>
      <c r="P203" s="325"/>
      <c r="Q203" s="325"/>
      <c r="R203" s="331"/>
      <c r="S203" s="325"/>
      <c r="T203" s="325"/>
      <c r="U203" s="335"/>
      <c r="V203" s="331"/>
      <c r="W203" s="331"/>
      <c r="X203" s="331"/>
      <c r="Y203" s="331"/>
      <c r="Z203" s="331"/>
      <c r="AA203" s="331"/>
      <c r="AB203" s="331"/>
      <c r="AC203" s="331"/>
      <c r="AD203" s="331"/>
      <c r="AE203" s="331"/>
      <c r="AF203" s="331"/>
      <c r="AG203" s="331"/>
      <c r="AH203" s="331"/>
      <c r="AI203" s="331"/>
      <c r="AJ203" s="331"/>
      <c r="AK203" s="331"/>
      <c r="AL203" s="331"/>
      <c r="AM203" s="331"/>
      <c r="AN203" s="331"/>
      <c r="AO203" s="331"/>
      <c r="AP203" s="403"/>
      <c r="AQ203" s="403"/>
      <c r="AR203" s="403"/>
      <c r="AS203" s="403"/>
      <c r="AT203" s="403"/>
      <c r="AU203" s="403"/>
      <c r="AV203" s="403"/>
      <c r="AW203" s="403"/>
    </row>
    <row r="204" spans="1:49"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c r="AF204" s="67"/>
      <c r="AG204" s="67"/>
      <c r="AH204" s="67"/>
      <c r="AI204" s="67"/>
      <c r="AJ204" s="67"/>
      <c r="AK204" s="67"/>
      <c r="AL204" s="67"/>
      <c r="AM204" s="67"/>
      <c r="AN204" s="67"/>
      <c r="AO204" s="67"/>
      <c r="AP204" s="403"/>
      <c r="AQ204" s="403"/>
      <c r="AR204" s="403"/>
      <c r="AS204" s="403"/>
      <c r="AT204" s="403"/>
      <c r="AU204" s="403"/>
      <c r="AV204" s="403"/>
      <c r="AW204" s="403"/>
    </row>
    <row r="205" spans="1:49" ht="15" customHeight="1" x14ac:dyDescent="0.25">
      <c r="A205" s="77"/>
      <c r="B205" s="78" t="s">
        <v>257</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c r="AF205" s="67"/>
      <c r="AG205" s="67"/>
      <c r="AH205" s="67"/>
      <c r="AI205" s="67"/>
      <c r="AJ205" s="67"/>
      <c r="AK205" s="67"/>
      <c r="AL205" s="67"/>
      <c r="AM205" s="67"/>
      <c r="AN205" s="67"/>
      <c r="AO205" s="67"/>
      <c r="AP205" s="403"/>
      <c r="AQ205" s="403"/>
      <c r="AR205" s="403"/>
      <c r="AS205" s="403"/>
      <c r="AT205" s="403"/>
      <c r="AU205" s="403"/>
      <c r="AV205" s="403"/>
      <c r="AW205" s="403"/>
    </row>
    <row r="206" spans="1:49" ht="15" customHeight="1" x14ac:dyDescent="0.25">
      <c r="A206" s="161"/>
      <c r="B206" s="162"/>
      <c r="C206" s="166"/>
      <c r="D206" s="150"/>
      <c r="E206" s="59"/>
      <c r="F206" s="56"/>
      <c r="G206" s="56"/>
      <c r="H206" s="56"/>
      <c r="I206" s="56"/>
      <c r="J206" s="56"/>
      <c r="K206" s="65"/>
      <c r="L206" s="65"/>
      <c r="M206" s="93"/>
      <c r="N206" s="93"/>
      <c r="O206" s="93"/>
      <c r="P206" s="93"/>
      <c r="Q206" s="93"/>
      <c r="R206" s="93"/>
      <c r="S206" s="93"/>
      <c r="T206" s="93"/>
      <c r="U206" s="160"/>
      <c r="V206" s="94"/>
      <c r="W206" s="94"/>
      <c r="X206" s="94"/>
      <c r="Y206" s="94"/>
      <c r="Z206" s="94"/>
      <c r="AA206" s="94"/>
      <c r="AB206" s="94"/>
      <c r="AC206" s="94"/>
      <c r="AD206" s="94"/>
      <c r="AE206" s="94"/>
      <c r="AF206" s="67"/>
      <c r="AG206" s="67"/>
      <c r="AH206" s="67"/>
      <c r="AI206" s="67"/>
      <c r="AJ206" s="67"/>
      <c r="AK206" s="67"/>
      <c r="AL206" s="67"/>
      <c r="AM206" s="67"/>
      <c r="AN206" s="67"/>
      <c r="AO206" s="67"/>
      <c r="AP206" s="403"/>
      <c r="AQ206" s="403"/>
      <c r="AR206" s="403"/>
      <c r="AS206" s="403"/>
      <c r="AT206" s="403"/>
      <c r="AU206" s="403"/>
      <c r="AV206" s="403"/>
      <c r="AW206" s="403"/>
    </row>
    <row r="207" spans="1:49" ht="15" hidden="1" customHeight="1" thickBot="1" x14ac:dyDescent="0.3">
      <c r="A207" s="807" t="str">
        <f ca="1">IF(UH_1&lt;&gt;"",(IF((COUNTA(OFFSET(CHILLER_Reference,-4,0):UH_1)+COUNTBLANK(OFFSET(CHILLER_Reference,-4,0):UH_1))&lt;&gt;Number_UHs,"INDICATED NO. OF UHS DOESN’T MATCH NO. OF ROWS","")),"")</f>
        <v/>
      </c>
      <c r="B207" s="59"/>
      <c r="C207" s="59"/>
      <c r="D207" s="808" t="s">
        <v>473</v>
      </c>
      <c r="E207" s="774" t="s">
        <v>24</v>
      </c>
      <c r="F207" s="774"/>
      <c r="G207" s="774"/>
      <c r="H207" s="770" t="s">
        <v>28</v>
      </c>
      <c r="I207" s="771"/>
      <c r="J207" s="771"/>
      <c r="K207" s="772"/>
      <c r="L207" s="866" t="s">
        <v>258</v>
      </c>
      <c r="M207" s="866"/>
      <c r="N207" s="769" t="s">
        <v>259</v>
      </c>
      <c r="O207" s="769"/>
      <c r="P207" s="769"/>
      <c r="Q207" s="770"/>
      <c r="R207" s="420" t="s">
        <v>718</v>
      </c>
      <c r="S207" s="325"/>
      <c r="T207" s="325"/>
      <c r="U207" s="335"/>
      <c r="V207" s="67"/>
      <c r="W207" s="67"/>
      <c r="X207" s="67"/>
      <c r="Y207" s="67"/>
      <c r="Z207" s="67"/>
      <c r="AA207" s="67"/>
      <c r="AB207" s="67"/>
      <c r="AC207" s="67"/>
      <c r="AD207" s="67"/>
      <c r="AE207" s="67"/>
      <c r="AF207" s="67"/>
      <c r="AG207" s="67"/>
      <c r="AH207" s="67"/>
      <c r="AI207" s="67"/>
      <c r="AJ207" s="67"/>
      <c r="AK207" s="67"/>
      <c r="AL207" s="67"/>
      <c r="AM207" s="67"/>
      <c r="AN207" s="67"/>
      <c r="AO207" s="67"/>
      <c r="AP207" s="403"/>
      <c r="AQ207" s="403"/>
      <c r="AR207" s="403"/>
      <c r="AS207" s="403"/>
      <c r="AT207" s="403"/>
      <c r="AU207" s="403"/>
      <c r="AV207" s="403"/>
      <c r="AW207" s="403"/>
    </row>
    <row r="208" spans="1:49" ht="15" hidden="1" customHeight="1" thickTop="1" x14ac:dyDescent="0.25">
      <c r="A208" s="803"/>
      <c r="B208" s="59"/>
      <c r="C208" s="59"/>
      <c r="D208" s="808"/>
      <c r="E208" s="762" t="s">
        <v>25</v>
      </c>
      <c r="F208" s="762" t="s">
        <v>172</v>
      </c>
      <c r="G208" s="762" t="s">
        <v>173</v>
      </c>
      <c r="H208" s="762" t="s">
        <v>171</v>
      </c>
      <c r="I208" s="799" t="s">
        <v>1013</v>
      </c>
      <c r="J208" s="762" t="s">
        <v>27</v>
      </c>
      <c r="K208" s="762" t="s">
        <v>29</v>
      </c>
      <c r="L208" s="838" t="s">
        <v>378</v>
      </c>
      <c r="M208" s="838" t="s">
        <v>377</v>
      </c>
      <c r="N208" s="762" t="s">
        <v>260</v>
      </c>
      <c r="O208" s="762" t="s">
        <v>261</v>
      </c>
      <c r="P208" s="762" t="s">
        <v>262</v>
      </c>
      <c r="Q208" s="836" t="s">
        <v>263</v>
      </c>
      <c r="R208" s="814" t="s">
        <v>719</v>
      </c>
      <c r="S208" s="325"/>
      <c r="T208" s="325"/>
      <c r="U208" s="335"/>
      <c r="V208" s="67"/>
      <c r="W208" s="67"/>
      <c r="X208" s="67"/>
      <c r="Y208" s="67"/>
      <c r="Z208" s="67"/>
      <c r="AA208" s="67"/>
      <c r="AB208" s="67"/>
      <c r="AC208" s="67"/>
      <c r="AD208" s="67"/>
      <c r="AE208" s="67"/>
      <c r="AF208" s="67"/>
      <c r="AG208" s="67"/>
      <c r="AH208" s="67"/>
      <c r="AI208" s="67"/>
      <c r="AJ208" s="67"/>
      <c r="AK208" s="67"/>
      <c r="AL208" s="67"/>
      <c r="AM208" s="67"/>
      <c r="AN208" s="67"/>
      <c r="AO208" s="67"/>
      <c r="AP208" s="403"/>
      <c r="AQ208" s="403"/>
      <c r="AR208" s="403"/>
      <c r="AS208" s="403"/>
      <c r="AT208" s="403"/>
      <c r="AU208" s="403"/>
      <c r="AV208" s="403"/>
      <c r="AW208" s="403"/>
    </row>
    <row r="209" spans="1:49" ht="15" hidden="1" customHeight="1" x14ac:dyDescent="0.25">
      <c r="A209" s="803"/>
      <c r="B209" s="59"/>
      <c r="C209" s="59"/>
      <c r="D209" s="808"/>
      <c r="E209" s="767"/>
      <c r="F209" s="767"/>
      <c r="G209" s="767"/>
      <c r="H209" s="767"/>
      <c r="I209" s="800"/>
      <c r="J209" s="767"/>
      <c r="K209" s="767"/>
      <c r="L209" s="816"/>
      <c r="M209" s="816"/>
      <c r="N209" s="767"/>
      <c r="O209" s="767"/>
      <c r="P209" s="767"/>
      <c r="Q209" s="837"/>
      <c r="R209" s="815"/>
      <c r="S209" s="325"/>
      <c r="T209" s="325"/>
      <c r="U209" s="335"/>
      <c r="V209" s="67"/>
      <c r="W209" s="67"/>
      <c r="X209" s="67"/>
      <c r="Y209" s="67"/>
      <c r="Z209" s="67"/>
      <c r="AA209" s="67"/>
      <c r="AB209" s="67"/>
      <c r="AC209" s="67"/>
      <c r="AD209" s="67"/>
      <c r="AE209" s="67"/>
      <c r="AF209" s="67"/>
      <c r="AG209" s="67"/>
      <c r="AH209" s="67"/>
      <c r="AI209" s="67"/>
      <c r="AJ209" s="67"/>
      <c r="AK209" s="67"/>
      <c r="AL209" s="67"/>
      <c r="AM209" s="67"/>
      <c r="AN209" s="67"/>
      <c r="AO209" s="67"/>
      <c r="AP209" s="403"/>
      <c r="AQ209" s="403"/>
      <c r="AR209" s="403"/>
      <c r="AS209" s="403"/>
      <c r="AT209" s="403"/>
      <c r="AU209" s="403"/>
      <c r="AV209" s="403"/>
      <c r="AW209" s="403"/>
    </row>
    <row r="210" spans="1:49" ht="15" hidden="1" customHeight="1" x14ac:dyDescent="0.25">
      <c r="A210" s="56"/>
      <c r="B210" s="59"/>
      <c r="C210" s="59"/>
      <c r="D210" s="167"/>
      <c r="E210" s="336"/>
      <c r="F210" s="540"/>
      <c r="G210" s="714"/>
      <c r="H210" s="390"/>
      <c r="I210" s="336"/>
      <c r="J210" s="390"/>
      <c r="K210" s="336"/>
      <c r="L210" s="387"/>
      <c r="M210" s="387"/>
      <c r="N210" s="354"/>
      <c r="O210" s="349"/>
      <c r="P210" s="354"/>
      <c r="Q210" s="419"/>
      <c r="R210" s="401" t="str">
        <f>IF(E210&lt;&gt;"",DUR_UH,"")</f>
        <v/>
      </c>
      <c r="S210" s="325"/>
      <c r="T210" s="325"/>
      <c r="U210" s="335"/>
      <c r="V210" s="67"/>
      <c r="W210" s="67"/>
      <c r="X210" s="67"/>
      <c r="Y210" s="67"/>
      <c r="Z210" s="67"/>
      <c r="AA210" s="67"/>
      <c r="AB210" s="67"/>
      <c r="AC210" s="67"/>
      <c r="AD210" s="67"/>
      <c r="AE210" s="67"/>
      <c r="AF210" s="67"/>
      <c r="AG210" s="67"/>
      <c r="AH210" s="67"/>
      <c r="AI210" s="67"/>
      <c r="AJ210" s="67"/>
      <c r="AK210" s="67"/>
      <c r="AL210" s="67"/>
      <c r="AM210" s="67"/>
      <c r="AN210" s="67"/>
      <c r="AO210" s="67"/>
      <c r="AP210" s="403"/>
      <c r="AQ210" s="403"/>
      <c r="AR210" s="403"/>
      <c r="AS210" s="403"/>
      <c r="AT210" s="403"/>
      <c r="AU210" s="403"/>
      <c r="AV210" s="403"/>
      <c r="AW210" s="403"/>
    </row>
    <row r="211" spans="1:49"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c r="AF211" s="67"/>
      <c r="AG211" s="67"/>
      <c r="AH211" s="67"/>
      <c r="AI211" s="67"/>
      <c r="AJ211" s="67"/>
      <c r="AK211" s="67"/>
      <c r="AL211" s="67"/>
      <c r="AM211" s="67"/>
      <c r="AN211" s="67"/>
      <c r="AO211" s="67"/>
      <c r="AP211" s="403"/>
      <c r="AQ211" s="403"/>
      <c r="AR211" s="403"/>
      <c r="AS211" s="403"/>
      <c r="AT211" s="403"/>
      <c r="AU211" s="403"/>
      <c r="AV211" s="403"/>
      <c r="AW211" s="403"/>
    </row>
    <row r="212" spans="1:49" ht="15" customHeight="1" x14ac:dyDescent="0.25">
      <c r="A212" s="77"/>
      <c r="B212" s="78" t="s">
        <v>264</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F212" s="67"/>
      <c r="AG212" s="67"/>
      <c r="AH212" s="67"/>
      <c r="AI212" s="67"/>
      <c r="AJ212" s="67"/>
      <c r="AK212" s="67"/>
      <c r="AL212" s="67"/>
      <c r="AM212" s="67"/>
      <c r="AN212" s="67"/>
      <c r="AO212" s="67"/>
      <c r="AP212" s="67"/>
      <c r="AQ212" s="67"/>
      <c r="AR212" s="67"/>
      <c r="AS212" s="67"/>
      <c r="AT212" s="67"/>
      <c r="AU212" s="67"/>
      <c r="AV212" s="67"/>
      <c r="AW212" s="403"/>
    </row>
    <row r="213" spans="1:49"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F213" s="67"/>
      <c r="AG213" s="67"/>
      <c r="AH213" s="67"/>
      <c r="AI213" s="67"/>
      <c r="AJ213" s="67"/>
      <c r="AK213" s="67"/>
      <c r="AL213" s="67"/>
      <c r="AM213" s="67"/>
      <c r="AN213" s="67"/>
      <c r="AO213" s="67"/>
      <c r="AP213" s="67"/>
      <c r="AQ213" s="67"/>
      <c r="AR213" s="67"/>
      <c r="AS213" s="67"/>
      <c r="AT213" s="67"/>
      <c r="AU213" s="67"/>
      <c r="AV213" s="67"/>
      <c r="AW213" s="403"/>
    </row>
    <row r="214" spans="1:49" ht="15" hidden="1" customHeight="1" thickBot="1" x14ac:dyDescent="0.3">
      <c r="A214" s="807" t="str">
        <f ca="1">IF(CHILLER_1&lt;&gt;"",(IF((COUNTA(OFFSET(CHWP_Reference,-4,0):CHILLER_1)+COUNTBLANK(OFFSET(CHWP_Reference,-4,0):CHILLER_1))&lt;&gt;Number_CHILLERs,"INDICATED NO. OF CHILLERS DOESN’T MATCH NO. OF ROWS","")),"")</f>
        <v/>
      </c>
      <c r="B214" s="59"/>
      <c r="C214" s="59"/>
      <c r="D214" s="808" t="s">
        <v>629</v>
      </c>
      <c r="E214" s="774" t="s">
        <v>24</v>
      </c>
      <c r="F214" s="774"/>
      <c r="G214" s="774"/>
      <c r="H214" s="769" t="s">
        <v>28</v>
      </c>
      <c r="I214" s="769"/>
      <c r="J214" s="769"/>
      <c r="K214" s="769"/>
      <c r="L214" s="769" t="s">
        <v>265</v>
      </c>
      <c r="M214" s="769"/>
      <c r="N214" s="769"/>
      <c r="O214" s="769"/>
      <c r="P214" s="769" t="s">
        <v>266</v>
      </c>
      <c r="Q214" s="769"/>
      <c r="R214" s="769"/>
      <c r="S214" s="770"/>
      <c r="T214" s="420" t="s">
        <v>718</v>
      </c>
      <c r="U214" s="158"/>
      <c r="V214" s="67"/>
      <c r="W214" s="67"/>
      <c r="X214" s="67"/>
      <c r="Y214" s="67"/>
      <c r="Z214" s="67"/>
      <c r="AA214" s="67"/>
      <c r="AB214" s="67"/>
      <c r="AC214" s="67"/>
      <c r="AD214" s="67"/>
      <c r="AE214" s="67"/>
      <c r="AF214" s="67"/>
      <c r="AG214" s="67"/>
      <c r="AH214" s="67"/>
      <c r="AI214" s="67"/>
      <c r="AJ214" s="67"/>
      <c r="AK214" s="67"/>
      <c r="AL214" s="67"/>
      <c r="AM214" s="67"/>
      <c r="AN214" s="67"/>
      <c r="AO214" s="67"/>
      <c r="AP214" s="67"/>
      <c r="AQ214" s="67"/>
      <c r="AR214" s="67"/>
      <c r="AS214" s="67"/>
      <c r="AT214" s="67"/>
      <c r="AU214" s="67"/>
      <c r="AV214" s="67"/>
      <c r="AW214" s="403"/>
    </row>
    <row r="215" spans="1:49" ht="15" hidden="1" customHeight="1" thickTop="1" x14ac:dyDescent="0.25">
      <c r="A215" s="803"/>
      <c r="B215" s="59"/>
      <c r="C215" s="59"/>
      <c r="D215" s="808"/>
      <c r="E215" s="762" t="s">
        <v>25</v>
      </c>
      <c r="F215" s="778" t="s">
        <v>172</v>
      </c>
      <c r="G215" s="762" t="s">
        <v>173</v>
      </c>
      <c r="H215" s="762" t="s">
        <v>171</v>
      </c>
      <c r="I215" s="762" t="s">
        <v>26</v>
      </c>
      <c r="J215" s="762" t="s">
        <v>27</v>
      </c>
      <c r="K215" s="762" t="s">
        <v>1017</v>
      </c>
      <c r="L215" s="763" t="s">
        <v>379</v>
      </c>
      <c r="M215" s="763" t="s">
        <v>267</v>
      </c>
      <c r="N215" s="763" t="s">
        <v>268</v>
      </c>
      <c r="O215" s="763" t="s">
        <v>269</v>
      </c>
      <c r="P215" s="763" t="s">
        <v>380</v>
      </c>
      <c r="Q215" s="763" t="s">
        <v>267</v>
      </c>
      <c r="R215" s="763" t="s">
        <v>381</v>
      </c>
      <c r="S215" s="836" t="s">
        <v>269</v>
      </c>
      <c r="T215" s="814" t="s">
        <v>719</v>
      </c>
      <c r="U215" s="158"/>
      <c r="V215" s="67"/>
      <c r="W215" s="67"/>
      <c r="X215" s="67"/>
      <c r="Y215" s="67"/>
      <c r="Z215" s="67"/>
      <c r="AA215" s="67"/>
      <c r="AB215" s="67"/>
      <c r="AC215" s="67"/>
      <c r="AD215" s="67"/>
      <c r="AE215" s="67"/>
      <c r="AF215" s="67"/>
      <c r="AG215" s="67"/>
      <c r="AH215" s="67"/>
      <c r="AI215" s="67"/>
      <c r="AJ215" s="67"/>
      <c r="AK215" s="67"/>
      <c r="AL215" s="67"/>
      <c r="AM215" s="67"/>
      <c r="AN215" s="67"/>
      <c r="AO215" s="67"/>
      <c r="AP215" s="67"/>
      <c r="AQ215" s="67"/>
      <c r="AR215" s="67"/>
      <c r="AS215" s="67"/>
      <c r="AT215" s="67"/>
      <c r="AU215" s="67"/>
      <c r="AV215" s="67"/>
      <c r="AW215" s="403"/>
    </row>
    <row r="216" spans="1:49" ht="15" hidden="1" customHeight="1" x14ac:dyDescent="0.25">
      <c r="A216" s="803"/>
      <c r="B216" s="59"/>
      <c r="C216" s="59"/>
      <c r="D216" s="808"/>
      <c r="E216" s="767"/>
      <c r="F216" s="779"/>
      <c r="G216" s="767"/>
      <c r="H216" s="767"/>
      <c r="I216" s="767"/>
      <c r="J216" s="767"/>
      <c r="K216" s="767"/>
      <c r="L216" s="764"/>
      <c r="M216" s="764"/>
      <c r="N216" s="764"/>
      <c r="O216" s="764"/>
      <c r="P216" s="764"/>
      <c r="Q216" s="764"/>
      <c r="R216" s="764"/>
      <c r="S216" s="837"/>
      <c r="T216" s="815"/>
      <c r="U216" s="158"/>
      <c r="V216" s="67"/>
      <c r="W216" s="67"/>
      <c r="X216" s="67"/>
      <c r="Y216" s="67"/>
      <c r="Z216" s="67"/>
      <c r="AA216" s="67"/>
      <c r="AB216" s="67"/>
      <c r="AC216" s="67"/>
      <c r="AD216" s="67"/>
      <c r="AE216" s="67"/>
      <c r="AF216" s="67"/>
      <c r="AG216" s="67"/>
      <c r="AH216" s="67"/>
      <c r="AI216" s="67"/>
      <c r="AJ216" s="67"/>
      <c r="AK216" s="67"/>
      <c r="AL216" s="67"/>
      <c r="AM216" s="67"/>
      <c r="AN216" s="67"/>
      <c r="AO216" s="67"/>
      <c r="AP216" s="67"/>
      <c r="AQ216" s="67"/>
      <c r="AR216" s="67"/>
      <c r="AS216" s="67"/>
      <c r="AT216" s="67"/>
      <c r="AU216" s="67"/>
      <c r="AV216" s="67"/>
      <c r="AW216" s="403"/>
    </row>
    <row r="217" spans="1:49" ht="15" hidden="1" customHeight="1" x14ac:dyDescent="0.25">
      <c r="A217" s="56"/>
      <c r="B217" s="59"/>
      <c r="C217" s="59"/>
      <c r="D217" s="167"/>
      <c r="E217" s="336"/>
      <c r="F217" s="686"/>
      <c r="G217" s="754"/>
      <c r="H217" s="242"/>
      <c r="I217" s="540"/>
      <c r="J217" s="243"/>
      <c r="K217" s="243"/>
      <c r="L217" s="245"/>
      <c r="M217" s="245"/>
      <c r="N217" s="245"/>
      <c r="O217" s="245"/>
      <c r="P217" s="245"/>
      <c r="Q217" s="245"/>
      <c r="R217" s="243"/>
      <c r="S217" s="424"/>
      <c r="T217" s="401" t="str">
        <f>IF(E217&lt;&gt;"",DUR_CHILLER,"")</f>
        <v/>
      </c>
      <c r="U217" s="158"/>
      <c r="V217" s="67"/>
      <c r="W217" s="67"/>
      <c r="X217" s="67"/>
      <c r="Y217" s="67"/>
      <c r="Z217" s="67"/>
      <c r="AA217" s="67"/>
      <c r="AB217" s="67"/>
      <c r="AC217" s="67"/>
      <c r="AD217" s="67"/>
      <c r="AE217" s="67"/>
      <c r="AF217" s="67"/>
      <c r="AG217" s="67"/>
      <c r="AH217" s="67"/>
      <c r="AI217" s="67"/>
      <c r="AJ217" s="67"/>
      <c r="AK217" s="67"/>
      <c r="AL217" s="67"/>
      <c r="AM217" s="67"/>
      <c r="AN217" s="67"/>
      <c r="AO217" s="67"/>
      <c r="AP217" s="67"/>
      <c r="AQ217" s="67"/>
      <c r="AR217" s="67"/>
      <c r="AS217" s="67"/>
      <c r="AT217" s="67"/>
      <c r="AU217" s="67"/>
      <c r="AV217" s="67"/>
      <c r="AW217" s="403"/>
    </row>
    <row r="218" spans="1:49"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F218" s="67"/>
      <c r="AG218" s="67"/>
      <c r="AH218" s="67"/>
      <c r="AI218" s="67"/>
      <c r="AJ218" s="67"/>
      <c r="AK218" s="67"/>
      <c r="AL218" s="67"/>
      <c r="AM218" s="67"/>
      <c r="AN218" s="67"/>
      <c r="AO218" s="67"/>
      <c r="AP218" s="67"/>
      <c r="AQ218" s="67"/>
      <c r="AR218" s="67"/>
      <c r="AS218" s="67"/>
      <c r="AT218" s="67"/>
      <c r="AU218" s="67"/>
      <c r="AV218" s="67"/>
      <c r="AW218" s="403"/>
    </row>
    <row r="219" spans="1:49" ht="15" customHeight="1" x14ac:dyDescent="0.25">
      <c r="A219" s="77"/>
      <c r="B219" s="78" t="s">
        <v>288</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F219" s="67"/>
      <c r="AG219" s="67"/>
      <c r="AH219" s="67"/>
      <c r="AI219" s="67"/>
      <c r="AJ219" s="67"/>
      <c r="AK219" s="67"/>
      <c r="AL219" s="67"/>
      <c r="AM219" s="67"/>
      <c r="AN219" s="67"/>
      <c r="AO219" s="67"/>
      <c r="AP219" s="67"/>
      <c r="AQ219" s="67"/>
      <c r="AR219" s="67"/>
      <c r="AS219" s="67"/>
      <c r="AT219" s="67"/>
      <c r="AU219" s="67"/>
      <c r="AV219" s="67"/>
      <c r="AW219" s="403"/>
    </row>
    <row r="220" spans="1:49"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F220" s="67"/>
      <c r="AG220" s="67"/>
      <c r="AH220" s="67"/>
      <c r="AI220" s="67"/>
      <c r="AJ220" s="67"/>
      <c r="AK220" s="67"/>
      <c r="AL220" s="67"/>
      <c r="AM220" s="67"/>
      <c r="AN220" s="67"/>
      <c r="AO220" s="67"/>
      <c r="AP220" s="67"/>
      <c r="AQ220" s="67"/>
      <c r="AR220" s="67"/>
      <c r="AS220" s="67"/>
      <c r="AT220" s="67"/>
      <c r="AU220" s="67"/>
      <c r="AV220" s="67"/>
      <c r="AW220" s="403"/>
    </row>
    <row r="221" spans="1:49" ht="15" hidden="1" customHeight="1" thickBot="1" x14ac:dyDescent="0.3">
      <c r="A221" s="807" t="str">
        <f ca="1">IF(CHWP_1&lt;&gt;"",(IF((COUNTA(OFFSET(CWP_Reference,-4,0):CHWP_1)+COUNTBLANK(OFFSET(CWP_Reference,-4,0):CHWP_1))&lt;&gt;Number_CHWPs,"INDICATED NO. OF CHWP DOESN’T MATCH NO. OF ROWS","")),"")</f>
        <v/>
      </c>
      <c r="B221" s="59"/>
      <c r="C221" s="59"/>
      <c r="D221" s="808" t="s">
        <v>564</v>
      </c>
      <c r="E221" s="774" t="s">
        <v>24</v>
      </c>
      <c r="F221" s="774"/>
      <c r="G221" s="774"/>
      <c r="H221" s="769" t="s">
        <v>28</v>
      </c>
      <c r="I221" s="769"/>
      <c r="J221" s="769"/>
      <c r="K221" s="769"/>
      <c r="L221" s="769"/>
      <c r="M221" s="769" t="s">
        <v>270</v>
      </c>
      <c r="N221" s="769"/>
      <c r="O221" s="769"/>
      <c r="P221" s="769"/>
      <c r="Q221" s="764" t="s">
        <v>271</v>
      </c>
      <c r="R221" s="816" t="s">
        <v>272</v>
      </c>
      <c r="S221" s="862" t="s">
        <v>273</v>
      </c>
      <c r="T221" s="420" t="s">
        <v>718</v>
      </c>
      <c r="U221" s="158"/>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403"/>
    </row>
    <row r="222" spans="1:49" ht="15" hidden="1" customHeight="1" thickTop="1" x14ac:dyDescent="0.25">
      <c r="A222" s="803"/>
      <c r="B222" s="59"/>
      <c r="C222" s="59"/>
      <c r="D222" s="808"/>
      <c r="E222" s="762" t="s">
        <v>25</v>
      </c>
      <c r="F222" s="762" t="s">
        <v>172</v>
      </c>
      <c r="G222" s="762" t="s">
        <v>173</v>
      </c>
      <c r="H222" s="762" t="s">
        <v>171</v>
      </c>
      <c r="I222" s="762" t="s">
        <v>26</v>
      </c>
      <c r="J222" s="762" t="s">
        <v>27</v>
      </c>
      <c r="K222" s="762" t="s">
        <v>274</v>
      </c>
      <c r="L222" s="763" t="s">
        <v>275</v>
      </c>
      <c r="M222" s="763" t="s">
        <v>269</v>
      </c>
      <c r="N222" s="763" t="s">
        <v>276</v>
      </c>
      <c r="O222" s="763" t="s">
        <v>33</v>
      </c>
      <c r="P222" s="763" t="s">
        <v>32</v>
      </c>
      <c r="Q222" s="764"/>
      <c r="R222" s="816"/>
      <c r="S222" s="862"/>
      <c r="T222" s="814" t="s">
        <v>719</v>
      </c>
      <c r="U222" s="158"/>
      <c r="V222" s="67"/>
      <c r="W222" s="67"/>
      <c r="X222" s="67"/>
      <c r="Y222" s="67"/>
      <c r="Z222" s="67"/>
      <c r="AA222" s="67"/>
      <c r="AB222" s="67"/>
      <c r="AC222" s="67"/>
      <c r="AD222" s="67"/>
      <c r="AE222" s="67"/>
      <c r="AF222" s="67"/>
      <c r="AG222" s="67"/>
      <c r="AH222" s="67"/>
      <c r="AI222" s="67"/>
      <c r="AJ222" s="67"/>
      <c r="AK222" s="67"/>
      <c r="AL222" s="67"/>
      <c r="AM222" s="67"/>
      <c r="AN222" s="67"/>
      <c r="AO222" s="67"/>
      <c r="AP222" s="67"/>
      <c r="AQ222" s="67"/>
      <c r="AR222" s="67"/>
      <c r="AS222" s="67"/>
      <c r="AT222" s="67"/>
      <c r="AU222" s="67"/>
      <c r="AV222" s="67"/>
      <c r="AW222" s="403"/>
    </row>
    <row r="223" spans="1:49" ht="15" hidden="1" customHeight="1" x14ac:dyDescent="0.25">
      <c r="A223" s="803"/>
      <c r="B223" s="59"/>
      <c r="C223" s="59"/>
      <c r="D223" s="808"/>
      <c r="E223" s="767"/>
      <c r="F223" s="767"/>
      <c r="G223" s="767"/>
      <c r="H223" s="767"/>
      <c r="I223" s="767"/>
      <c r="J223" s="767"/>
      <c r="K223" s="767"/>
      <c r="L223" s="764"/>
      <c r="M223" s="764"/>
      <c r="N223" s="764"/>
      <c r="O223" s="764"/>
      <c r="P223" s="764"/>
      <c r="Q223" s="764"/>
      <c r="R223" s="816"/>
      <c r="S223" s="862"/>
      <c r="T223" s="815"/>
      <c r="U223" s="158"/>
      <c r="V223" s="67"/>
      <c r="W223" s="67"/>
      <c r="X223" s="67"/>
      <c r="Y223" s="67"/>
      <c r="Z223" s="67"/>
      <c r="AA223" s="67"/>
      <c r="AB223" s="67"/>
      <c r="AC223" s="67"/>
      <c r="AD223" s="67"/>
      <c r="AE223" s="67"/>
      <c r="AF223" s="67"/>
      <c r="AG223" s="67"/>
      <c r="AH223" s="67"/>
      <c r="AI223" s="67"/>
      <c r="AJ223" s="67"/>
      <c r="AK223" s="67"/>
      <c r="AL223" s="67"/>
      <c r="AM223" s="67"/>
      <c r="AN223" s="67"/>
      <c r="AO223" s="67"/>
      <c r="AP223" s="67"/>
      <c r="AQ223" s="67"/>
      <c r="AR223" s="67"/>
      <c r="AS223" s="67"/>
      <c r="AT223" s="67"/>
      <c r="AU223" s="67"/>
      <c r="AV223" s="67"/>
      <c r="AW223" s="403"/>
    </row>
    <row r="224" spans="1:49" ht="15" hidden="1" customHeight="1" x14ac:dyDescent="0.25">
      <c r="A224" s="56"/>
      <c r="B224" s="59"/>
      <c r="C224" s="59"/>
      <c r="D224" s="167"/>
      <c r="E224" s="336"/>
      <c r="F224" s="754"/>
      <c r="G224" s="754"/>
      <c r="H224" s="389"/>
      <c r="I224" s="389"/>
      <c r="J224" s="389"/>
      <c r="K224" s="244"/>
      <c r="L224" s="391"/>
      <c r="M224" s="244"/>
      <c r="N224" s="245"/>
      <c r="O224" s="245"/>
      <c r="P224" s="168"/>
      <c r="Q224" s="388"/>
      <c r="R224" s="338"/>
      <c r="S224" s="425"/>
      <c r="T224" s="401" t="str">
        <f>IF(E224&lt;&gt;"",DUR_PUMP,"")</f>
        <v/>
      </c>
      <c r="U224" s="158"/>
      <c r="V224" s="67"/>
      <c r="W224" s="67"/>
      <c r="X224" s="67"/>
      <c r="Y224" s="67"/>
      <c r="Z224" s="67"/>
      <c r="AA224" s="67"/>
      <c r="AB224" s="67"/>
      <c r="AC224" s="67"/>
      <c r="AD224" s="67"/>
      <c r="AE224" s="67"/>
      <c r="AF224" s="67"/>
      <c r="AG224" s="67"/>
      <c r="AH224" s="67"/>
      <c r="AI224" s="67"/>
      <c r="AJ224" s="67"/>
      <c r="AK224" s="67"/>
      <c r="AL224" s="67"/>
      <c r="AM224" s="67"/>
      <c r="AN224" s="67"/>
      <c r="AO224" s="67"/>
      <c r="AP224" s="67"/>
      <c r="AQ224" s="67"/>
      <c r="AR224" s="67"/>
      <c r="AS224" s="67"/>
      <c r="AT224" s="67"/>
      <c r="AU224" s="67"/>
      <c r="AV224" s="67"/>
      <c r="AW224" s="403"/>
    </row>
    <row r="225" spans="1:49"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25"/>
      <c r="U225" s="160"/>
      <c r="V225" s="94"/>
      <c r="W225" s="94"/>
      <c r="X225" s="94"/>
      <c r="Y225" s="94"/>
      <c r="Z225" s="94"/>
      <c r="AA225" s="94"/>
      <c r="AB225" s="94"/>
      <c r="AC225" s="94"/>
      <c r="AD225" s="94"/>
      <c r="AE225" s="94"/>
      <c r="AF225" s="67"/>
      <c r="AG225" s="67"/>
      <c r="AH225" s="67"/>
      <c r="AI225" s="67"/>
      <c r="AJ225" s="67"/>
      <c r="AK225" s="67"/>
      <c r="AL225" s="67"/>
      <c r="AM225" s="67"/>
      <c r="AN225" s="67"/>
      <c r="AO225" s="67"/>
      <c r="AP225" s="67"/>
      <c r="AQ225" s="67"/>
      <c r="AR225" s="67"/>
      <c r="AS225" s="67"/>
      <c r="AT225" s="67"/>
      <c r="AU225" s="67"/>
      <c r="AV225" s="67"/>
      <c r="AW225" s="403"/>
    </row>
    <row r="226" spans="1:49" ht="15" customHeight="1" x14ac:dyDescent="0.25">
      <c r="A226" s="77"/>
      <c r="B226" s="78" t="s">
        <v>289</v>
      </c>
      <c r="C226" s="78">
        <v>0</v>
      </c>
      <c r="D226" s="150"/>
      <c r="E226" s="153"/>
      <c r="F226" s="159"/>
      <c r="G226" s="159"/>
      <c r="H226" s="159"/>
      <c r="I226" s="159"/>
      <c r="J226" s="159"/>
      <c r="K226" s="93"/>
      <c r="L226" s="93"/>
      <c r="M226" s="93"/>
      <c r="N226" s="93"/>
      <c r="O226" s="93"/>
      <c r="P226" s="93"/>
      <c r="Q226" s="93"/>
      <c r="R226" s="93"/>
      <c r="S226" s="93"/>
      <c r="T226" s="325"/>
      <c r="U226" s="160"/>
      <c r="V226" s="94"/>
      <c r="W226" s="94"/>
      <c r="X226" s="94"/>
      <c r="Y226" s="94"/>
      <c r="Z226" s="94"/>
      <c r="AA226" s="94"/>
      <c r="AB226" s="94"/>
      <c r="AC226" s="94"/>
      <c r="AD226" s="94"/>
      <c r="AE226" s="94"/>
      <c r="AF226" s="67"/>
      <c r="AG226" s="67"/>
      <c r="AH226" s="67"/>
      <c r="AI226" s="67"/>
      <c r="AJ226" s="67"/>
      <c r="AK226" s="67"/>
      <c r="AL226" s="67"/>
      <c r="AM226" s="67"/>
      <c r="AN226" s="67"/>
      <c r="AO226" s="67"/>
      <c r="AP226" s="67"/>
      <c r="AQ226" s="67"/>
      <c r="AR226" s="67"/>
      <c r="AS226" s="67"/>
      <c r="AT226" s="67"/>
      <c r="AU226" s="67"/>
      <c r="AV226" s="67"/>
      <c r="AW226" s="403"/>
    </row>
    <row r="227" spans="1:49"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F227" s="67"/>
      <c r="AG227" s="67"/>
      <c r="AH227" s="67"/>
      <c r="AI227" s="67"/>
      <c r="AJ227" s="67"/>
      <c r="AK227" s="67"/>
      <c r="AL227" s="67"/>
      <c r="AM227" s="67"/>
      <c r="AN227" s="67"/>
      <c r="AO227" s="67"/>
      <c r="AP227" s="67"/>
      <c r="AQ227" s="67"/>
      <c r="AR227" s="67"/>
      <c r="AS227" s="67"/>
      <c r="AT227" s="67"/>
      <c r="AU227" s="67"/>
      <c r="AV227" s="67"/>
      <c r="AW227" s="403"/>
    </row>
    <row r="228" spans="1:49" ht="15" hidden="1" customHeight="1" thickBot="1" x14ac:dyDescent="0.3">
      <c r="A228" s="807" t="str">
        <f ca="1">IF(CWP_1&lt;&gt;"",(IF((COUNTA(OFFSET(HWP_Reference,-4,0):CWP_1)+COUNTBLANK(OFFSET(HWP_Reference,-4,0):CWP_1))&lt;&gt;Number_CWPs,"INDICATED NO. OF CHPS DOESN’T MATCH NO. OF ROWS","")),"")</f>
        <v/>
      </c>
      <c r="B228" s="59"/>
      <c r="C228" s="59"/>
      <c r="D228" s="808" t="s">
        <v>552</v>
      </c>
      <c r="E228" s="774" t="s">
        <v>24</v>
      </c>
      <c r="F228" s="774"/>
      <c r="G228" s="774"/>
      <c r="H228" s="769" t="s">
        <v>28</v>
      </c>
      <c r="I228" s="769"/>
      <c r="J228" s="769"/>
      <c r="K228" s="769"/>
      <c r="L228" s="769"/>
      <c r="M228" s="769" t="s">
        <v>270</v>
      </c>
      <c r="N228" s="769"/>
      <c r="O228" s="769"/>
      <c r="P228" s="769"/>
      <c r="Q228" s="764" t="s">
        <v>271</v>
      </c>
      <c r="R228" s="816" t="s">
        <v>272</v>
      </c>
      <c r="S228" s="862" t="s">
        <v>273</v>
      </c>
      <c r="T228" s="420" t="s">
        <v>718</v>
      </c>
      <c r="U228" s="158"/>
      <c r="V228" s="67"/>
      <c r="W228" s="67"/>
      <c r="X228" s="67"/>
      <c r="Y228" s="67"/>
      <c r="Z228" s="67"/>
      <c r="AA228" s="67"/>
      <c r="AB228" s="67"/>
      <c r="AC228" s="67"/>
      <c r="AD228" s="67"/>
      <c r="AE228" s="67"/>
      <c r="AF228" s="67"/>
      <c r="AG228" s="67"/>
      <c r="AH228" s="67"/>
      <c r="AI228" s="67"/>
      <c r="AJ228" s="67"/>
      <c r="AK228" s="67"/>
      <c r="AL228" s="67"/>
      <c r="AM228" s="67"/>
      <c r="AN228" s="67"/>
      <c r="AO228" s="67"/>
      <c r="AP228" s="67"/>
      <c r="AQ228" s="67"/>
      <c r="AR228" s="67"/>
      <c r="AS228" s="67"/>
      <c r="AT228" s="67"/>
      <c r="AU228" s="67"/>
      <c r="AV228" s="67"/>
      <c r="AW228" s="403"/>
    </row>
    <row r="229" spans="1:49" ht="15" hidden="1" customHeight="1" thickTop="1" x14ac:dyDescent="0.25">
      <c r="A229" s="803"/>
      <c r="B229" s="59"/>
      <c r="C229" s="59"/>
      <c r="D229" s="808"/>
      <c r="E229" s="762" t="s">
        <v>25</v>
      </c>
      <c r="F229" s="762" t="s">
        <v>172</v>
      </c>
      <c r="G229" s="762" t="s">
        <v>173</v>
      </c>
      <c r="H229" s="762" t="s">
        <v>171</v>
      </c>
      <c r="I229" s="762" t="s">
        <v>26</v>
      </c>
      <c r="J229" s="762" t="s">
        <v>27</v>
      </c>
      <c r="K229" s="762" t="s">
        <v>274</v>
      </c>
      <c r="L229" s="763" t="s">
        <v>275</v>
      </c>
      <c r="M229" s="763" t="s">
        <v>269</v>
      </c>
      <c r="N229" s="763" t="s">
        <v>276</v>
      </c>
      <c r="O229" s="763" t="s">
        <v>33</v>
      </c>
      <c r="P229" s="763" t="s">
        <v>32</v>
      </c>
      <c r="Q229" s="764"/>
      <c r="R229" s="816"/>
      <c r="S229" s="862"/>
      <c r="T229" s="814" t="s">
        <v>719</v>
      </c>
      <c r="U229" s="158"/>
      <c r="V229" s="67"/>
      <c r="W229" s="67"/>
      <c r="X229" s="67"/>
      <c r="Y229" s="67"/>
      <c r="Z229" s="67"/>
      <c r="AA229" s="67"/>
      <c r="AB229" s="67"/>
      <c r="AC229" s="67"/>
      <c r="AD229" s="67"/>
      <c r="AE229" s="67"/>
      <c r="AF229" s="67"/>
      <c r="AG229" s="67"/>
      <c r="AH229" s="67"/>
      <c r="AI229" s="67"/>
      <c r="AJ229" s="67"/>
      <c r="AK229" s="67"/>
      <c r="AL229" s="67"/>
      <c r="AM229" s="67"/>
      <c r="AN229" s="67"/>
      <c r="AO229" s="67"/>
      <c r="AP229" s="67"/>
      <c r="AQ229" s="67"/>
      <c r="AR229" s="67"/>
      <c r="AS229" s="67"/>
      <c r="AT229" s="67"/>
      <c r="AU229" s="67"/>
      <c r="AV229" s="67"/>
      <c r="AW229" s="403"/>
    </row>
    <row r="230" spans="1:49" ht="15" hidden="1" customHeight="1" x14ac:dyDescent="0.25">
      <c r="A230" s="803"/>
      <c r="B230" s="59"/>
      <c r="C230" s="59"/>
      <c r="D230" s="808"/>
      <c r="E230" s="767"/>
      <c r="F230" s="767"/>
      <c r="G230" s="767"/>
      <c r="H230" s="767"/>
      <c r="I230" s="767"/>
      <c r="J230" s="767"/>
      <c r="K230" s="767"/>
      <c r="L230" s="764"/>
      <c r="M230" s="764"/>
      <c r="N230" s="764"/>
      <c r="O230" s="764"/>
      <c r="P230" s="764"/>
      <c r="Q230" s="764"/>
      <c r="R230" s="816"/>
      <c r="S230" s="862"/>
      <c r="T230" s="815"/>
      <c r="U230" s="158"/>
      <c r="V230" s="67"/>
      <c r="W230" s="67"/>
      <c r="X230" s="67"/>
      <c r="Y230" s="67"/>
      <c r="Z230" s="67"/>
      <c r="AA230" s="67"/>
      <c r="AB230" s="67"/>
      <c r="AC230" s="67"/>
      <c r="AD230" s="67"/>
      <c r="AE230" s="67"/>
      <c r="AF230" s="67"/>
      <c r="AG230" s="67"/>
      <c r="AH230" s="67"/>
      <c r="AI230" s="67"/>
      <c r="AJ230" s="67"/>
      <c r="AK230" s="67"/>
      <c r="AL230" s="67"/>
      <c r="AM230" s="67"/>
      <c r="AN230" s="67"/>
      <c r="AO230" s="67"/>
      <c r="AP230" s="67"/>
      <c r="AQ230" s="67"/>
      <c r="AR230" s="67"/>
      <c r="AS230" s="67"/>
      <c r="AT230" s="67"/>
      <c r="AU230" s="67"/>
      <c r="AV230" s="67"/>
      <c r="AW230" s="403"/>
    </row>
    <row r="231" spans="1:49" ht="15" hidden="1" customHeight="1" x14ac:dyDescent="0.25">
      <c r="A231" s="56"/>
      <c r="B231" s="59"/>
      <c r="C231" s="59"/>
      <c r="D231" s="167"/>
      <c r="E231" s="336"/>
      <c r="F231" s="754"/>
      <c r="G231" s="754"/>
      <c r="H231" s="713"/>
      <c r="I231" s="718"/>
      <c r="J231" s="713"/>
      <c r="K231" s="244"/>
      <c r="L231" s="391"/>
      <c r="M231" s="244"/>
      <c r="N231" s="241"/>
      <c r="O231" s="241"/>
      <c r="P231" s="168"/>
      <c r="Q231" s="712"/>
      <c r="R231" s="338"/>
      <c r="S231" s="425"/>
      <c r="T231" s="401" t="str">
        <f>IF(E231&lt;&gt;"",DUR_PUMP,"")</f>
        <v/>
      </c>
      <c r="U231" s="158"/>
      <c r="V231" s="67"/>
      <c r="W231" s="67"/>
      <c r="X231" s="67"/>
      <c r="Y231" s="67"/>
      <c r="Z231" s="67"/>
      <c r="AA231" s="67"/>
      <c r="AB231" s="67"/>
      <c r="AC231" s="67"/>
      <c r="AD231" s="67"/>
      <c r="AE231" s="67"/>
      <c r="AF231" s="67"/>
      <c r="AG231" s="67"/>
      <c r="AH231" s="67"/>
      <c r="AI231" s="67"/>
      <c r="AJ231" s="67"/>
      <c r="AK231" s="67"/>
      <c r="AL231" s="67"/>
      <c r="AM231" s="67"/>
      <c r="AN231" s="67"/>
      <c r="AO231" s="67"/>
      <c r="AP231" s="67"/>
      <c r="AQ231" s="67"/>
      <c r="AR231" s="67"/>
      <c r="AS231" s="67"/>
      <c r="AT231" s="67"/>
      <c r="AU231" s="67"/>
      <c r="AV231" s="67"/>
      <c r="AW231" s="403"/>
    </row>
    <row r="232" spans="1:49"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F232" s="67"/>
      <c r="AG232" s="67"/>
      <c r="AH232" s="67"/>
      <c r="AI232" s="67"/>
      <c r="AJ232" s="67"/>
      <c r="AK232" s="67"/>
      <c r="AL232" s="67"/>
      <c r="AM232" s="67"/>
      <c r="AN232" s="67"/>
      <c r="AO232" s="67"/>
      <c r="AP232" s="67"/>
      <c r="AQ232" s="67"/>
      <c r="AR232" s="67"/>
      <c r="AS232" s="67"/>
      <c r="AT232" s="67"/>
      <c r="AU232" s="67"/>
      <c r="AV232" s="67"/>
      <c r="AW232" s="403"/>
    </row>
    <row r="233" spans="1:49" ht="15" customHeight="1" x14ac:dyDescent="0.25">
      <c r="A233" s="77"/>
      <c r="B233" s="78" t="s">
        <v>290</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F233" s="67"/>
      <c r="AG233" s="67"/>
      <c r="AH233" s="67"/>
      <c r="AI233" s="67"/>
      <c r="AJ233" s="67"/>
      <c r="AK233" s="67"/>
      <c r="AL233" s="67"/>
      <c r="AM233" s="67"/>
      <c r="AN233" s="67"/>
      <c r="AO233" s="67"/>
      <c r="AP233" s="67"/>
      <c r="AQ233" s="67"/>
      <c r="AR233" s="67"/>
      <c r="AS233" s="67"/>
      <c r="AT233" s="67"/>
      <c r="AU233" s="67"/>
      <c r="AV233" s="67"/>
      <c r="AW233" s="403"/>
    </row>
    <row r="234" spans="1:49"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F234" s="67"/>
      <c r="AG234" s="67"/>
      <c r="AH234" s="67"/>
      <c r="AI234" s="67"/>
      <c r="AJ234" s="67"/>
      <c r="AK234" s="67"/>
      <c r="AL234" s="67"/>
      <c r="AM234" s="67"/>
      <c r="AN234" s="67"/>
      <c r="AO234" s="67"/>
      <c r="AP234" s="67"/>
      <c r="AQ234" s="67"/>
      <c r="AR234" s="67"/>
      <c r="AS234" s="67"/>
      <c r="AT234" s="67"/>
      <c r="AU234" s="67"/>
      <c r="AV234" s="67"/>
      <c r="AW234" s="403"/>
    </row>
    <row r="235" spans="1:49" ht="15" hidden="1" customHeight="1" thickBot="1" x14ac:dyDescent="0.3">
      <c r="A235" s="807" t="str">
        <f ca="1">IF(HWP_1&lt;&gt;"",(IF((COUNTA(OFFSET(CT_Reference,-4,0):HWP_1)+COUNTBLANK(OFFSET(CT_Reference,-4,0):HWP_1))&lt;&gt;Number_HWPs,"INDICATED NO. OF HWPS DOESN’T MATCH NO. OF ROWS","")),"")</f>
        <v/>
      </c>
      <c r="B235" s="59"/>
      <c r="C235" s="59"/>
      <c r="D235" s="808" t="s">
        <v>587</v>
      </c>
      <c r="E235" s="774" t="s">
        <v>24</v>
      </c>
      <c r="F235" s="774"/>
      <c r="G235" s="774"/>
      <c r="H235" s="769" t="s">
        <v>28</v>
      </c>
      <c r="I235" s="769"/>
      <c r="J235" s="769"/>
      <c r="K235" s="769"/>
      <c r="L235" s="769"/>
      <c r="M235" s="769" t="s">
        <v>270</v>
      </c>
      <c r="N235" s="769"/>
      <c r="O235" s="769"/>
      <c r="P235" s="769"/>
      <c r="Q235" s="764" t="s">
        <v>271</v>
      </c>
      <c r="R235" s="816" t="s">
        <v>272</v>
      </c>
      <c r="S235" s="862" t="s">
        <v>273</v>
      </c>
      <c r="T235" s="420" t="s">
        <v>718</v>
      </c>
      <c r="U235" s="158"/>
      <c r="V235" s="67"/>
      <c r="W235" s="67"/>
      <c r="X235" s="67"/>
      <c r="Y235" s="67"/>
      <c r="Z235" s="67"/>
      <c r="AA235" s="67"/>
      <c r="AB235" s="67"/>
      <c r="AC235" s="67"/>
      <c r="AD235" s="67"/>
      <c r="AE235" s="67"/>
      <c r="AF235" s="67"/>
      <c r="AG235" s="67"/>
      <c r="AH235" s="67"/>
      <c r="AI235" s="67"/>
      <c r="AJ235" s="67"/>
      <c r="AK235" s="67"/>
      <c r="AL235" s="67"/>
      <c r="AM235" s="67"/>
      <c r="AN235" s="67"/>
      <c r="AO235" s="67"/>
      <c r="AP235" s="67"/>
      <c r="AQ235" s="67"/>
      <c r="AR235" s="67"/>
      <c r="AS235" s="67"/>
      <c r="AT235" s="67"/>
      <c r="AU235" s="67"/>
      <c r="AV235" s="67"/>
      <c r="AW235" s="403"/>
    </row>
    <row r="236" spans="1:49" ht="15" hidden="1" customHeight="1" thickTop="1" x14ac:dyDescent="0.25">
      <c r="A236" s="803"/>
      <c r="B236" s="59"/>
      <c r="C236" s="59"/>
      <c r="D236" s="808"/>
      <c r="E236" s="762" t="s">
        <v>25</v>
      </c>
      <c r="F236" s="762" t="s">
        <v>172</v>
      </c>
      <c r="G236" s="762" t="s">
        <v>173</v>
      </c>
      <c r="H236" s="762" t="s">
        <v>171</v>
      </c>
      <c r="I236" s="762" t="s">
        <v>26</v>
      </c>
      <c r="J236" s="762" t="s">
        <v>27</v>
      </c>
      <c r="K236" s="762" t="s">
        <v>274</v>
      </c>
      <c r="L236" s="763" t="s">
        <v>275</v>
      </c>
      <c r="M236" s="763" t="s">
        <v>269</v>
      </c>
      <c r="N236" s="763" t="s">
        <v>276</v>
      </c>
      <c r="O236" s="763" t="s">
        <v>33</v>
      </c>
      <c r="P236" s="763" t="s">
        <v>32</v>
      </c>
      <c r="Q236" s="764"/>
      <c r="R236" s="816"/>
      <c r="S236" s="862"/>
      <c r="T236" s="814" t="s">
        <v>719</v>
      </c>
      <c r="U236" s="158"/>
      <c r="V236" s="67"/>
      <c r="W236" s="67"/>
      <c r="X236" s="67"/>
      <c r="Y236" s="67"/>
      <c r="Z236" s="67"/>
      <c r="AA236" s="67"/>
      <c r="AB236" s="67"/>
      <c r="AC236" s="67"/>
      <c r="AD236" s="67"/>
      <c r="AE236" s="67"/>
      <c r="AF236" s="67"/>
      <c r="AG236" s="67"/>
      <c r="AH236" s="67"/>
      <c r="AI236" s="67"/>
      <c r="AJ236" s="67"/>
      <c r="AK236" s="67"/>
      <c r="AL236" s="67"/>
      <c r="AM236" s="67"/>
      <c r="AN236" s="67"/>
      <c r="AO236" s="67"/>
      <c r="AP236" s="67"/>
      <c r="AQ236" s="67"/>
      <c r="AR236" s="67"/>
      <c r="AS236" s="67"/>
      <c r="AT236" s="67"/>
      <c r="AU236" s="67"/>
      <c r="AV236" s="67"/>
      <c r="AW236" s="403"/>
    </row>
    <row r="237" spans="1:49" ht="15" hidden="1" customHeight="1" x14ac:dyDescent="0.25">
      <c r="A237" s="803"/>
      <c r="B237" s="59"/>
      <c r="C237" s="59"/>
      <c r="D237" s="808"/>
      <c r="E237" s="767"/>
      <c r="F237" s="767"/>
      <c r="G237" s="767"/>
      <c r="H237" s="767"/>
      <c r="I237" s="767"/>
      <c r="J237" s="767"/>
      <c r="K237" s="767"/>
      <c r="L237" s="764"/>
      <c r="M237" s="764"/>
      <c r="N237" s="764"/>
      <c r="O237" s="764"/>
      <c r="P237" s="764"/>
      <c r="Q237" s="764"/>
      <c r="R237" s="816"/>
      <c r="S237" s="862"/>
      <c r="T237" s="815"/>
      <c r="U237" s="158"/>
      <c r="V237" s="67"/>
      <c r="W237" s="67"/>
      <c r="X237" s="67"/>
      <c r="Y237" s="67"/>
      <c r="Z237" s="67"/>
      <c r="AA237" s="67"/>
      <c r="AB237" s="67"/>
      <c r="AC237" s="67"/>
      <c r="AD237" s="67"/>
      <c r="AE237" s="67"/>
      <c r="AF237" s="67"/>
      <c r="AG237" s="67"/>
      <c r="AH237" s="67"/>
      <c r="AI237" s="67"/>
      <c r="AJ237" s="67"/>
      <c r="AK237" s="67"/>
      <c r="AL237" s="67"/>
      <c r="AM237" s="67"/>
      <c r="AN237" s="67"/>
      <c r="AO237" s="67"/>
      <c r="AP237" s="67"/>
      <c r="AQ237" s="67"/>
      <c r="AR237" s="67"/>
      <c r="AS237" s="67"/>
      <c r="AT237" s="67"/>
      <c r="AU237" s="67"/>
      <c r="AV237" s="67"/>
      <c r="AW237" s="403"/>
    </row>
    <row r="238" spans="1:49" ht="15" hidden="1" customHeight="1" x14ac:dyDescent="0.25">
      <c r="A238" s="56"/>
      <c r="B238" s="59"/>
      <c r="C238" s="59"/>
      <c r="D238" s="167"/>
      <c r="E238" s="336"/>
      <c r="F238" s="754"/>
      <c r="G238" s="754"/>
      <c r="H238" s="713"/>
      <c r="I238" s="718"/>
      <c r="J238" s="713"/>
      <c r="K238" s="244"/>
      <c r="L238" s="391"/>
      <c r="M238" s="244"/>
      <c r="N238" s="245"/>
      <c r="O238" s="245"/>
      <c r="P238" s="168"/>
      <c r="Q238" s="712"/>
      <c r="R238" s="338"/>
      <c r="S238" s="425"/>
      <c r="T238" s="401" t="str">
        <f>IF(E238&lt;&gt;"",DUR_PUMP,"")</f>
        <v/>
      </c>
      <c r="U238" s="158"/>
      <c r="V238" s="67"/>
      <c r="W238" s="67"/>
      <c r="X238" s="67"/>
      <c r="Y238" s="67"/>
      <c r="Z238" s="67"/>
      <c r="AA238" s="67"/>
      <c r="AB238" s="67"/>
      <c r="AC238" s="67"/>
      <c r="AD238" s="67"/>
      <c r="AE238" s="67"/>
      <c r="AF238" s="67"/>
      <c r="AG238" s="67"/>
      <c r="AH238" s="67"/>
      <c r="AI238" s="67"/>
      <c r="AJ238" s="67"/>
      <c r="AK238" s="67"/>
      <c r="AL238" s="67"/>
      <c r="AM238" s="67"/>
      <c r="AN238" s="67"/>
      <c r="AO238" s="67"/>
      <c r="AP238" s="67"/>
      <c r="AQ238" s="67"/>
      <c r="AR238" s="67"/>
      <c r="AS238" s="67"/>
      <c r="AT238" s="67"/>
      <c r="AU238" s="67"/>
      <c r="AV238" s="67"/>
      <c r="AW238" s="403"/>
    </row>
    <row r="239" spans="1:49"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F239" s="67"/>
      <c r="AG239" s="67"/>
      <c r="AH239" s="67"/>
      <c r="AI239" s="67"/>
      <c r="AJ239" s="67"/>
      <c r="AK239" s="67"/>
      <c r="AL239" s="67"/>
      <c r="AM239" s="67"/>
      <c r="AN239" s="67"/>
      <c r="AO239" s="67"/>
      <c r="AP239" s="67"/>
      <c r="AQ239" s="67"/>
      <c r="AR239" s="67"/>
      <c r="AS239" s="67"/>
      <c r="AT239" s="67"/>
      <c r="AU239" s="67"/>
      <c r="AV239" s="67"/>
      <c r="AW239" s="403"/>
    </row>
    <row r="240" spans="1:49" ht="15" customHeight="1" x14ac:dyDescent="0.25">
      <c r="A240" s="77"/>
      <c r="B240" s="78" t="s">
        <v>291</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F240" s="67"/>
      <c r="AG240" s="67"/>
      <c r="AH240" s="67"/>
      <c r="AI240" s="67"/>
      <c r="AJ240" s="67"/>
      <c r="AK240" s="67"/>
      <c r="AL240" s="67"/>
      <c r="AM240" s="67"/>
      <c r="AN240" s="67"/>
      <c r="AO240" s="67"/>
      <c r="AP240" s="67"/>
      <c r="AQ240" s="67"/>
      <c r="AR240" s="67"/>
      <c r="AS240" s="67"/>
      <c r="AT240" s="67"/>
      <c r="AU240" s="67"/>
      <c r="AV240" s="67"/>
      <c r="AW240" s="403"/>
    </row>
    <row r="241" spans="1:49"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F241" s="67"/>
      <c r="AG241" s="67"/>
      <c r="AH241" s="67"/>
      <c r="AI241" s="67"/>
      <c r="AJ241" s="67"/>
      <c r="AK241" s="67"/>
      <c r="AL241" s="67"/>
      <c r="AM241" s="67"/>
      <c r="AN241" s="67"/>
      <c r="AO241" s="67"/>
      <c r="AP241" s="67"/>
      <c r="AQ241" s="67"/>
      <c r="AR241" s="67"/>
      <c r="AS241" s="67"/>
      <c r="AT241" s="67"/>
      <c r="AU241" s="67"/>
      <c r="AV241" s="67"/>
      <c r="AW241" s="403"/>
    </row>
    <row r="242" spans="1:49" ht="15" hidden="1" customHeight="1" thickBot="1" x14ac:dyDescent="0.3">
      <c r="A242" s="807" t="str">
        <f ca="1">IF(CT_1&lt;&gt;"",(IF((COUNTA(OFFSET(BOILER_Reference,-4,0):CT_1)+COUNTBLANK(OFFSET(BOILER_Reference,-4,0):CT_1))&lt;&gt;Number_CTs,"INDICATED NO. OF CTS DOESN’T MATCH NO. OF ROWS","")),"")</f>
        <v/>
      </c>
      <c r="B242" s="59"/>
      <c r="C242" s="59"/>
      <c r="D242" s="808" t="s">
        <v>630</v>
      </c>
      <c r="E242" s="773" t="s">
        <v>24</v>
      </c>
      <c r="F242" s="773"/>
      <c r="G242" s="773"/>
      <c r="H242" s="773" t="s">
        <v>28</v>
      </c>
      <c r="I242" s="773"/>
      <c r="J242" s="773"/>
      <c r="K242" s="839" t="s">
        <v>277</v>
      </c>
      <c r="L242" s="839"/>
      <c r="M242" s="839"/>
      <c r="N242" s="702"/>
      <c r="O242" s="863" t="s">
        <v>278</v>
      </c>
      <c r="P242" s="864"/>
      <c r="Q242" s="864"/>
      <c r="R242" s="865"/>
      <c r="S242" s="701"/>
      <c r="T242" s="420" t="s">
        <v>718</v>
      </c>
      <c r="U242" s="158"/>
      <c r="V242" s="67"/>
      <c r="W242" s="67"/>
      <c r="X242" s="67"/>
      <c r="Y242" s="67"/>
      <c r="Z242" s="67"/>
      <c r="AA242" s="67"/>
      <c r="AB242" s="67"/>
      <c r="AC242" s="67"/>
      <c r="AD242" s="67"/>
      <c r="AE242" s="67"/>
      <c r="AF242" s="67"/>
      <c r="AG242" s="67"/>
      <c r="AH242" s="67"/>
      <c r="AI242" s="67"/>
      <c r="AJ242" s="67"/>
      <c r="AK242" s="67"/>
      <c r="AL242" s="67"/>
      <c r="AM242" s="67"/>
      <c r="AN242" s="67"/>
      <c r="AO242" s="67"/>
      <c r="AP242" s="67"/>
      <c r="AQ242" s="67"/>
      <c r="AR242" s="67"/>
      <c r="AS242" s="67"/>
      <c r="AT242" s="67"/>
      <c r="AU242" s="67"/>
      <c r="AV242" s="67"/>
      <c r="AW242" s="403"/>
    </row>
    <row r="243" spans="1:49" ht="15" hidden="1" customHeight="1" thickTop="1" thickBot="1" x14ac:dyDescent="0.3">
      <c r="A243" s="803"/>
      <c r="B243" s="59"/>
      <c r="C243" s="59"/>
      <c r="D243" s="808"/>
      <c r="E243" s="774"/>
      <c r="F243" s="774"/>
      <c r="G243" s="774"/>
      <c r="H243" s="774"/>
      <c r="I243" s="774"/>
      <c r="J243" s="774"/>
      <c r="K243" s="840"/>
      <c r="L243" s="840"/>
      <c r="M243" s="840"/>
      <c r="N243" s="838" t="s">
        <v>279</v>
      </c>
      <c r="O243" s="838" t="s">
        <v>280</v>
      </c>
      <c r="P243" s="838"/>
      <c r="Q243" s="838" t="s">
        <v>375</v>
      </c>
      <c r="R243" s="838"/>
      <c r="S243" s="836" t="s">
        <v>269</v>
      </c>
      <c r="T243" s="814" t="s">
        <v>719</v>
      </c>
      <c r="U243" s="158"/>
      <c r="V243" s="67"/>
      <c r="W243" s="67"/>
      <c r="X243" s="67"/>
      <c r="Y243" s="67"/>
      <c r="Z243" s="67"/>
      <c r="AA243" s="67"/>
      <c r="AB243" s="67"/>
      <c r="AC243" s="67"/>
      <c r="AD243" s="67"/>
      <c r="AE243" s="67"/>
      <c r="AF243" s="67"/>
      <c r="AG243" s="67"/>
      <c r="AH243" s="67"/>
      <c r="AI243" s="67"/>
      <c r="AJ243" s="67"/>
      <c r="AK243" s="67"/>
      <c r="AL243" s="67"/>
      <c r="AM243" s="67"/>
      <c r="AN243" s="67"/>
      <c r="AO243" s="67"/>
      <c r="AP243" s="67"/>
      <c r="AQ243" s="67"/>
      <c r="AR243" s="67"/>
      <c r="AS243" s="67"/>
      <c r="AT243" s="67"/>
      <c r="AU243" s="67"/>
      <c r="AV243" s="67"/>
      <c r="AW243" s="403"/>
    </row>
    <row r="244" spans="1:49" ht="15" hidden="1" customHeight="1" thickTop="1" x14ac:dyDescent="0.25">
      <c r="A244" s="803"/>
      <c r="B244" s="59"/>
      <c r="C244" s="59"/>
      <c r="D244" s="808"/>
      <c r="E244" s="762" t="s">
        <v>25</v>
      </c>
      <c r="F244" s="778" t="s">
        <v>172</v>
      </c>
      <c r="G244" s="762" t="s">
        <v>173</v>
      </c>
      <c r="H244" s="762" t="s">
        <v>171</v>
      </c>
      <c r="I244" s="762" t="s">
        <v>26</v>
      </c>
      <c r="J244" s="762" t="s">
        <v>27</v>
      </c>
      <c r="K244" s="778" t="s">
        <v>172</v>
      </c>
      <c r="L244" s="778" t="s">
        <v>172</v>
      </c>
      <c r="M244" s="778" t="s">
        <v>172</v>
      </c>
      <c r="N244" s="816"/>
      <c r="O244" s="816"/>
      <c r="P244" s="816"/>
      <c r="Q244" s="816"/>
      <c r="R244" s="816"/>
      <c r="S244" s="837"/>
      <c r="T244" s="815"/>
      <c r="U244" s="158"/>
      <c r="V244" s="67"/>
      <c r="W244" s="67"/>
      <c r="X244" s="67"/>
      <c r="Y244" s="67"/>
      <c r="Z244" s="67"/>
      <c r="AA244" s="67"/>
      <c r="AB244" s="67"/>
      <c r="AC244" s="67"/>
      <c r="AD244" s="67"/>
      <c r="AE244" s="67"/>
      <c r="AF244" s="67"/>
      <c r="AG244" s="67"/>
      <c r="AH244" s="67"/>
      <c r="AI244" s="67"/>
      <c r="AJ244" s="67"/>
      <c r="AK244" s="67"/>
      <c r="AL244" s="67"/>
      <c r="AM244" s="67"/>
      <c r="AN244" s="67"/>
      <c r="AO244" s="67"/>
      <c r="AP244" s="67"/>
      <c r="AQ244" s="67"/>
      <c r="AR244" s="67"/>
      <c r="AS244" s="67"/>
      <c r="AT244" s="67"/>
      <c r="AU244" s="67"/>
      <c r="AV244" s="67"/>
      <c r="AW244" s="403"/>
    </row>
    <row r="245" spans="1:49" ht="15" hidden="1" customHeight="1" x14ac:dyDescent="0.25">
      <c r="A245" s="56"/>
      <c r="B245" s="59"/>
      <c r="C245" s="59"/>
      <c r="D245" s="808"/>
      <c r="E245" s="767"/>
      <c r="F245" s="779"/>
      <c r="G245" s="767"/>
      <c r="H245" s="767"/>
      <c r="I245" s="767"/>
      <c r="J245" s="767"/>
      <c r="K245" s="779"/>
      <c r="L245" s="779"/>
      <c r="M245" s="779"/>
      <c r="N245" s="816"/>
      <c r="O245" s="742" t="s">
        <v>281</v>
      </c>
      <c r="P245" s="742" t="s">
        <v>282</v>
      </c>
      <c r="Q245" s="742" t="s">
        <v>281</v>
      </c>
      <c r="R245" s="742" t="s">
        <v>282</v>
      </c>
      <c r="S245" s="837"/>
      <c r="T245" s="815"/>
      <c r="U245" s="158"/>
      <c r="V245" s="67"/>
      <c r="W245" s="67"/>
      <c r="X245" s="67"/>
      <c r="Y245" s="67"/>
      <c r="Z245" s="67"/>
      <c r="AA245" s="67"/>
      <c r="AB245" s="67"/>
      <c r="AC245" s="67"/>
      <c r="AD245" s="67"/>
      <c r="AE245" s="67"/>
      <c r="AF245" s="67"/>
      <c r="AG245" s="67"/>
      <c r="AH245" s="67"/>
      <c r="AI245" s="67"/>
      <c r="AJ245" s="67"/>
      <c r="AK245" s="67"/>
      <c r="AL245" s="67"/>
      <c r="AM245" s="67"/>
      <c r="AN245" s="67"/>
      <c r="AO245" s="67"/>
      <c r="AP245" s="67"/>
      <c r="AQ245" s="67"/>
      <c r="AR245" s="67"/>
      <c r="AS245" s="67"/>
      <c r="AT245" s="67"/>
      <c r="AU245" s="67"/>
      <c r="AV245" s="67"/>
      <c r="AW245" s="403"/>
    </row>
    <row r="246" spans="1:49" ht="15" hidden="1" customHeight="1" x14ac:dyDescent="0.25">
      <c r="A246" s="56"/>
      <c r="B246" s="59"/>
      <c r="C246" s="59"/>
      <c r="D246" s="167"/>
      <c r="E246" s="336"/>
      <c r="F246" s="387"/>
      <c r="G246" s="754"/>
      <c r="H246" s="237"/>
      <c r="I246" s="237"/>
      <c r="J246" s="237"/>
      <c r="K246" s="387"/>
      <c r="L246" s="387"/>
      <c r="M246" s="387"/>
      <c r="N246" s="236"/>
      <c r="O246" s="743"/>
      <c r="P246" s="521"/>
      <c r="Q246" s="743"/>
      <c r="R246" s="743"/>
      <c r="S246" s="715"/>
      <c r="T246" s="401" t="str">
        <f>IF(E246&lt;&gt;"",DUR_CT,"")</f>
        <v/>
      </c>
      <c r="U246" s="158"/>
      <c r="V246" s="67"/>
      <c r="W246" s="67"/>
      <c r="X246" s="67"/>
      <c r="Y246" s="67"/>
      <c r="Z246" s="67"/>
      <c r="AA246" s="67"/>
      <c r="AB246" s="67"/>
      <c r="AC246" s="67"/>
      <c r="AD246" s="67"/>
      <c r="AE246" s="67"/>
      <c r="AF246" s="67"/>
      <c r="AG246" s="67"/>
      <c r="AH246" s="67"/>
      <c r="AI246" s="67"/>
      <c r="AJ246" s="67"/>
      <c r="AK246" s="67"/>
      <c r="AL246" s="67"/>
      <c r="AM246" s="67"/>
      <c r="AN246" s="67"/>
      <c r="AO246" s="67"/>
      <c r="AP246" s="67"/>
      <c r="AQ246" s="67"/>
      <c r="AR246" s="67"/>
      <c r="AS246" s="67"/>
      <c r="AT246" s="67"/>
      <c r="AU246" s="67"/>
      <c r="AV246" s="67"/>
      <c r="AW246" s="403"/>
    </row>
    <row r="247" spans="1:49" ht="15" hidden="1" customHeight="1" x14ac:dyDescent="0.25">
      <c r="A247" s="56"/>
      <c r="B247" s="59"/>
      <c r="C247" s="59"/>
      <c r="D247" s="64"/>
      <c r="E247" s="59"/>
      <c r="F247" s="56"/>
      <c r="G247" s="56"/>
      <c r="H247" s="56"/>
      <c r="I247" s="56"/>
      <c r="J247" s="56"/>
      <c r="K247" s="65"/>
      <c r="L247" s="65"/>
      <c r="M247" s="65"/>
      <c r="N247" s="65"/>
      <c r="O247" s="65"/>
      <c r="P247" s="65"/>
      <c r="Q247" s="65"/>
      <c r="R247" s="65"/>
      <c r="S247" s="65"/>
      <c r="T247" s="65"/>
      <c r="U247" s="158"/>
      <c r="V247" s="67"/>
      <c r="W247" s="67"/>
      <c r="X247" s="67"/>
      <c r="Y247" s="67"/>
      <c r="Z247" s="67"/>
      <c r="AA247" s="67"/>
      <c r="AB247" s="67"/>
      <c r="AC247" s="67"/>
      <c r="AD247" s="67"/>
      <c r="AE247" s="67"/>
      <c r="AF247" s="67"/>
      <c r="AG247" s="67"/>
      <c r="AH247" s="67"/>
      <c r="AI247" s="67"/>
      <c r="AJ247" s="67"/>
      <c r="AK247" s="67"/>
      <c r="AL247" s="67"/>
      <c r="AM247" s="67"/>
      <c r="AN247" s="67"/>
      <c r="AO247" s="67"/>
      <c r="AP247" s="67"/>
      <c r="AQ247" s="67"/>
      <c r="AR247" s="67"/>
      <c r="AS247" s="67"/>
      <c r="AT247" s="67"/>
      <c r="AU247" s="67"/>
      <c r="AV247" s="67"/>
      <c r="AW247" s="403"/>
    </row>
    <row r="248" spans="1:49" ht="15" customHeight="1" x14ac:dyDescent="0.25">
      <c r="A248" s="77"/>
      <c r="B248" s="78" t="s">
        <v>292</v>
      </c>
      <c r="C248" s="235">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F248" s="67"/>
      <c r="AG248" s="67"/>
      <c r="AH248" s="67"/>
      <c r="AI248" s="67"/>
      <c r="AJ248" s="67"/>
      <c r="AK248" s="67"/>
      <c r="AL248" s="67"/>
      <c r="AM248" s="67"/>
      <c r="AN248" s="67"/>
      <c r="AO248" s="67"/>
      <c r="AP248" s="67"/>
      <c r="AQ248" s="67"/>
      <c r="AR248" s="67"/>
      <c r="AS248" s="67"/>
      <c r="AT248" s="67"/>
      <c r="AU248" s="67"/>
      <c r="AV248" s="67"/>
      <c r="AW248" s="403"/>
    </row>
    <row r="249" spans="1:49"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F249" s="67"/>
      <c r="AG249" s="67"/>
      <c r="AH249" s="67"/>
      <c r="AI249" s="67"/>
      <c r="AJ249" s="67"/>
      <c r="AK249" s="67"/>
      <c r="AL249" s="67"/>
      <c r="AM249" s="67"/>
      <c r="AN249" s="67"/>
      <c r="AO249" s="67"/>
      <c r="AP249" s="67"/>
      <c r="AQ249" s="67"/>
      <c r="AR249" s="67"/>
      <c r="AS249" s="67"/>
      <c r="AT249" s="67"/>
      <c r="AU249" s="67"/>
      <c r="AV249" s="67"/>
      <c r="AW249" s="403"/>
    </row>
    <row r="250" spans="1:49" ht="15" hidden="1" customHeight="1" thickBot="1" x14ac:dyDescent="0.3">
      <c r="A250" s="807" t="str">
        <f ca="1">IF(BOILER_1&lt;&gt;"",(IF((COUNTA(OFFSET(CHW_Reference,-4,0):BOILER_1)+COUNTBLANK(OFFSET(CHW_Reference,-4,0):BOILER_1))&lt;&gt;Number_BOILERs,"INDICATED NO. OF BOILERS DOESN’T MATCH NO. OF ROWS","")),"")</f>
        <v/>
      </c>
      <c r="B250" s="59"/>
      <c r="C250" s="59"/>
      <c r="D250" s="808" t="s">
        <v>631</v>
      </c>
      <c r="E250" s="774" t="s">
        <v>24</v>
      </c>
      <c r="F250" s="774"/>
      <c r="G250" s="774"/>
      <c r="H250" s="769" t="s">
        <v>28</v>
      </c>
      <c r="I250" s="769"/>
      <c r="J250" s="769"/>
      <c r="K250" s="769" t="s">
        <v>283</v>
      </c>
      <c r="L250" s="769"/>
      <c r="M250" s="769" t="s">
        <v>284</v>
      </c>
      <c r="N250" s="769"/>
      <c r="O250" s="769"/>
      <c r="P250" s="769"/>
      <c r="Q250" s="769"/>
      <c r="R250" s="769"/>
      <c r="S250" s="770"/>
      <c r="T250" s="420" t="s">
        <v>718</v>
      </c>
      <c r="U250" s="158"/>
      <c r="V250" s="67"/>
      <c r="W250" s="67"/>
      <c r="X250" s="67"/>
      <c r="Y250" s="67"/>
      <c r="Z250" s="67"/>
      <c r="AA250" s="67"/>
      <c r="AB250" s="67"/>
      <c r="AC250" s="67"/>
      <c r="AD250" s="67"/>
      <c r="AE250" s="67"/>
      <c r="AF250" s="67"/>
      <c r="AG250" s="67"/>
      <c r="AH250" s="67"/>
      <c r="AI250" s="67"/>
      <c r="AJ250" s="67"/>
      <c r="AK250" s="67"/>
      <c r="AL250" s="67"/>
      <c r="AM250" s="67"/>
      <c r="AN250" s="67"/>
      <c r="AO250" s="67"/>
      <c r="AP250" s="67"/>
      <c r="AQ250" s="67"/>
      <c r="AR250" s="67"/>
      <c r="AS250" s="67"/>
      <c r="AT250" s="67"/>
      <c r="AU250" s="67"/>
      <c r="AV250" s="67"/>
      <c r="AW250" s="403"/>
    </row>
    <row r="251" spans="1:49" ht="15" hidden="1" customHeight="1" thickTop="1" x14ac:dyDescent="0.25">
      <c r="A251" s="803"/>
      <c r="B251" s="59"/>
      <c r="C251" s="59"/>
      <c r="D251" s="808"/>
      <c r="E251" s="762" t="s">
        <v>25</v>
      </c>
      <c r="F251" s="762" t="s">
        <v>172</v>
      </c>
      <c r="G251" s="762" t="s">
        <v>173</v>
      </c>
      <c r="H251" s="762" t="s">
        <v>171</v>
      </c>
      <c r="I251" s="762" t="s">
        <v>1014</v>
      </c>
      <c r="J251" s="762" t="s">
        <v>27</v>
      </c>
      <c r="K251" s="763" t="s">
        <v>285</v>
      </c>
      <c r="L251" s="763" t="s">
        <v>286</v>
      </c>
      <c r="M251" s="838" t="s">
        <v>33</v>
      </c>
      <c r="N251" s="838" t="s">
        <v>32</v>
      </c>
      <c r="O251" s="763" t="s">
        <v>638</v>
      </c>
      <c r="P251" s="763" t="s">
        <v>639</v>
      </c>
      <c r="Q251" s="838" t="s">
        <v>32</v>
      </c>
      <c r="R251" s="763" t="s">
        <v>944</v>
      </c>
      <c r="S251" s="836" t="s">
        <v>287</v>
      </c>
      <c r="T251" s="814" t="s">
        <v>719</v>
      </c>
      <c r="U251" s="158"/>
      <c r="V251" s="67"/>
      <c r="W251" s="67"/>
      <c r="X251" s="67"/>
      <c r="Y251" s="67"/>
      <c r="Z251" s="67"/>
      <c r="AA251" s="67"/>
      <c r="AB251" s="67"/>
      <c r="AC251" s="67"/>
      <c r="AD251" s="67"/>
      <c r="AE251" s="67"/>
      <c r="AF251" s="67"/>
      <c r="AG251" s="67"/>
      <c r="AH251" s="67"/>
      <c r="AI251" s="67"/>
      <c r="AJ251" s="67"/>
      <c r="AK251" s="67"/>
      <c r="AL251" s="67"/>
      <c r="AM251" s="67"/>
      <c r="AN251" s="67"/>
      <c r="AO251" s="67"/>
      <c r="AP251" s="67"/>
      <c r="AQ251" s="67"/>
      <c r="AR251" s="67"/>
      <c r="AS251" s="67"/>
      <c r="AT251" s="67"/>
      <c r="AU251" s="67"/>
      <c r="AV251" s="67"/>
      <c r="AW251" s="403"/>
    </row>
    <row r="252" spans="1:49" ht="15" hidden="1" customHeight="1" x14ac:dyDescent="0.25">
      <c r="A252" s="803"/>
      <c r="B252" s="59"/>
      <c r="C252" s="59"/>
      <c r="D252" s="808"/>
      <c r="E252" s="767"/>
      <c r="F252" s="767"/>
      <c r="G252" s="767"/>
      <c r="H252" s="767"/>
      <c r="I252" s="767"/>
      <c r="J252" s="767"/>
      <c r="K252" s="764"/>
      <c r="L252" s="764"/>
      <c r="M252" s="816"/>
      <c r="N252" s="816"/>
      <c r="O252" s="764"/>
      <c r="P252" s="764"/>
      <c r="Q252" s="816"/>
      <c r="R252" s="764"/>
      <c r="S252" s="837"/>
      <c r="T252" s="815"/>
      <c r="U252" s="158"/>
      <c r="V252" s="67"/>
      <c r="W252" s="67"/>
      <c r="X252" s="67"/>
      <c r="Y252" s="67"/>
      <c r="Z252" s="67"/>
      <c r="AA252" s="67"/>
      <c r="AB252" s="67"/>
      <c r="AC252" s="67"/>
      <c r="AD252" s="67"/>
      <c r="AE252" s="67"/>
      <c r="AF252" s="67"/>
      <c r="AG252" s="67"/>
      <c r="AH252" s="67"/>
      <c r="AI252" s="67"/>
      <c r="AJ252" s="67"/>
      <c r="AK252" s="67"/>
      <c r="AL252" s="67"/>
      <c r="AM252" s="67"/>
      <c r="AN252" s="67"/>
      <c r="AO252" s="67"/>
      <c r="AP252" s="67"/>
      <c r="AQ252" s="67"/>
      <c r="AR252" s="67"/>
      <c r="AS252" s="67"/>
      <c r="AT252" s="67"/>
      <c r="AU252" s="67"/>
      <c r="AV252" s="67"/>
      <c r="AW252" s="403"/>
    </row>
    <row r="253" spans="1:49" ht="15" hidden="1" customHeight="1" x14ac:dyDescent="0.25">
      <c r="A253" s="56"/>
      <c r="B253" s="59"/>
      <c r="C253" s="59"/>
      <c r="D253" s="167"/>
      <c r="E253" s="336"/>
      <c r="F253" s="754"/>
      <c r="G253" s="754"/>
      <c r="H253" s="238"/>
      <c r="I253" s="238"/>
      <c r="J253" s="238"/>
      <c r="K253" s="239"/>
      <c r="L253" s="239"/>
      <c r="M253" s="236"/>
      <c r="N253" s="236"/>
      <c r="O253" s="240"/>
      <c r="P253" s="240"/>
      <c r="Q253" s="236"/>
      <c r="R253" s="240"/>
      <c r="S253" s="406"/>
      <c r="T253" s="401" t="str">
        <f>IF(E253&lt;&gt;"",DUR_BOILER,"")</f>
        <v/>
      </c>
      <c r="U253" s="158"/>
      <c r="V253" s="67"/>
      <c r="W253" s="67"/>
      <c r="X253" s="67"/>
      <c r="Y253" s="67"/>
      <c r="Z253" s="67"/>
      <c r="AA253" s="67"/>
      <c r="AB253" s="67"/>
      <c r="AC253" s="67"/>
      <c r="AD253" s="67"/>
      <c r="AE253" s="67"/>
      <c r="AF253" s="67"/>
      <c r="AG253" s="67"/>
      <c r="AH253" s="67"/>
      <c r="AI253" s="67"/>
      <c r="AJ253" s="67"/>
      <c r="AK253" s="67"/>
      <c r="AL253" s="67"/>
      <c r="AM253" s="67"/>
      <c r="AN253" s="67"/>
      <c r="AO253" s="67"/>
      <c r="AP253" s="67"/>
      <c r="AQ253" s="67"/>
      <c r="AR253" s="67"/>
      <c r="AS253" s="67"/>
      <c r="AT253" s="67"/>
      <c r="AU253" s="67"/>
      <c r="AV253" s="67"/>
      <c r="AW253" s="403"/>
    </row>
    <row r="254" spans="1:49"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F254" s="67"/>
      <c r="AG254" s="67"/>
      <c r="AH254" s="67"/>
      <c r="AI254" s="67"/>
      <c r="AJ254" s="67"/>
      <c r="AK254" s="67"/>
      <c r="AL254" s="67"/>
      <c r="AM254" s="67"/>
      <c r="AN254" s="67"/>
      <c r="AO254" s="67"/>
      <c r="AP254" s="67"/>
      <c r="AQ254" s="67"/>
      <c r="AR254" s="67"/>
      <c r="AS254" s="67"/>
      <c r="AT254" s="67"/>
      <c r="AU254" s="67"/>
      <c r="AV254" s="67"/>
      <c r="AW254" s="403"/>
    </row>
    <row r="255" spans="1:49" ht="15" customHeight="1" x14ac:dyDescent="0.25">
      <c r="A255" s="77"/>
      <c r="B255" s="78" t="s">
        <v>393</v>
      </c>
      <c r="C255" s="247">
        <v>0</v>
      </c>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F255" s="67"/>
      <c r="AG255" s="67"/>
      <c r="AH255" s="67"/>
      <c r="AI255" s="67"/>
      <c r="AJ255" s="67"/>
      <c r="AK255" s="67"/>
      <c r="AL255" s="67"/>
      <c r="AM255" s="67"/>
      <c r="AN255" s="67"/>
      <c r="AO255" s="67"/>
      <c r="AP255" s="67"/>
      <c r="AQ255" s="67"/>
      <c r="AR255" s="67"/>
      <c r="AS255" s="67"/>
      <c r="AT255" s="67"/>
      <c r="AU255" s="67"/>
      <c r="AV255" s="67"/>
      <c r="AW255" s="403"/>
    </row>
    <row r="256" spans="1:49"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F256" s="67"/>
      <c r="AG256" s="67"/>
      <c r="AH256" s="67"/>
      <c r="AI256" s="67"/>
      <c r="AJ256" s="67"/>
      <c r="AK256" s="67"/>
      <c r="AL256" s="67"/>
      <c r="AM256" s="67"/>
      <c r="AN256" s="67"/>
      <c r="AO256" s="67"/>
      <c r="AP256" s="67"/>
      <c r="AQ256" s="67"/>
      <c r="AR256" s="67"/>
      <c r="AS256" s="67"/>
      <c r="AT256" s="67"/>
      <c r="AU256" s="67"/>
      <c r="AV256" s="67"/>
      <c r="AW256" s="403"/>
    </row>
    <row r="257" spans="1:49" ht="15" hidden="1" customHeight="1" thickBot="1" x14ac:dyDescent="0.3">
      <c r="A257" s="56"/>
      <c r="B257" s="59"/>
      <c r="C257" s="59"/>
      <c r="D257" s="808" t="s">
        <v>633</v>
      </c>
      <c r="E257" s="773" t="s">
        <v>24</v>
      </c>
      <c r="F257" s="773"/>
      <c r="G257" s="769" t="s">
        <v>278</v>
      </c>
      <c r="H257" s="769"/>
      <c r="I257" s="769"/>
      <c r="J257" s="769"/>
      <c r="K257" s="769"/>
      <c r="L257" s="774" t="s">
        <v>277</v>
      </c>
      <c r="M257" s="774"/>
      <c r="N257" s="773" t="s">
        <v>390</v>
      </c>
      <c r="O257" s="773"/>
      <c r="P257" s="841"/>
      <c r="Q257" s="823" t="s">
        <v>718</v>
      </c>
      <c r="R257" s="65"/>
      <c r="S257" s="65"/>
      <c r="T257" s="65"/>
      <c r="U257" s="158"/>
      <c r="V257" s="67"/>
      <c r="W257" s="67"/>
      <c r="X257" s="67"/>
      <c r="Y257" s="67"/>
      <c r="Z257" s="67"/>
      <c r="AA257" s="67"/>
      <c r="AB257" s="67"/>
      <c r="AC257" s="67"/>
      <c r="AD257" s="67"/>
      <c r="AE257" s="67"/>
      <c r="AF257" s="67"/>
      <c r="AG257" s="67"/>
      <c r="AH257" s="67"/>
      <c r="AI257" s="67"/>
      <c r="AJ257" s="67"/>
      <c r="AK257" s="67"/>
      <c r="AL257" s="67"/>
      <c r="AM257" s="67"/>
      <c r="AN257" s="67"/>
      <c r="AO257" s="67"/>
      <c r="AP257" s="67"/>
      <c r="AQ257" s="67"/>
      <c r="AR257" s="67"/>
      <c r="AS257" s="67"/>
      <c r="AT257" s="67"/>
      <c r="AU257" s="67"/>
      <c r="AV257" s="67"/>
      <c r="AW257" s="403"/>
    </row>
    <row r="258" spans="1:49" ht="15" hidden="1" customHeight="1" thickTop="1" thickBot="1" x14ac:dyDescent="0.3">
      <c r="A258" s="56"/>
      <c r="B258" s="59"/>
      <c r="C258" s="59"/>
      <c r="D258" s="808"/>
      <c r="E258" s="774"/>
      <c r="F258" s="774"/>
      <c r="G258" s="763" t="s">
        <v>810</v>
      </c>
      <c r="H258" s="763" t="s">
        <v>811</v>
      </c>
      <c r="I258" s="763"/>
      <c r="J258" s="763" t="s">
        <v>812</v>
      </c>
      <c r="K258" s="763"/>
      <c r="L258" s="763" t="s">
        <v>813</v>
      </c>
      <c r="M258" s="763" t="s">
        <v>814</v>
      </c>
      <c r="N258" s="774"/>
      <c r="O258" s="774"/>
      <c r="P258" s="775"/>
      <c r="Q258" s="824"/>
      <c r="R258" s="65"/>
      <c r="S258" s="65"/>
      <c r="T258" s="65"/>
      <c r="U258" s="158"/>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403"/>
    </row>
    <row r="259" spans="1:49" ht="15" hidden="1" customHeight="1" thickTop="1" x14ac:dyDescent="0.25">
      <c r="A259" s="56"/>
      <c r="B259" s="59"/>
      <c r="C259" s="59"/>
      <c r="D259" s="808"/>
      <c r="E259" s="762" t="s">
        <v>391</v>
      </c>
      <c r="F259" s="778" t="s">
        <v>172</v>
      </c>
      <c r="G259" s="764"/>
      <c r="H259" s="764"/>
      <c r="I259" s="764"/>
      <c r="J259" s="764"/>
      <c r="K259" s="764"/>
      <c r="L259" s="764"/>
      <c r="M259" s="764"/>
      <c r="N259" s="763" t="s">
        <v>392</v>
      </c>
      <c r="O259" s="763" t="s">
        <v>815</v>
      </c>
      <c r="P259" s="836" t="s">
        <v>269</v>
      </c>
      <c r="Q259" s="814" t="s">
        <v>719</v>
      </c>
      <c r="R259" s="65"/>
      <c r="S259" s="65"/>
      <c r="T259" s="65"/>
      <c r="U259" s="158"/>
      <c r="V259" s="67"/>
      <c r="W259" s="67"/>
      <c r="X259" s="67"/>
      <c r="Y259" s="67"/>
      <c r="Z259" s="67"/>
      <c r="AA259" s="67"/>
      <c r="AB259" s="67"/>
      <c r="AC259" s="67"/>
      <c r="AD259" s="67"/>
      <c r="AE259" s="67"/>
      <c r="AF259" s="67"/>
      <c r="AG259" s="67"/>
      <c r="AH259" s="67"/>
      <c r="AI259" s="67"/>
      <c r="AJ259" s="67"/>
      <c r="AK259" s="67"/>
      <c r="AL259" s="67"/>
      <c r="AM259" s="67"/>
      <c r="AN259" s="67"/>
      <c r="AO259" s="67"/>
      <c r="AP259" s="67"/>
      <c r="AQ259" s="67"/>
      <c r="AR259" s="67"/>
      <c r="AS259" s="67"/>
      <c r="AT259" s="67"/>
      <c r="AU259" s="67"/>
      <c r="AV259" s="67"/>
      <c r="AW259" s="403"/>
    </row>
    <row r="260" spans="1:49" ht="15" hidden="1" customHeight="1" x14ac:dyDescent="0.25">
      <c r="A260" s="56"/>
      <c r="B260" s="59"/>
      <c r="C260" s="59"/>
      <c r="D260" s="808"/>
      <c r="E260" s="767"/>
      <c r="F260" s="779"/>
      <c r="G260" s="764"/>
      <c r="H260" s="344" t="s">
        <v>281</v>
      </c>
      <c r="I260" s="344" t="s">
        <v>282</v>
      </c>
      <c r="J260" s="344" t="s">
        <v>281</v>
      </c>
      <c r="K260" s="344" t="s">
        <v>282</v>
      </c>
      <c r="L260" s="764"/>
      <c r="M260" s="764"/>
      <c r="N260" s="764"/>
      <c r="O260" s="764"/>
      <c r="P260" s="837"/>
      <c r="Q260" s="815"/>
      <c r="R260" s="65"/>
      <c r="S260" s="65"/>
      <c r="T260" s="65"/>
      <c r="U260" s="158"/>
      <c r="V260" s="67"/>
      <c r="W260" s="67"/>
      <c r="X260" s="67"/>
      <c r="Y260" s="67"/>
      <c r="Z260" s="67"/>
      <c r="AA260" s="67"/>
      <c r="AB260" s="67"/>
      <c r="AC260" s="67"/>
      <c r="AD260" s="67"/>
      <c r="AE260" s="67"/>
      <c r="AF260" s="67"/>
      <c r="AG260" s="67"/>
      <c r="AH260" s="67"/>
      <c r="AI260" s="67"/>
      <c r="AJ260" s="67"/>
      <c r="AK260" s="67"/>
      <c r="AL260" s="67"/>
      <c r="AM260" s="67"/>
      <c r="AN260" s="67"/>
      <c r="AO260" s="67"/>
      <c r="AP260" s="67"/>
      <c r="AQ260" s="67"/>
      <c r="AR260" s="67"/>
      <c r="AS260" s="67"/>
      <c r="AT260" s="67"/>
      <c r="AU260" s="67"/>
      <c r="AV260" s="67"/>
      <c r="AW260" s="403"/>
    </row>
    <row r="261" spans="1:49" ht="15" hidden="1" customHeight="1" x14ac:dyDescent="0.25">
      <c r="A261" s="56"/>
      <c r="B261" s="59"/>
      <c r="C261" s="59"/>
      <c r="D261" s="380"/>
      <c r="E261" s="336"/>
      <c r="F261" s="273"/>
      <c r="G261" s="244"/>
      <c r="H261" s="347"/>
      <c r="I261" s="347"/>
      <c r="J261" s="347"/>
      <c r="K261" s="347"/>
      <c r="L261" s="245"/>
      <c r="M261" s="245"/>
      <c r="N261" s="245"/>
      <c r="O261" s="245"/>
      <c r="P261" s="424"/>
      <c r="Q261" s="401" t="str">
        <f t="shared" ref="Q261" si="8">IF(E261&lt;&gt;"",DUR_CHWCOIL,"")</f>
        <v/>
      </c>
      <c r="R261" s="65"/>
      <c r="S261" s="65"/>
      <c r="T261" s="65"/>
      <c r="U261" s="158"/>
      <c r="V261" s="67"/>
      <c r="W261" s="67"/>
      <c r="X261" s="67"/>
      <c r="Y261" s="67"/>
      <c r="Z261" s="67"/>
      <c r="AA261" s="67"/>
      <c r="AB261" s="67"/>
      <c r="AC261" s="67"/>
      <c r="AD261" s="67"/>
      <c r="AE261" s="67"/>
      <c r="AF261" s="67"/>
      <c r="AG261" s="67"/>
      <c r="AH261" s="67"/>
      <c r="AI261" s="67"/>
      <c r="AJ261" s="67"/>
      <c r="AK261" s="67"/>
      <c r="AL261" s="67"/>
      <c r="AM261" s="67"/>
      <c r="AN261" s="67"/>
      <c r="AO261" s="67"/>
      <c r="AP261" s="67"/>
      <c r="AQ261" s="67"/>
      <c r="AR261" s="67"/>
      <c r="AS261" s="67"/>
      <c r="AT261" s="67"/>
      <c r="AU261" s="67"/>
      <c r="AV261" s="67"/>
      <c r="AW261" s="403"/>
    </row>
    <row r="262" spans="1:49" ht="15" hidden="1" customHeight="1" x14ac:dyDescent="0.25">
      <c r="A262" s="56"/>
      <c r="B262" s="59"/>
      <c r="C262" s="59"/>
      <c r="D262" s="64"/>
      <c r="E262" s="59"/>
      <c r="F262" s="56"/>
      <c r="G262" s="56"/>
      <c r="H262" s="56"/>
      <c r="I262" s="56"/>
      <c r="J262" s="56"/>
      <c r="K262" s="65"/>
      <c r="L262" s="65"/>
      <c r="M262" s="65"/>
      <c r="N262" s="65"/>
      <c r="O262" s="65"/>
      <c r="P262" s="65"/>
      <c r="Q262" s="65"/>
      <c r="R262" s="65"/>
      <c r="S262" s="65"/>
      <c r="T262" s="65"/>
      <c r="U262" s="158"/>
      <c r="V262" s="67"/>
      <c r="W262" s="67"/>
      <c r="X262" s="67"/>
      <c r="Y262" s="67"/>
      <c r="Z262" s="67"/>
      <c r="AA262" s="67"/>
      <c r="AB262" s="67"/>
      <c r="AC262" s="67"/>
      <c r="AD262" s="67"/>
      <c r="AE262" s="67"/>
      <c r="AF262" s="67"/>
      <c r="AG262" s="67"/>
      <c r="AH262" s="67"/>
      <c r="AI262" s="67"/>
      <c r="AJ262" s="67"/>
      <c r="AK262" s="67"/>
      <c r="AL262" s="67"/>
      <c r="AM262" s="67"/>
      <c r="AN262" s="67"/>
      <c r="AO262" s="67"/>
      <c r="AP262" s="67"/>
      <c r="AQ262" s="67"/>
      <c r="AR262" s="67"/>
      <c r="AS262" s="67"/>
      <c r="AT262" s="67"/>
      <c r="AU262" s="67"/>
      <c r="AV262" s="67"/>
      <c r="AW262" s="403"/>
    </row>
    <row r="263" spans="1:49" ht="15" customHeight="1" x14ac:dyDescent="0.25">
      <c r="A263" s="77"/>
      <c r="B263" s="78" t="s">
        <v>394</v>
      </c>
      <c r="C263" s="247"/>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F263" s="67"/>
      <c r="AG263" s="67"/>
      <c r="AH263" s="67"/>
      <c r="AI263" s="67"/>
      <c r="AJ263" s="67"/>
      <c r="AK263" s="67"/>
      <c r="AL263" s="67"/>
      <c r="AM263" s="67"/>
      <c r="AN263" s="67"/>
      <c r="AO263" s="67"/>
      <c r="AP263" s="67"/>
      <c r="AQ263" s="67"/>
      <c r="AR263" s="67"/>
      <c r="AS263" s="67"/>
      <c r="AT263" s="67"/>
      <c r="AU263" s="67"/>
      <c r="AV263" s="67"/>
      <c r="AW263" s="403"/>
    </row>
    <row r="264" spans="1:49"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F264" s="67"/>
      <c r="AG264" s="67"/>
      <c r="AH264" s="67"/>
      <c r="AI264" s="67"/>
      <c r="AJ264" s="67"/>
      <c r="AK264" s="67"/>
      <c r="AL264" s="67"/>
      <c r="AM264" s="67"/>
      <c r="AN264" s="67"/>
      <c r="AO264" s="67"/>
      <c r="AP264" s="67"/>
      <c r="AQ264" s="67"/>
      <c r="AR264" s="67"/>
      <c r="AS264" s="67"/>
      <c r="AT264" s="67"/>
      <c r="AU264" s="67"/>
      <c r="AV264" s="67"/>
      <c r="AW264" s="403"/>
    </row>
    <row r="265" spans="1:49" ht="15" hidden="1" customHeight="1" thickBot="1" x14ac:dyDescent="0.3">
      <c r="A265" s="56"/>
      <c r="B265" s="59"/>
      <c r="C265" s="59"/>
      <c r="D265" s="808" t="s">
        <v>632</v>
      </c>
      <c r="E265" s="773" t="s">
        <v>24</v>
      </c>
      <c r="F265" s="773"/>
      <c r="G265" s="769" t="s">
        <v>278</v>
      </c>
      <c r="H265" s="769"/>
      <c r="I265" s="769"/>
      <c r="J265" s="774" t="s">
        <v>277</v>
      </c>
      <c r="K265" s="774"/>
      <c r="L265" s="773" t="s">
        <v>390</v>
      </c>
      <c r="M265" s="773"/>
      <c r="N265" s="841"/>
      <c r="O265" s="823" t="s">
        <v>718</v>
      </c>
      <c r="P265" s="65"/>
      <c r="Q265" s="65"/>
      <c r="R265" s="65"/>
      <c r="S265" s="65"/>
      <c r="T265" s="65"/>
      <c r="U265" s="158"/>
      <c r="V265" s="67"/>
      <c r="W265" s="67"/>
      <c r="X265" s="67"/>
      <c r="Y265" s="67"/>
      <c r="Z265" s="67"/>
      <c r="AA265" s="67"/>
      <c r="AB265" s="67"/>
      <c r="AC265" s="67"/>
      <c r="AD265" s="67"/>
      <c r="AE265" s="67"/>
      <c r="AF265" s="67"/>
      <c r="AG265" s="67"/>
      <c r="AH265" s="67"/>
      <c r="AI265" s="67"/>
      <c r="AJ265" s="67"/>
      <c r="AK265" s="67"/>
      <c r="AL265" s="67"/>
      <c r="AM265" s="67"/>
      <c r="AN265" s="67"/>
      <c r="AO265" s="67"/>
      <c r="AP265" s="67"/>
      <c r="AQ265" s="67"/>
      <c r="AR265" s="67"/>
      <c r="AS265" s="67"/>
      <c r="AT265" s="67"/>
      <c r="AU265" s="67"/>
      <c r="AV265" s="67"/>
      <c r="AW265" s="403"/>
    </row>
    <row r="266" spans="1:49" ht="15" hidden="1" customHeight="1" thickTop="1" thickBot="1" x14ac:dyDescent="0.3">
      <c r="A266" s="56"/>
      <c r="B266" s="59"/>
      <c r="C266" s="59"/>
      <c r="D266" s="808"/>
      <c r="E266" s="774"/>
      <c r="F266" s="774"/>
      <c r="G266" s="763" t="s">
        <v>821</v>
      </c>
      <c r="H266" s="763" t="s">
        <v>820</v>
      </c>
      <c r="I266" s="763" t="s">
        <v>819</v>
      </c>
      <c r="J266" s="763" t="s">
        <v>818</v>
      </c>
      <c r="K266" s="763" t="s">
        <v>817</v>
      </c>
      <c r="L266" s="774"/>
      <c r="M266" s="774"/>
      <c r="N266" s="775"/>
      <c r="O266" s="824"/>
      <c r="P266" s="65"/>
      <c r="Q266" s="65"/>
      <c r="R266" s="65"/>
      <c r="S266" s="65"/>
      <c r="T266" s="65"/>
      <c r="U266" s="158"/>
      <c r="V266" s="67"/>
      <c r="W266" s="67"/>
      <c r="X266" s="67"/>
      <c r="Y266" s="67"/>
      <c r="Z266" s="67"/>
      <c r="AA266" s="67"/>
      <c r="AB266" s="67"/>
      <c r="AC266" s="67"/>
      <c r="AD266" s="67"/>
      <c r="AE266" s="67"/>
      <c r="AF266" s="67"/>
      <c r="AG266" s="67"/>
      <c r="AH266" s="67"/>
      <c r="AI266" s="67"/>
      <c r="AJ266" s="67"/>
      <c r="AK266" s="67"/>
      <c r="AL266" s="67"/>
      <c r="AM266" s="67"/>
      <c r="AN266" s="67"/>
      <c r="AO266" s="67"/>
      <c r="AP266" s="67"/>
      <c r="AQ266" s="67"/>
      <c r="AR266" s="67"/>
      <c r="AS266" s="67"/>
      <c r="AT266" s="67"/>
      <c r="AU266" s="67"/>
      <c r="AV266" s="67"/>
      <c r="AW266" s="403"/>
    </row>
    <row r="267" spans="1:49" ht="15" hidden="1" customHeight="1" thickTop="1" x14ac:dyDescent="0.25">
      <c r="A267" s="56"/>
      <c r="B267" s="59"/>
      <c r="C267" s="59"/>
      <c r="D267" s="808"/>
      <c r="E267" s="762" t="s">
        <v>391</v>
      </c>
      <c r="F267" s="778" t="s">
        <v>172</v>
      </c>
      <c r="G267" s="764"/>
      <c r="H267" s="764"/>
      <c r="I267" s="764"/>
      <c r="J267" s="764"/>
      <c r="K267" s="764"/>
      <c r="L267" s="763" t="s">
        <v>650</v>
      </c>
      <c r="M267" s="763" t="s">
        <v>816</v>
      </c>
      <c r="N267" s="836" t="s">
        <v>269</v>
      </c>
      <c r="O267" s="814" t="s">
        <v>719</v>
      </c>
      <c r="P267" s="65"/>
      <c r="Q267" s="65"/>
      <c r="R267" s="65"/>
      <c r="S267" s="65"/>
      <c r="T267" s="65"/>
      <c r="U267" s="158"/>
      <c r="V267" s="67"/>
      <c r="W267" s="67"/>
      <c r="X267" s="67"/>
      <c r="Y267" s="67"/>
      <c r="Z267" s="67"/>
      <c r="AA267" s="67"/>
      <c r="AB267" s="67"/>
      <c r="AC267" s="67"/>
      <c r="AD267" s="67"/>
      <c r="AE267" s="67"/>
      <c r="AF267" s="67"/>
      <c r="AG267" s="67"/>
      <c r="AH267" s="67"/>
      <c r="AI267" s="67"/>
      <c r="AJ267" s="67"/>
      <c r="AK267" s="67"/>
      <c r="AL267" s="67"/>
      <c r="AM267" s="67"/>
      <c r="AN267" s="67"/>
      <c r="AO267" s="67"/>
      <c r="AP267" s="67"/>
      <c r="AQ267" s="67"/>
      <c r="AR267" s="67"/>
      <c r="AS267" s="67"/>
      <c r="AT267" s="67"/>
      <c r="AU267" s="67"/>
      <c r="AV267" s="67"/>
      <c r="AW267" s="403"/>
    </row>
    <row r="268" spans="1:49" ht="15" hidden="1" customHeight="1" x14ac:dyDescent="0.25">
      <c r="A268" s="56"/>
      <c r="B268" s="59"/>
      <c r="C268" s="59"/>
      <c r="D268" s="808"/>
      <c r="E268" s="767"/>
      <c r="F268" s="779"/>
      <c r="G268" s="764"/>
      <c r="H268" s="344" t="s">
        <v>281</v>
      </c>
      <c r="I268" s="344" t="s">
        <v>281</v>
      </c>
      <c r="J268" s="764"/>
      <c r="K268" s="764"/>
      <c r="L268" s="764"/>
      <c r="M268" s="764"/>
      <c r="N268" s="837"/>
      <c r="O268" s="815"/>
      <c r="P268" s="65"/>
      <c r="Q268" s="65"/>
      <c r="R268" s="65"/>
      <c r="S268" s="65"/>
      <c r="T268" s="65"/>
      <c r="U268" s="158"/>
      <c r="V268" s="67"/>
      <c r="W268" s="67"/>
      <c r="X268" s="67"/>
      <c r="Y268" s="67"/>
      <c r="Z268" s="67"/>
      <c r="AA268" s="67"/>
      <c r="AB268" s="67"/>
      <c r="AC268" s="67"/>
      <c r="AD268" s="67"/>
      <c r="AE268" s="67"/>
      <c r="AF268" s="67"/>
      <c r="AG268" s="67"/>
      <c r="AH268" s="67"/>
      <c r="AI268" s="67"/>
      <c r="AJ268" s="67"/>
      <c r="AK268" s="67"/>
      <c r="AL268" s="67"/>
      <c r="AM268" s="67"/>
      <c r="AN268" s="67"/>
      <c r="AO268" s="67"/>
      <c r="AP268" s="67"/>
      <c r="AQ268" s="67"/>
      <c r="AR268" s="67"/>
      <c r="AS268" s="67"/>
      <c r="AT268" s="67"/>
      <c r="AU268" s="67"/>
      <c r="AV268" s="67"/>
      <c r="AW268" s="403"/>
    </row>
    <row r="269" spans="1:49" ht="15" hidden="1" customHeight="1" x14ac:dyDescent="0.25">
      <c r="A269" s="56"/>
      <c r="B269" s="59"/>
      <c r="C269" s="59"/>
      <c r="D269" s="248"/>
      <c r="E269" s="336"/>
      <c r="F269" s="273"/>
      <c r="G269" s="244"/>
      <c r="H269" s="347"/>
      <c r="I269" s="353"/>
      <c r="J269" s="245"/>
      <c r="K269" s="245"/>
      <c r="L269" s="245"/>
      <c r="M269" s="245"/>
      <c r="N269" s="424"/>
      <c r="O269" s="401" t="str">
        <f t="shared" ref="O269" si="9">IF(E269&lt;&gt;"",DUR_HHWCOIL,"")</f>
        <v/>
      </c>
      <c r="P269" s="65"/>
      <c r="Q269" s="65"/>
      <c r="R269" s="65"/>
      <c r="S269" s="65"/>
      <c r="T269" s="65"/>
      <c r="U269" s="158"/>
      <c r="V269" s="67"/>
      <c r="W269" s="67"/>
      <c r="X269" s="67"/>
      <c r="Y269" s="67"/>
      <c r="Z269" s="67"/>
      <c r="AA269" s="67"/>
      <c r="AB269" s="67"/>
      <c r="AC269" s="67"/>
      <c r="AD269" s="67"/>
      <c r="AE269" s="67"/>
      <c r="AF269" s="67"/>
      <c r="AG269" s="67"/>
      <c r="AH269" s="67"/>
      <c r="AI269" s="67"/>
      <c r="AJ269" s="67"/>
      <c r="AK269" s="67"/>
      <c r="AL269" s="67"/>
      <c r="AM269" s="67"/>
      <c r="AN269" s="67"/>
      <c r="AO269" s="67"/>
      <c r="AP269" s="67"/>
      <c r="AQ269" s="67"/>
      <c r="AR269" s="67"/>
      <c r="AS269" s="67"/>
      <c r="AT269" s="67"/>
      <c r="AU269" s="67"/>
      <c r="AV269" s="67"/>
      <c r="AW269" s="403"/>
    </row>
    <row r="270" spans="1:49" ht="15" hidden="1" customHeight="1" x14ac:dyDescent="0.25">
      <c r="A270" s="56"/>
      <c r="B270" s="59"/>
      <c r="C270" s="59"/>
      <c r="D270" s="149"/>
      <c r="E270" s="342"/>
      <c r="F270" s="342"/>
      <c r="G270" s="151"/>
      <c r="H270" s="343"/>
      <c r="I270" s="343"/>
      <c r="J270" s="151"/>
      <c r="K270" s="151"/>
      <c r="L270" s="151"/>
      <c r="M270" s="151"/>
      <c r="N270" s="151"/>
      <c r="O270" s="65"/>
      <c r="P270" s="65"/>
      <c r="Q270" s="65"/>
      <c r="R270" s="65"/>
      <c r="S270" s="65"/>
      <c r="T270" s="65"/>
      <c r="U270" s="158"/>
      <c r="V270" s="67"/>
      <c r="W270" s="67"/>
      <c r="X270" s="67"/>
      <c r="Y270" s="67"/>
      <c r="Z270" s="67"/>
      <c r="AA270" s="67"/>
      <c r="AB270" s="67"/>
      <c r="AC270" s="67"/>
      <c r="AD270" s="67"/>
      <c r="AE270" s="67"/>
      <c r="AF270" s="67"/>
      <c r="AG270" s="67"/>
      <c r="AH270" s="67"/>
      <c r="AI270" s="67"/>
      <c r="AJ270" s="67"/>
      <c r="AK270" s="67"/>
      <c r="AL270" s="67"/>
      <c r="AM270" s="67"/>
      <c r="AN270" s="67"/>
      <c r="AO270" s="67"/>
      <c r="AP270" s="67"/>
      <c r="AQ270" s="67"/>
      <c r="AR270" s="67"/>
      <c r="AS270" s="67"/>
      <c r="AT270" s="67"/>
      <c r="AU270" s="67"/>
      <c r="AV270" s="67"/>
      <c r="AW270" s="403"/>
    </row>
    <row r="271" spans="1:49" ht="15" customHeight="1" x14ac:dyDescent="0.25">
      <c r="A271" s="77"/>
      <c r="B271" s="78" t="s">
        <v>640</v>
      </c>
      <c r="C271" s="341">
        <v>0</v>
      </c>
      <c r="D271" s="150"/>
      <c r="E271" s="333"/>
      <c r="F271" s="334"/>
      <c r="G271" s="334"/>
      <c r="H271" s="334"/>
      <c r="I271" s="334"/>
      <c r="J271" s="334"/>
      <c r="K271" s="325"/>
      <c r="L271" s="325"/>
      <c r="M271" s="325"/>
      <c r="N271" s="325"/>
      <c r="O271" s="325"/>
      <c r="P271" s="325"/>
      <c r="Q271" s="325"/>
      <c r="R271" s="325"/>
      <c r="S271" s="325"/>
      <c r="T271" s="325"/>
      <c r="U271" s="335"/>
      <c r="V271" s="331"/>
      <c r="W271" s="331"/>
      <c r="X271" s="331"/>
      <c r="Y271" s="331"/>
      <c r="Z271" s="331"/>
      <c r="AA271" s="331"/>
      <c r="AB271" s="331"/>
      <c r="AC271" s="331"/>
      <c r="AD271" s="331"/>
      <c r="AE271" s="331"/>
      <c r="AF271" s="67"/>
      <c r="AG271" s="67"/>
      <c r="AH271" s="67"/>
      <c r="AI271" s="67"/>
      <c r="AJ271" s="67"/>
      <c r="AK271" s="67"/>
      <c r="AL271" s="67"/>
      <c r="AM271" s="67"/>
      <c r="AN271" s="67"/>
      <c r="AO271" s="67"/>
      <c r="AP271" s="67"/>
      <c r="AQ271" s="67"/>
      <c r="AR271" s="67"/>
      <c r="AS271" s="67"/>
      <c r="AT271" s="67"/>
      <c r="AU271" s="67"/>
      <c r="AV271" s="67"/>
      <c r="AW271" s="403"/>
    </row>
    <row r="272" spans="1:49" ht="15" customHeight="1" x14ac:dyDescent="0.25">
      <c r="A272" s="164"/>
      <c r="B272" s="165"/>
      <c r="C272" s="165"/>
      <c r="D272" s="150"/>
      <c r="E272" s="333"/>
      <c r="F272" s="334"/>
      <c r="G272" s="334"/>
      <c r="H272" s="334"/>
      <c r="I272" s="334"/>
      <c r="J272" s="334"/>
      <c r="K272" s="325"/>
      <c r="L272" s="325"/>
      <c r="M272" s="325"/>
      <c r="N272" s="325"/>
      <c r="O272" s="325"/>
      <c r="P272" s="325"/>
      <c r="Q272" s="325"/>
      <c r="R272" s="325"/>
      <c r="S272" s="325"/>
      <c r="T272" s="325"/>
      <c r="U272" s="335"/>
      <c r="V272" s="331"/>
      <c r="W272" s="331"/>
      <c r="X272" s="331"/>
      <c r="Y272" s="331"/>
      <c r="Z272" s="331"/>
      <c r="AA272" s="331"/>
      <c r="AB272" s="331"/>
      <c r="AC272" s="331"/>
      <c r="AD272" s="331"/>
      <c r="AE272" s="331"/>
      <c r="AF272" s="67"/>
      <c r="AG272" s="67"/>
      <c r="AH272" s="67"/>
      <c r="AI272" s="67"/>
      <c r="AJ272" s="67"/>
      <c r="AK272" s="67"/>
      <c r="AL272" s="67"/>
      <c r="AM272" s="67"/>
      <c r="AN272" s="67"/>
      <c r="AO272" s="67"/>
      <c r="AP272" s="67"/>
      <c r="AQ272" s="67"/>
      <c r="AR272" s="67"/>
      <c r="AS272" s="67"/>
      <c r="AT272" s="67"/>
      <c r="AU272" s="67"/>
      <c r="AV272" s="67"/>
      <c r="AW272" s="403"/>
    </row>
    <row r="273" spans="1:49" ht="15" hidden="1" customHeight="1" thickBot="1" x14ac:dyDescent="0.3">
      <c r="A273" s="56"/>
      <c r="B273" s="59"/>
      <c r="C273" s="59"/>
      <c r="D273" s="808" t="s">
        <v>649</v>
      </c>
      <c r="E273" s="817" t="s">
        <v>24</v>
      </c>
      <c r="F273" s="769" t="s">
        <v>278</v>
      </c>
      <c r="G273" s="769"/>
      <c r="H273" s="769"/>
      <c r="I273" s="769"/>
      <c r="J273" s="769"/>
      <c r="K273" s="819" t="s">
        <v>390</v>
      </c>
      <c r="L273" s="820"/>
      <c r="M273" s="823" t="s">
        <v>718</v>
      </c>
      <c r="N273" s="65"/>
      <c r="O273" s="65"/>
      <c r="P273" s="325"/>
      <c r="Q273" s="65"/>
      <c r="R273" s="65"/>
      <c r="S273" s="65"/>
      <c r="T273" s="65"/>
      <c r="U273" s="158"/>
      <c r="V273" s="67"/>
      <c r="W273" s="67"/>
      <c r="X273" s="67"/>
      <c r="Y273" s="67"/>
      <c r="Z273" s="67"/>
      <c r="AA273" s="67"/>
      <c r="AB273" s="67"/>
      <c r="AC273" s="67"/>
      <c r="AD273" s="67"/>
      <c r="AE273" s="67"/>
      <c r="AF273" s="67"/>
      <c r="AG273" s="67"/>
      <c r="AH273" s="67"/>
      <c r="AI273" s="67"/>
      <c r="AJ273" s="67"/>
      <c r="AK273" s="67"/>
      <c r="AL273" s="67"/>
      <c r="AM273" s="67"/>
      <c r="AN273" s="67"/>
      <c r="AO273" s="67"/>
      <c r="AP273" s="67"/>
      <c r="AQ273" s="67"/>
      <c r="AR273" s="67"/>
      <c r="AS273" s="67"/>
      <c r="AT273" s="67"/>
      <c r="AU273" s="67"/>
      <c r="AV273" s="67"/>
      <c r="AW273" s="403"/>
    </row>
    <row r="274" spans="1:49" ht="15" hidden="1" customHeight="1" thickTop="1" thickBot="1" x14ac:dyDescent="0.3">
      <c r="A274" s="56"/>
      <c r="B274" s="59"/>
      <c r="C274" s="59"/>
      <c r="D274" s="808"/>
      <c r="E274" s="818"/>
      <c r="F274" s="763" t="s">
        <v>822</v>
      </c>
      <c r="G274" s="763" t="s">
        <v>820</v>
      </c>
      <c r="H274" s="763"/>
      <c r="I274" s="763" t="s">
        <v>823</v>
      </c>
      <c r="J274" s="763"/>
      <c r="K274" s="821"/>
      <c r="L274" s="822"/>
      <c r="M274" s="824"/>
      <c r="N274" s="65"/>
      <c r="O274" s="65"/>
      <c r="P274" s="325"/>
      <c r="Q274" s="65"/>
      <c r="R274" s="65"/>
      <c r="S274" s="65"/>
      <c r="T274" s="65"/>
      <c r="U274" s="158"/>
      <c r="V274" s="67"/>
      <c r="W274" s="67"/>
      <c r="X274" s="67"/>
      <c r="Y274" s="67"/>
      <c r="Z274" s="67"/>
      <c r="AA274" s="67"/>
      <c r="AB274" s="67"/>
      <c r="AC274" s="67"/>
      <c r="AD274" s="67"/>
      <c r="AE274" s="67"/>
      <c r="AF274" s="67"/>
      <c r="AG274" s="67"/>
      <c r="AH274" s="67"/>
      <c r="AI274" s="67"/>
      <c r="AJ274" s="67"/>
      <c r="AK274" s="67"/>
      <c r="AL274" s="67"/>
      <c r="AM274" s="67"/>
      <c r="AN274" s="67"/>
      <c r="AO274" s="67"/>
      <c r="AP274" s="67"/>
      <c r="AQ274" s="67"/>
      <c r="AR274" s="67"/>
      <c r="AS274" s="67"/>
      <c r="AT274" s="67"/>
      <c r="AU274" s="67"/>
      <c r="AV274" s="67"/>
      <c r="AW274" s="403"/>
    </row>
    <row r="275" spans="1:49" ht="15" hidden="1" customHeight="1" thickTop="1" x14ac:dyDescent="0.25">
      <c r="A275" s="56"/>
      <c r="B275" s="59"/>
      <c r="C275" s="59"/>
      <c r="D275" s="808"/>
      <c r="E275" s="762" t="s">
        <v>391</v>
      </c>
      <c r="F275" s="764"/>
      <c r="G275" s="764"/>
      <c r="H275" s="764"/>
      <c r="I275" s="764"/>
      <c r="J275" s="764"/>
      <c r="K275" s="763" t="s">
        <v>392</v>
      </c>
      <c r="L275" s="836" t="s">
        <v>650</v>
      </c>
      <c r="M275" s="814" t="s">
        <v>719</v>
      </c>
      <c r="N275" s="65"/>
      <c r="O275" s="65"/>
      <c r="P275" s="325"/>
      <c r="Q275" s="65"/>
      <c r="R275" s="65"/>
      <c r="S275" s="65"/>
      <c r="T275" s="65"/>
      <c r="U275" s="158"/>
      <c r="V275" s="67"/>
      <c r="W275" s="67"/>
      <c r="X275" s="67"/>
      <c r="Y275" s="67"/>
      <c r="Z275" s="67"/>
      <c r="AA275" s="67"/>
      <c r="AB275" s="67"/>
      <c r="AC275" s="67"/>
      <c r="AD275" s="67"/>
      <c r="AE275" s="67"/>
      <c r="AF275" s="67"/>
      <c r="AG275" s="67"/>
      <c r="AH275" s="67"/>
      <c r="AI275" s="67"/>
      <c r="AJ275" s="67"/>
      <c r="AK275" s="67"/>
      <c r="AL275" s="67"/>
      <c r="AM275" s="67"/>
      <c r="AN275" s="67"/>
      <c r="AO275" s="67"/>
      <c r="AP275" s="67"/>
      <c r="AQ275" s="67"/>
      <c r="AR275" s="67"/>
      <c r="AS275" s="67"/>
      <c r="AT275" s="67"/>
      <c r="AU275" s="67"/>
      <c r="AV275" s="67"/>
      <c r="AW275" s="403"/>
    </row>
    <row r="276" spans="1:49" ht="15" hidden="1" customHeight="1" x14ac:dyDescent="0.25">
      <c r="A276" s="56"/>
      <c r="B276" s="59"/>
      <c r="C276" s="59"/>
      <c r="D276" s="808"/>
      <c r="E276" s="767"/>
      <c r="F276" s="764"/>
      <c r="G276" s="344" t="s">
        <v>281</v>
      </c>
      <c r="H276" s="344" t="s">
        <v>1018</v>
      </c>
      <c r="I276" s="344" t="s">
        <v>281</v>
      </c>
      <c r="J276" s="344" t="s">
        <v>282</v>
      </c>
      <c r="K276" s="764"/>
      <c r="L276" s="837"/>
      <c r="M276" s="815"/>
      <c r="N276" s="65"/>
      <c r="O276" s="65"/>
      <c r="P276" s="325"/>
      <c r="Q276" s="65"/>
      <c r="R276" s="65"/>
      <c r="S276" s="65"/>
      <c r="T276" s="65"/>
      <c r="U276" s="158"/>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403"/>
    </row>
    <row r="277" spans="1:49" ht="15" hidden="1" customHeight="1" x14ac:dyDescent="0.25">
      <c r="A277" s="56"/>
      <c r="B277" s="59"/>
      <c r="C277" s="59"/>
      <c r="D277" s="346"/>
      <c r="E277" s="336"/>
      <c r="F277" s="561"/>
      <c r="G277" s="347"/>
      <c r="H277" s="347"/>
      <c r="I277" s="353"/>
      <c r="J277" s="353"/>
      <c r="K277" s="245"/>
      <c r="L277" s="426"/>
      <c r="M277" s="401" t="str">
        <f t="shared" ref="M277" si="10">IF(E277&lt;&gt;"",DUR_DXCOIL,"")</f>
        <v/>
      </c>
      <c r="N277" s="65"/>
      <c r="O277" s="65"/>
      <c r="P277" s="325"/>
      <c r="Q277" s="65"/>
      <c r="R277" s="65"/>
      <c r="S277" s="65"/>
      <c r="T277" s="65"/>
      <c r="U277" s="158"/>
      <c r="V277" s="67"/>
      <c r="W277" s="67"/>
      <c r="X277" s="67"/>
      <c r="Y277" s="67"/>
      <c r="Z277" s="67"/>
      <c r="AA277" s="67"/>
      <c r="AB277" s="67"/>
      <c r="AC277" s="67"/>
      <c r="AD277" s="67"/>
      <c r="AE277" s="67"/>
      <c r="AF277" s="67"/>
      <c r="AG277" s="67"/>
      <c r="AH277" s="67"/>
      <c r="AI277" s="67"/>
      <c r="AJ277" s="67"/>
      <c r="AK277" s="67"/>
      <c r="AL277" s="67"/>
      <c r="AM277" s="67"/>
      <c r="AN277" s="67"/>
      <c r="AO277" s="67"/>
      <c r="AP277" s="67"/>
      <c r="AQ277" s="67"/>
      <c r="AR277" s="67"/>
      <c r="AS277" s="67"/>
      <c r="AT277" s="67"/>
      <c r="AU277" s="67"/>
      <c r="AV277" s="67"/>
      <c r="AW277" s="403"/>
    </row>
    <row r="278" spans="1:49" ht="15" hidden="1" customHeight="1" x14ac:dyDescent="0.25">
      <c r="A278" s="156"/>
      <c r="B278" s="541"/>
      <c r="C278" s="542"/>
      <c r="D278" s="64"/>
      <c r="E278" s="59"/>
      <c r="F278" s="56"/>
      <c r="G278" s="56"/>
      <c r="H278" s="56"/>
      <c r="I278" s="56"/>
      <c r="J278" s="56"/>
      <c r="K278" s="65"/>
      <c r="L278" s="65"/>
      <c r="M278" s="65"/>
      <c r="N278" s="65"/>
      <c r="O278" s="65"/>
      <c r="P278" s="65"/>
      <c r="Q278" s="65"/>
      <c r="R278" s="65"/>
      <c r="S278" s="65"/>
      <c r="T278" s="65"/>
      <c r="U278" s="158"/>
      <c r="V278" s="67"/>
      <c r="W278" s="67"/>
      <c r="X278" s="67"/>
      <c r="Y278" s="67"/>
      <c r="Z278" s="67"/>
      <c r="AA278" s="67"/>
      <c r="AB278" s="67"/>
      <c r="AC278" s="67"/>
      <c r="AD278" s="67"/>
      <c r="AE278" s="67"/>
      <c r="AF278" s="67"/>
      <c r="AG278" s="67"/>
      <c r="AH278" s="67"/>
      <c r="AI278" s="67"/>
      <c r="AJ278" s="67"/>
      <c r="AK278" s="67"/>
      <c r="AL278" s="67"/>
      <c r="AM278" s="67"/>
      <c r="AN278" s="67"/>
      <c r="AO278" s="67"/>
      <c r="AP278" s="67"/>
      <c r="AQ278" s="67"/>
      <c r="AR278" s="67"/>
      <c r="AS278" s="67"/>
      <c r="AT278" s="67"/>
      <c r="AU278" s="67"/>
      <c r="AV278" s="67"/>
      <c r="AW278" s="403"/>
    </row>
    <row r="279" spans="1:49" ht="15" customHeight="1" x14ac:dyDescent="0.25">
      <c r="A279" s="77"/>
      <c r="B279" s="78" t="s">
        <v>835</v>
      </c>
      <c r="C279" s="545"/>
      <c r="D279" s="150"/>
      <c r="E279" s="333"/>
      <c r="F279" s="334"/>
      <c r="G279" s="334"/>
      <c r="H279" s="334"/>
      <c r="I279" s="334"/>
      <c r="J279" s="334"/>
      <c r="K279" s="325"/>
      <c r="L279" s="325"/>
      <c r="M279" s="325"/>
      <c r="N279" s="325"/>
      <c r="O279" s="325"/>
      <c r="P279" s="325"/>
      <c r="Q279" s="325"/>
      <c r="R279" s="325"/>
      <c r="S279" s="325"/>
      <c r="T279" s="325"/>
      <c r="U279" s="335"/>
      <c r="V279" s="331"/>
      <c r="W279" s="331"/>
      <c r="X279" s="331"/>
      <c r="Y279" s="331"/>
      <c r="Z279" s="331"/>
      <c r="AA279" s="331"/>
      <c r="AB279" s="331"/>
      <c r="AC279" s="331"/>
      <c r="AD279" s="331"/>
      <c r="AE279" s="331"/>
      <c r="AF279" s="67"/>
      <c r="AG279" s="67"/>
      <c r="AH279" s="67"/>
      <c r="AI279" s="67"/>
      <c r="AJ279" s="67"/>
      <c r="AK279" s="67"/>
      <c r="AL279" s="67"/>
      <c r="AM279" s="67"/>
      <c r="AN279" s="67"/>
      <c r="AO279" s="67"/>
      <c r="AP279" s="67"/>
      <c r="AQ279" s="67"/>
      <c r="AR279" s="67"/>
      <c r="AS279" s="67"/>
      <c r="AT279" s="67"/>
      <c r="AU279" s="67"/>
      <c r="AV279" s="67"/>
      <c r="AW279" s="403"/>
    </row>
    <row r="280" spans="1:49" ht="15" customHeight="1" x14ac:dyDescent="0.25">
      <c r="A280" s="164"/>
      <c r="B280" s="165"/>
      <c r="C280" s="165"/>
      <c r="D280" s="150"/>
      <c r="E280" s="333"/>
      <c r="F280" s="334"/>
      <c r="G280" s="334"/>
      <c r="H280" s="334"/>
      <c r="I280" s="334"/>
      <c r="J280" s="334"/>
      <c r="K280" s="325"/>
      <c r="L280" s="325"/>
      <c r="M280" s="325"/>
      <c r="N280" s="325"/>
      <c r="O280" s="325"/>
      <c r="P280" s="325"/>
      <c r="Q280" s="325"/>
      <c r="R280" s="325"/>
      <c r="S280" s="325"/>
      <c r="T280" s="325"/>
      <c r="U280" s="335"/>
      <c r="V280" s="331"/>
      <c r="W280" s="331"/>
      <c r="X280" s="331"/>
      <c r="Y280" s="331"/>
      <c r="Z280" s="331"/>
      <c r="AA280" s="331"/>
      <c r="AB280" s="331"/>
      <c r="AC280" s="331"/>
      <c r="AD280" s="331"/>
      <c r="AE280" s="331"/>
      <c r="AF280" s="67"/>
      <c r="AG280" s="67"/>
      <c r="AH280" s="67"/>
      <c r="AI280" s="67"/>
      <c r="AJ280" s="67"/>
      <c r="AK280" s="67"/>
      <c r="AL280" s="67"/>
      <c r="AM280" s="67"/>
      <c r="AN280" s="67"/>
      <c r="AO280" s="67"/>
      <c r="AP280" s="67"/>
      <c r="AQ280" s="67"/>
      <c r="AR280" s="67"/>
      <c r="AS280" s="67"/>
      <c r="AT280" s="67"/>
      <c r="AU280" s="67"/>
      <c r="AV280" s="67"/>
      <c r="AW280" s="403"/>
    </row>
    <row r="281" spans="1:49" ht="15" hidden="1" customHeight="1" thickBot="1" x14ac:dyDescent="0.3">
      <c r="A281" s="56"/>
      <c r="B281" s="59"/>
      <c r="C281" s="59"/>
      <c r="D281" s="808" t="s">
        <v>836</v>
      </c>
      <c r="E281" s="817" t="s">
        <v>24</v>
      </c>
      <c r="F281" s="769" t="s">
        <v>278</v>
      </c>
      <c r="G281" s="769"/>
      <c r="H281" s="769"/>
      <c r="I281" s="769"/>
      <c r="J281" s="769"/>
      <c r="K281" s="819" t="s">
        <v>390</v>
      </c>
      <c r="L281" s="820"/>
      <c r="M281" s="823" t="s">
        <v>718</v>
      </c>
      <c r="N281" s="65"/>
      <c r="O281" s="65"/>
      <c r="P281" s="325"/>
      <c r="Q281" s="65"/>
      <c r="R281" s="65"/>
      <c r="S281" s="65"/>
      <c r="T281" s="65"/>
      <c r="U281" s="158"/>
      <c r="V281" s="67"/>
      <c r="W281" s="67"/>
      <c r="X281" s="67"/>
      <c r="Y281" s="67"/>
      <c r="Z281" s="67"/>
      <c r="AA281" s="67"/>
      <c r="AB281" s="67"/>
      <c r="AC281" s="67"/>
      <c r="AD281" s="67"/>
      <c r="AE281" s="67"/>
      <c r="AF281" s="67"/>
      <c r="AG281" s="67"/>
      <c r="AH281" s="67"/>
      <c r="AI281" s="67"/>
      <c r="AJ281" s="67"/>
      <c r="AK281" s="67"/>
      <c r="AL281" s="67"/>
      <c r="AM281" s="67"/>
      <c r="AN281" s="67"/>
      <c r="AO281" s="67"/>
      <c r="AP281" s="67"/>
      <c r="AQ281" s="67"/>
      <c r="AR281" s="67"/>
      <c r="AS281" s="67"/>
      <c r="AT281" s="67"/>
      <c r="AU281" s="67"/>
      <c r="AV281" s="67"/>
      <c r="AW281" s="403"/>
    </row>
    <row r="282" spans="1:49" ht="15" hidden="1" customHeight="1" thickTop="1" thickBot="1" x14ac:dyDescent="0.3">
      <c r="A282" s="56"/>
      <c r="B282" s="59"/>
      <c r="C282" s="59"/>
      <c r="D282" s="808"/>
      <c r="E282" s="818"/>
      <c r="F282" s="763" t="s">
        <v>822</v>
      </c>
      <c r="G282" s="763" t="s">
        <v>820</v>
      </c>
      <c r="H282" s="763"/>
      <c r="I282" s="763" t="s">
        <v>823</v>
      </c>
      <c r="J282" s="763"/>
      <c r="K282" s="821"/>
      <c r="L282" s="822"/>
      <c r="M282" s="824"/>
      <c r="N282" s="65"/>
      <c r="O282" s="65"/>
      <c r="P282" s="325"/>
      <c r="Q282" s="65"/>
      <c r="R282" s="65"/>
      <c r="S282" s="65"/>
      <c r="T282" s="65"/>
      <c r="U282" s="158"/>
      <c r="V282" s="67"/>
      <c r="W282" s="67"/>
      <c r="X282" s="67"/>
      <c r="Y282" s="67"/>
      <c r="Z282" s="67"/>
      <c r="AA282" s="67"/>
      <c r="AB282" s="67"/>
      <c r="AC282" s="67"/>
      <c r="AD282" s="67"/>
      <c r="AE282" s="67"/>
      <c r="AF282" s="67"/>
      <c r="AG282" s="67"/>
      <c r="AH282" s="67"/>
      <c r="AI282" s="67"/>
      <c r="AJ282" s="67"/>
      <c r="AK282" s="67"/>
      <c r="AL282" s="67"/>
      <c r="AM282" s="67"/>
      <c r="AN282" s="67"/>
      <c r="AO282" s="67"/>
      <c r="AP282" s="67"/>
      <c r="AQ282" s="67"/>
      <c r="AR282" s="67"/>
      <c r="AS282" s="67"/>
      <c r="AT282" s="67"/>
      <c r="AU282" s="67"/>
      <c r="AV282" s="67"/>
      <c r="AW282" s="403"/>
    </row>
    <row r="283" spans="1:49" ht="15" hidden="1" customHeight="1" thickTop="1" x14ac:dyDescent="0.25">
      <c r="A283" s="56"/>
      <c r="B283" s="59"/>
      <c r="C283" s="59"/>
      <c r="D283" s="808"/>
      <c r="E283" s="762" t="s">
        <v>391</v>
      </c>
      <c r="F283" s="764"/>
      <c r="G283" s="764"/>
      <c r="H283" s="764"/>
      <c r="I283" s="764"/>
      <c r="J283" s="764"/>
      <c r="K283" s="838" t="s">
        <v>392</v>
      </c>
      <c r="L283" s="836" t="s">
        <v>650</v>
      </c>
      <c r="M283" s="814" t="s">
        <v>719</v>
      </c>
      <c r="N283" s="65"/>
      <c r="O283" s="65"/>
      <c r="P283" s="325"/>
      <c r="Q283" s="65"/>
      <c r="R283" s="65"/>
      <c r="S283" s="65"/>
      <c r="T283" s="65"/>
      <c r="U283" s="158"/>
      <c r="V283" s="67"/>
      <c r="W283" s="67"/>
      <c r="X283" s="67"/>
      <c r="Y283" s="67"/>
      <c r="Z283" s="67"/>
      <c r="AA283" s="67"/>
      <c r="AB283" s="67"/>
      <c r="AC283" s="67"/>
      <c r="AD283" s="67"/>
      <c r="AE283" s="67"/>
      <c r="AF283" s="67"/>
      <c r="AG283" s="67"/>
      <c r="AH283" s="67"/>
      <c r="AI283" s="67"/>
      <c r="AJ283" s="67"/>
      <c r="AK283" s="67"/>
      <c r="AL283" s="67"/>
      <c r="AM283" s="67"/>
      <c r="AN283" s="67"/>
      <c r="AO283" s="67"/>
      <c r="AP283" s="67"/>
      <c r="AQ283" s="67"/>
      <c r="AR283" s="67"/>
      <c r="AS283" s="67"/>
      <c r="AT283" s="67"/>
      <c r="AU283" s="67"/>
      <c r="AV283" s="67"/>
      <c r="AW283" s="403"/>
    </row>
    <row r="284" spans="1:49" ht="15" hidden="1" customHeight="1" x14ac:dyDescent="0.25">
      <c r="A284" s="56"/>
      <c r="B284" s="59"/>
      <c r="C284" s="59"/>
      <c r="D284" s="808"/>
      <c r="E284" s="767"/>
      <c r="F284" s="764"/>
      <c r="G284" s="546" t="s">
        <v>281</v>
      </c>
      <c r="H284" s="546" t="s">
        <v>282</v>
      </c>
      <c r="I284" s="546" t="s">
        <v>281</v>
      </c>
      <c r="J284" s="546" t="s">
        <v>282</v>
      </c>
      <c r="K284" s="816"/>
      <c r="L284" s="837"/>
      <c r="M284" s="815"/>
      <c r="N284" s="65"/>
      <c r="O284" s="65"/>
      <c r="P284" s="325"/>
      <c r="Q284" s="65"/>
      <c r="R284" s="65"/>
      <c r="S284" s="65"/>
      <c r="T284" s="65"/>
      <c r="U284" s="158"/>
      <c r="V284" s="67"/>
      <c r="W284" s="67"/>
      <c r="X284" s="67"/>
      <c r="Y284" s="67"/>
      <c r="Z284" s="67"/>
      <c r="AA284" s="67"/>
      <c r="AB284" s="67"/>
      <c r="AC284" s="67"/>
      <c r="AD284" s="67"/>
      <c r="AE284" s="67"/>
      <c r="AF284" s="67"/>
      <c r="AG284" s="67"/>
      <c r="AH284" s="67"/>
      <c r="AI284" s="67"/>
      <c r="AJ284" s="67"/>
      <c r="AK284" s="67"/>
      <c r="AL284" s="67"/>
      <c r="AM284" s="67"/>
      <c r="AN284" s="67"/>
      <c r="AO284" s="67"/>
      <c r="AP284" s="67"/>
      <c r="AQ284" s="67"/>
      <c r="AR284" s="67"/>
      <c r="AS284" s="67"/>
      <c r="AT284" s="67"/>
      <c r="AU284" s="67"/>
      <c r="AV284" s="67"/>
      <c r="AW284" s="403"/>
    </row>
    <row r="285" spans="1:49" ht="15" hidden="1" customHeight="1" x14ac:dyDescent="0.25">
      <c r="A285" s="56"/>
      <c r="B285" s="59"/>
      <c r="C285" s="59"/>
      <c r="D285" s="545"/>
      <c r="E285" s="336"/>
      <c r="F285" s="561"/>
      <c r="G285" s="347"/>
      <c r="H285" s="353"/>
      <c r="I285" s="353"/>
      <c r="J285" s="353"/>
      <c r="K285" s="521"/>
      <c r="L285" s="426"/>
      <c r="M285" s="401" t="str">
        <f t="shared" ref="M285" si="11">IF(E285&lt;&gt;"",DUR_HPCOIL,"")</f>
        <v/>
      </c>
      <c r="N285" s="65"/>
      <c r="O285" s="65"/>
      <c r="P285" s="325"/>
      <c r="Q285" s="65"/>
      <c r="R285" s="65"/>
      <c r="S285" s="65"/>
      <c r="T285" s="65"/>
      <c r="U285" s="158"/>
      <c r="V285" s="67"/>
      <c r="W285" s="67"/>
      <c r="X285" s="67"/>
      <c r="Y285" s="67"/>
      <c r="Z285" s="67"/>
      <c r="AA285" s="67"/>
      <c r="AB285" s="67"/>
      <c r="AC285" s="67"/>
      <c r="AD285" s="67"/>
      <c r="AE285" s="67"/>
      <c r="AF285" s="67"/>
      <c r="AG285" s="67"/>
      <c r="AH285" s="67"/>
      <c r="AI285" s="67"/>
      <c r="AJ285" s="67"/>
      <c r="AK285" s="67"/>
      <c r="AL285" s="67"/>
      <c r="AM285" s="67"/>
      <c r="AN285" s="67"/>
      <c r="AO285" s="67"/>
      <c r="AP285" s="67"/>
      <c r="AQ285" s="67"/>
      <c r="AR285" s="67"/>
      <c r="AS285" s="67"/>
      <c r="AT285" s="67"/>
      <c r="AU285" s="67"/>
      <c r="AV285" s="67"/>
      <c r="AW285" s="403"/>
    </row>
    <row r="286" spans="1:49" ht="15" hidden="1" customHeight="1" x14ac:dyDescent="0.25">
      <c r="A286" s="156"/>
      <c r="B286" s="543"/>
      <c r="C286" s="544"/>
      <c r="D286" s="64"/>
      <c r="E286" s="59"/>
      <c r="F286" s="56"/>
      <c r="G286" s="56"/>
      <c r="H286" s="56"/>
      <c r="I286" s="56"/>
      <c r="J286" s="56"/>
      <c r="K286" s="65"/>
      <c r="L286" s="65"/>
      <c r="M286" s="65"/>
      <c r="N286" s="65"/>
      <c r="O286" s="65"/>
      <c r="P286" s="65"/>
      <c r="Q286" s="65"/>
      <c r="R286" s="65"/>
      <c r="S286" s="65"/>
      <c r="T286" s="65"/>
      <c r="U286" s="158"/>
      <c r="V286" s="67"/>
      <c r="W286" s="67"/>
      <c r="X286" s="67"/>
      <c r="Y286" s="67"/>
      <c r="Z286" s="67"/>
      <c r="AA286" s="67"/>
      <c r="AB286" s="67"/>
      <c r="AC286" s="67"/>
      <c r="AD286" s="67"/>
      <c r="AE286" s="67"/>
      <c r="AF286" s="67"/>
      <c r="AG286" s="67"/>
      <c r="AH286" s="67"/>
      <c r="AI286" s="67"/>
      <c r="AJ286" s="67"/>
      <c r="AK286" s="67"/>
      <c r="AL286" s="67"/>
      <c r="AM286" s="67"/>
      <c r="AN286" s="67"/>
      <c r="AO286" s="67"/>
      <c r="AP286" s="67"/>
      <c r="AQ286" s="67"/>
      <c r="AR286" s="67"/>
      <c r="AS286" s="67"/>
      <c r="AT286" s="67"/>
      <c r="AU286" s="67"/>
      <c r="AV286" s="67"/>
      <c r="AW286" s="403"/>
    </row>
    <row r="287" spans="1:49" ht="15" customHeight="1" x14ac:dyDescent="0.25">
      <c r="A287" s="77"/>
      <c r="B287" s="78" t="s">
        <v>648</v>
      </c>
      <c r="C287" s="345"/>
      <c r="D287" s="150"/>
      <c r="E287" s="333"/>
      <c r="F287" s="334"/>
      <c r="G287" s="334"/>
      <c r="H287" s="334"/>
      <c r="I287" s="334"/>
      <c r="J287" s="334"/>
      <c r="K287" s="325"/>
      <c r="L287" s="325"/>
      <c r="M287" s="325"/>
      <c r="N287" s="325"/>
      <c r="O287" s="325"/>
      <c r="P287" s="325"/>
      <c r="Q287" s="325"/>
      <c r="R287" s="325"/>
      <c r="S287" s="325"/>
      <c r="T287" s="325"/>
      <c r="U287" s="335"/>
      <c r="V287" s="331"/>
      <c r="W287" s="331"/>
      <c r="X287" s="331"/>
      <c r="Y287" s="331"/>
      <c r="Z287" s="331"/>
      <c r="AA287" s="331"/>
      <c r="AB287" s="331"/>
      <c r="AC287" s="331"/>
      <c r="AD287" s="331"/>
      <c r="AE287" s="331"/>
      <c r="AF287" s="67"/>
      <c r="AG287" s="67"/>
      <c r="AH287" s="67"/>
      <c r="AI287" s="67"/>
      <c r="AJ287" s="67"/>
      <c r="AK287" s="67"/>
      <c r="AL287" s="67"/>
      <c r="AM287" s="67"/>
      <c r="AN287" s="67"/>
      <c r="AO287" s="67"/>
      <c r="AP287" s="67"/>
      <c r="AQ287" s="67"/>
      <c r="AR287" s="67"/>
      <c r="AS287" s="67"/>
      <c r="AT287" s="67"/>
      <c r="AU287" s="67"/>
      <c r="AV287" s="67"/>
      <c r="AW287" s="403"/>
    </row>
    <row r="288" spans="1:49" ht="15" customHeight="1" x14ac:dyDescent="0.25">
      <c r="A288" s="164"/>
      <c r="B288" s="165"/>
      <c r="C288" s="165"/>
      <c r="D288" s="150"/>
      <c r="E288" s="333"/>
      <c r="F288" s="334"/>
      <c r="G288" s="334"/>
      <c r="H288" s="334"/>
      <c r="I288" s="334"/>
      <c r="J288" s="334"/>
      <c r="K288" s="325"/>
      <c r="L288" s="325"/>
      <c r="M288" s="325"/>
      <c r="N288" s="65"/>
      <c r="O288" s="65"/>
      <c r="P288" s="325"/>
      <c r="Q288" s="325"/>
      <c r="R288" s="325"/>
      <c r="S288" s="325"/>
      <c r="T288" s="325"/>
      <c r="U288" s="335"/>
      <c r="V288" s="331"/>
      <c r="W288" s="331"/>
      <c r="X288" s="331"/>
      <c r="Y288" s="331"/>
      <c r="Z288" s="331"/>
      <c r="AA288" s="331"/>
      <c r="AB288" s="331"/>
      <c r="AC288" s="331"/>
      <c r="AD288" s="331"/>
      <c r="AE288" s="331"/>
      <c r="AF288" s="67"/>
      <c r="AG288" s="67"/>
      <c r="AH288" s="67"/>
      <c r="AI288" s="67"/>
      <c r="AJ288" s="67"/>
      <c r="AK288" s="67"/>
      <c r="AL288" s="67"/>
      <c r="AM288" s="67"/>
      <c r="AN288" s="67"/>
      <c r="AO288" s="67"/>
      <c r="AP288" s="67"/>
      <c r="AQ288" s="67"/>
      <c r="AR288" s="67"/>
      <c r="AS288" s="67"/>
      <c r="AT288" s="67"/>
      <c r="AU288" s="67"/>
      <c r="AV288" s="67"/>
      <c r="AW288" s="403"/>
    </row>
    <row r="289" spans="1:49" ht="15" hidden="1" customHeight="1" x14ac:dyDescent="0.25">
      <c r="A289" s="56"/>
      <c r="B289" s="59"/>
      <c r="C289" s="59"/>
      <c r="D289" s="808" t="s">
        <v>683</v>
      </c>
      <c r="E289" s="817" t="s">
        <v>24</v>
      </c>
      <c r="F289" s="819" t="s">
        <v>258</v>
      </c>
      <c r="G289" s="820"/>
      <c r="H289" s="820"/>
      <c r="I289" s="820"/>
      <c r="J289" s="820"/>
      <c r="K289" s="820"/>
      <c r="L289" s="820"/>
      <c r="M289" s="844"/>
      <c r="N289" s="823" t="s">
        <v>718</v>
      </c>
      <c r="O289" s="65"/>
      <c r="P289" s="325"/>
      <c r="Q289" s="65"/>
      <c r="R289" s="65"/>
      <c r="S289" s="65"/>
      <c r="T289" s="65"/>
      <c r="U289" s="158"/>
      <c r="V289" s="67"/>
      <c r="W289" s="67"/>
      <c r="X289" s="67"/>
      <c r="Y289" s="67"/>
      <c r="Z289" s="67"/>
      <c r="AA289" s="67"/>
      <c r="AB289" s="67"/>
      <c r="AC289" s="67"/>
      <c r="AD289" s="67"/>
      <c r="AE289" s="67"/>
      <c r="AF289" s="67"/>
      <c r="AG289" s="67"/>
      <c r="AH289" s="67"/>
      <c r="AI289" s="67"/>
      <c r="AJ289" s="67"/>
      <c r="AK289" s="67"/>
      <c r="AL289" s="67"/>
      <c r="AM289" s="67"/>
      <c r="AN289" s="67"/>
      <c r="AO289" s="67"/>
      <c r="AP289" s="67"/>
      <c r="AQ289" s="67"/>
      <c r="AR289" s="67"/>
      <c r="AS289" s="67"/>
      <c r="AT289" s="67"/>
      <c r="AU289" s="67"/>
      <c r="AV289" s="67"/>
      <c r="AW289" s="403"/>
    </row>
    <row r="290" spans="1:49" ht="15" hidden="1" customHeight="1" thickBot="1" x14ac:dyDescent="0.3">
      <c r="A290" s="56"/>
      <c r="B290" s="59"/>
      <c r="C290" s="59"/>
      <c r="D290" s="808"/>
      <c r="E290" s="818"/>
      <c r="F290" s="821"/>
      <c r="G290" s="822"/>
      <c r="H290" s="822"/>
      <c r="I290" s="822"/>
      <c r="J290" s="822"/>
      <c r="K290" s="822"/>
      <c r="L290" s="822"/>
      <c r="M290" s="845"/>
      <c r="N290" s="824"/>
      <c r="O290" s="65"/>
      <c r="P290" s="325"/>
      <c r="Q290" s="65"/>
      <c r="R290" s="65"/>
      <c r="S290" s="65"/>
      <c r="T290" s="65"/>
      <c r="U290" s="158"/>
      <c r="V290" s="67"/>
      <c r="W290" s="67"/>
      <c r="X290" s="67"/>
      <c r="Y290" s="67"/>
      <c r="Z290" s="67"/>
      <c r="AA290" s="67"/>
      <c r="AB290" s="67"/>
      <c r="AC290" s="67"/>
      <c r="AD290" s="67"/>
      <c r="AE290" s="67"/>
      <c r="AF290" s="67"/>
      <c r="AG290" s="67"/>
      <c r="AH290" s="67"/>
      <c r="AI290" s="67"/>
      <c r="AJ290" s="67"/>
      <c r="AK290" s="67"/>
      <c r="AL290" s="67"/>
      <c r="AM290" s="67"/>
      <c r="AN290" s="67"/>
      <c r="AO290" s="67"/>
      <c r="AP290" s="67"/>
      <c r="AQ290" s="67"/>
      <c r="AR290" s="67"/>
      <c r="AS290" s="67"/>
      <c r="AT290" s="67"/>
      <c r="AU290" s="67"/>
      <c r="AV290" s="67"/>
      <c r="AW290" s="403"/>
    </row>
    <row r="291" spans="1:49" ht="15" hidden="1" customHeight="1" thickTop="1" x14ac:dyDescent="0.25">
      <c r="A291" s="56"/>
      <c r="B291" s="59"/>
      <c r="C291" s="59"/>
      <c r="D291" s="808"/>
      <c r="E291" s="762" t="s">
        <v>391</v>
      </c>
      <c r="F291" s="768" t="s">
        <v>859</v>
      </c>
      <c r="G291" s="768" t="s">
        <v>860</v>
      </c>
      <c r="H291" s="768" t="s">
        <v>824</v>
      </c>
      <c r="I291" s="768" t="s">
        <v>825</v>
      </c>
      <c r="J291" s="768" t="s">
        <v>261</v>
      </c>
      <c r="K291" s="761" t="s">
        <v>684</v>
      </c>
      <c r="L291" s="761" t="s">
        <v>698</v>
      </c>
      <c r="M291" s="842" t="s">
        <v>685</v>
      </c>
      <c r="N291" s="814" t="s">
        <v>719</v>
      </c>
      <c r="O291" s="65"/>
      <c r="P291" s="325"/>
      <c r="Q291" s="65"/>
      <c r="R291" s="65"/>
      <c r="S291" s="65"/>
      <c r="T291" s="65"/>
      <c r="U291" s="158"/>
      <c r="V291" s="67"/>
      <c r="W291" s="67"/>
      <c r="X291" s="67"/>
      <c r="Y291" s="67"/>
      <c r="Z291" s="67"/>
      <c r="AA291" s="67"/>
      <c r="AB291" s="67"/>
      <c r="AC291" s="67"/>
      <c r="AD291" s="67"/>
      <c r="AE291" s="67"/>
      <c r="AF291" s="67"/>
      <c r="AG291" s="67"/>
      <c r="AH291" s="67"/>
      <c r="AI291" s="67"/>
      <c r="AJ291" s="67"/>
      <c r="AK291" s="67"/>
      <c r="AL291" s="67"/>
      <c r="AM291" s="67"/>
      <c r="AN291" s="67"/>
      <c r="AO291" s="67"/>
      <c r="AP291" s="67"/>
      <c r="AQ291" s="67"/>
      <c r="AR291" s="67"/>
      <c r="AS291" s="67"/>
      <c r="AT291" s="67"/>
      <c r="AU291" s="67"/>
      <c r="AV291" s="67"/>
      <c r="AW291" s="403"/>
    </row>
    <row r="292" spans="1:49" ht="15" hidden="1" customHeight="1" x14ac:dyDescent="0.25">
      <c r="A292" s="56"/>
      <c r="B292" s="59"/>
      <c r="C292" s="59"/>
      <c r="D292" s="808"/>
      <c r="E292" s="767"/>
      <c r="F292" s="762"/>
      <c r="G292" s="762"/>
      <c r="H292" s="763"/>
      <c r="I292" s="763"/>
      <c r="J292" s="763"/>
      <c r="K292" s="762"/>
      <c r="L292" s="762"/>
      <c r="M292" s="843"/>
      <c r="N292" s="815"/>
      <c r="O292" s="65"/>
      <c r="P292" s="325"/>
      <c r="Q292" s="65"/>
      <c r="R292" s="65"/>
      <c r="S292" s="65"/>
      <c r="T292" s="65"/>
      <c r="U292" s="158"/>
      <c r="V292" s="67"/>
      <c r="W292" s="67"/>
      <c r="X292" s="67"/>
      <c r="Y292" s="67"/>
      <c r="Z292" s="67"/>
      <c r="AA292" s="67"/>
      <c r="AB292" s="67"/>
      <c r="AC292" s="67"/>
      <c r="AD292" s="67"/>
      <c r="AE292" s="67"/>
      <c r="AF292" s="67"/>
      <c r="AG292" s="67"/>
      <c r="AH292" s="67"/>
      <c r="AI292" s="67"/>
      <c r="AJ292" s="67"/>
      <c r="AK292" s="67"/>
      <c r="AL292" s="67"/>
      <c r="AM292" s="67"/>
      <c r="AN292" s="67"/>
      <c r="AO292" s="67"/>
      <c r="AP292" s="67"/>
      <c r="AQ292" s="67"/>
      <c r="AR292" s="67"/>
      <c r="AS292" s="67"/>
      <c r="AT292" s="67"/>
      <c r="AU292" s="67"/>
      <c r="AV292" s="67"/>
      <c r="AW292" s="403"/>
    </row>
    <row r="293" spans="1:49" ht="15" hidden="1" customHeight="1" x14ac:dyDescent="0.25">
      <c r="A293" s="56"/>
      <c r="B293" s="59"/>
      <c r="C293" s="59"/>
      <c r="D293" s="377"/>
      <c r="E293" s="336"/>
      <c r="F293" s="635"/>
      <c r="G293" s="635"/>
      <c r="H293" s="245"/>
      <c r="I293" s="244"/>
      <c r="J293" s="244"/>
      <c r="K293" s="245"/>
      <c r="L293" s="244"/>
      <c r="M293" s="406"/>
      <c r="N293" s="401" t="str">
        <f t="shared" ref="N293" si="12">IF(E293&lt;&gt;"",DUR_ELECHEATCOIL,"")</f>
        <v/>
      </c>
      <c r="O293" s="65"/>
      <c r="P293" s="325"/>
      <c r="Q293" s="65"/>
      <c r="R293" s="65"/>
      <c r="S293" s="65"/>
      <c r="T293" s="65"/>
      <c r="U293" s="158"/>
      <c r="V293" s="67"/>
      <c r="W293" s="67"/>
      <c r="X293" s="67"/>
      <c r="Y293" s="67"/>
      <c r="Z293" s="67"/>
      <c r="AA293" s="67"/>
      <c r="AB293" s="67"/>
      <c r="AC293" s="67"/>
      <c r="AD293" s="67"/>
      <c r="AE293" s="67"/>
      <c r="AF293" s="67"/>
      <c r="AG293" s="67"/>
      <c r="AH293" s="67"/>
      <c r="AI293" s="67"/>
      <c r="AJ293" s="67"/>
      <c r="AK293" s="67"/>
      <c r="AL293" s="67"/>
      <c r="AM293" s="67"/>
      <c r="AN293" s="67"/>
      <c r="AO293" s="67"/>
      <c r="AP293" s="67"/>
      <c r="AQ293" s="67"/>
      <c r="AR293" s="67"/>
      <c r="AS293" s="67"/>
      <c r="AT293" s="67"/>
      <c r="AU293" s="67"/>
      <c r="AV293" s="67"/>
      <c r="AW293" s="403"/>
    </row>
    <row r="294" spans="1:49" ht="15" hidden="1" customHeight="1" x14ac:dyDescent="0.25">
      <c r="A294" s="56"/>
      <c r="B294" s="59"/>
      <c r="C294" s="59"/>
      <c r="D294" s="149"/>
      <c r="E294" s="342"/>
      <c r="F294" s="342"/>
      <c r="G294" s="342"/>
      <c r="H294" s="68"/>
      <c r="I294" s="68"/>
      <c r="J294" s="68"/>
      <c r="K294" s="68"/>
      <c r="L294" s="68"/>
      <c r="M294" s="68"/>
      <c r="N294" s="68"/>
      <c r="O294" s="65"/>
      <c r="P294" s="325"/>
      <c r="Q294" s="65"/>
      <c r="R294" s="65"/>
      <c r="S294" s="65"/>
      <c r="T294" s="65"/>
      <c r="U294" s="158"/>
      <c r="V294" s="67"/>
      <c r="W294" s="67"/>
      <c r="X294" s="67"/>
      <c r="Y294" s="67"/>
      <c r="Z294" s="67"/>
      <c r="AA294" s="67"/>
      <c r="AB294" s="67"/>
      <c r="AC294" s="67"/>
      <c r="AD294" s="67"/>
      <c r="AE294" s="67"/>
      <c r="AF294" s="67"/>
      <c r="AG294" s="67"/>
      <c r="AH294" s="67"/>
      <c r="AI294" s="67"/>
      <c r="AJ294" s="67"/>
      <c r="AK294" s="67"/>
      <c r="AL294" s="67"/>
      <c r="AM294" s="67"/>
      <c r="AN294" s="67"/>
      <c r="AO294" s="67"/>
      <c r="AP294" s="67"/>
      <c r="AQ294" s="67"/>
      <c r="AR294" s="67"/>
      <c r="AS294" s="67"/>
      <c r="AT294" s="67"/>
      <c r="AU294" s="67"/>
      <c r="AV294" s="67"/>
      <c r="AW294" s="403"/>
    </row>
    <row r="295" spans="1:49" ht="15" customHeight="1" x14ac:dyDescent="0.25">
      <c r="A295" s="77"/>
      <c r="B295" s="78" t="s">
        <v>686</v>
      </c>
      <c r="C295" s="378"/>
      <c r="D295" s="149"/>
      <c r="E295" s="342"/>
      <c r="F295" s="342"/>
      <c r="G295" s="342"/>
      <c r="H295" s="68"/>
      <c r="I295" s="68"/>
      <c r="J295" s="68"/>
      <c r="K295" s="68"/>
      <c r="L295" s="68"/>
      <c r="M295" s="68"/>
      <c r="N295" s="65"/>
      <c r="O295" s="65"/>
      <c r="P295" s="325"/>
      <c r="Q295" s="65"/>
      <c r="R295" s="65"/>
      <c r="S295" s="65"/>
      <c r="T295" s="65"/>
      <c r="U295" s="158"/>
      <c r="V295" s="67"/>
      <c r="W295" s="67"/>
      <c r="X295" s="67"/>
      <c r="Y295" s="67"/>
      <c r="Z295" s="67"/>
      <c r="AA295" s="67"/>
      <c r="AB295" s="67"/>
      <c r="AC295" s="67"/>
      <c r="AD295" s="67"/>
      <c r="AE295" s="67"/>
      <c r="AF295" s="67"/>
      <c r="AG295" s="67"/>
      <c r="AH295" s="67"/>
      <c r="AI295" s="67"/>
      <c r="AJ295" s="67"/>
      <c r="AK295" s="67"/>
      <c r="AL295" s="67"/>
      <c r="AM295" s="67"/>
      <c r="AN295" s="67"/>
      <c r="AO295" s="67"/>
      <c r="AP295" s="67"/>
      <c r="AQ295" s="67"/>
      <c r="AR295" s="67"/>
      <c r="AS295" s="67"/>
      <c r="AT295" s="67"/>
      <c r="AU295" s="67"/>
      <c r="AV295" s="67"/>
      <c r="AW295" s="403"/>
    </row>
    <row r="296" spans="1:49" ht="15" customHeight="1" x14ac:dyDescent="0.25">
      <c r="A296" s="164"/>
      <c r="B296" s="165"/>
      <c r="C296" s="165"/>
      <c r="D296" s="150"/>
      <c r="E296" s="333"/>
      <c r="F296" s="334"/>
      <c r="G296" s="334"/>
      <c r="H296" s="334"/>
      <c r="I296" s="334"/>
      <c r="J296" s="334"/>
      <c r="K296" s="325"/>
      <c r="L296" s="325"/>
      <c r="M296" s="325"/>
      <c r="N296" s="65"/>
      <c r="O296" s="65"/>
      <c r="P296" s="325"/>
      <c r="Q296" s="325"/>
      <c r="R296" s="325"/>
      <c r="S296" s="325"/>
      <c r="T296" s="325"/>
      <c r="U296" s="335"/>
      <c r="V296" s="335"/>
      <c r="W296" s="335"/>
      <c r="X296" s="335"/>
      <c r="Y296" s="335"/>
      <c r="Z296" s="335"/>
      <c r="AA296" s="335"/>
      <c r="AB296" s="335"/>
      <c r="AC296" s="335"/>
      <c r="AD296" s="335"/>
      <c r="AE296" s="335"/>
      <c r="AF296" s="335"/>
      <c r="AG296" s="335"/>
      <c r="AH296" s="335"/>
      <c r="AI296" s="335"/>
      <c r="AJ296" s="335"/>
      <c r="AK296" s="335"/>
      <c r="AL296" s="335"/>
      <c r="AM296" s="335"/>
      <c r="AN296" s="335"/>
      <c r="AO296" s="335"/>
      <c r="AP296" s="335"/>
      <c r="AQ296" s="335"/>
      <c r="AR296" s="335"/>
      <c r="AS296" s="335"/>
      <c r="AT296" s="335"/>
      <c r="AU296" s="335"/>
      <c r="AV296" s="335"/>
      <c r="AW296" s="403"/>
    </row>
    <row r="297" spans="1:49" ht="15" hidden="1" customHeight="1" thickBot="1" x14ac:dyDescent="0.3">
      <c r="A297" s="56"/>
      <c r="B297" s="59"/>
      <c r="C297" s="59"/>
      <c r="D297" s="809" t="s">
        <v>792</v>
      </c>
      <c r="E297" s="817" t="s">
        <v>24</v>
      </c>
      <c r="F297" s="769" t="s">
        <v>278</v>
      </c>
      <c r="G297" s="769"/>
      <c r="H297" s="769"/>
      <c r="I297" s="769"/>
      <c r="J297" s="769"/>
      <c r="K297" s="819" t="s">
        <v>390</v>
      </c>
      <c r="L297" s="820"/>
      <c r="M297" s="823" t="s">
        <v>718</v>
      </c>
      <c r="N297" s="65"/>
      <c r="O297" s="65"/>
      <c r="P297" s="325"/>
      <c r="Q297" s="65"/>
      <c r="R297" s="65"/>
      <c r="S297" s="65"/>
      <c r="T297" s="65"/>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c r="AW297" s="403"/>
    </row>
    <row r="298" spans="1:49" ht="15" hidden="1" customHeight="1" thickTop="1" thickBot="1" x14ac:dyDescent="0.3">
      <c r="A298" s="56"/>
      <c r="B298" s="59"/>
      <c r="C298" s="59"/>
      <c r="D298" s="810"/>
      <c r="E298" s="818"/>
      <c r="F298" s="763" t="s">
        <v>793</v>
      </c>
      <c r="G298" s="763" t="s">
        <v>794</v>
      </c>
      <c r="H298" s="763"/>
      <c r="I298" s="763" t="s">
        <v>795</v>
      </c>
      <c r="J298" s="763"/>
      <c r="K298" s="821"/>
      <c r="L298" s="822"/>
      <c r="M298" s="824"/>
      <c r="N298" s="65"/>
      <c r="O298" s="65"/>
      <c r="P298" s="325"/>
      <c r="Q298" s="65"/>
      <c r="R298" s="65"/>
      <c r="S298" s="65"/>
      <c r="T298" s="65"/>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c r="AW298" s="403"/>
    </row>
    <row r="299" spans="1:49" ht="15" hidden="1" customHeight="1" thickTop="1" x14ac:dyDescent="0.25">
      <c r="A299" s="56"/>
      <c r="B299" s="59"/>
      <c r="C299" s="59"/>
      <c r="D299" s="810"/>
      <c r="E299" s="762" t="s">
        <v>391</v>
      </c>
      <c r="F299" s="764"/>
      <c r="G299" s="764"/>
      <c r="H299" s="764"/>
      <c r="I299" s="764"/>
      <c r="J299" s="764"/>
      <c r="K299" s="838"/>
      <c r="L299" s="836" t="s">
        <v>650</v>
      </c>
      <c r="M299" s="814" t="s">
        <v>719</v>
      </c>
      <c r="N299" s="65"/>
      <c r="O299" s="65"/>
      <c r="P299" s="325"/>
      <c r="Q299" s="65"/>
      <c r="R299" s="65"/>
      <c r="S299" s="65"/>
      <c r="T299" s="65"/>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c r="AW299" s="403"/>
    </row>
    <row r="300" spans="1:49" ht="15" hidden="1" customHeight="1" x14ac:dyDescent="0.25">
      <c r="A300" s="56"/>
      <c r="B300" s="59"/>
      <c r="C300" s="59"/>
      <c r="D300" s="811"/>
      <c r="E300" s="767"/>
      <c r="F300" s="764"/>
      <c r="G300" s="344" t="s">
        <v>281</v>
      </c>
      <c r="H300" s="522" t="s">
        <v>282</v>
      </c>
      <c r="I300" s="344" t="s">
        <v>281</v>
      </c>
      <c r="J300" s="522" t="s">
        <v>282</v>
      </c>
      <c r="K300" s="816"/>
      <c r="L300" s="837"/>
      <c r="M300" s="815"/>
      <c r="N300" s="65"/>
      <c r="O300" s="65"/>
      <c r="P300" s="325"/>
      <c r="Q300" s="65"/>
      <c r="R300" s="65"/>
      <c r="S300" s="65"/>
      <c r="T300" s="65"/>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c r="AW300" s="403"/>
    </row>
    <row r="301" spans="1:49" ht="15" hidden="1" customHeight="1" x14ac:dyDescent="0.25">
      <c r="A301" s="56"/>
      <c r="B301" s="59"/>
      <c r="C301" s="59"/>
      <c r="D301" s="373"/>
      <c r="E301" s="336"/>
      <c r="F301" s="561"/>
      <c r="G301" s="347"/>
      <c r="H301" s="524"/>
      <c r="I301" s="353"/>
      <c r="J301" s="523"/>
      <c r="K301" s="521"/>
      <c r="L301" s="405"/>
      <c r="M301" s="401" t="str">
        <f t="shared" ref="M301" si="13">IF(E301&lt;&gt;"",DUR_GASHEATCOIL,"")</f>
        <v/>
      </c>
      <c r="N301" s="65"/>
      <c r="O301" s="65"/>
      <c r="P301" s="325"/>
      <c r="Q301" s="65"/>
      <c r="R301" s="65"/>
      <c r="S301" s="65"/>
      <c r="T301" s="65"/>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c r="AW301" s="403"/>
    </row>
    <row r="302" spans="1:49" ht="15" hidden="1" customHeight="1" x14ac:dyDescent="0.25">
      <c r="A302" s="156"/>
      <c r="B302" s="60"/>
      <c r="C302" s="249"/>
      <c r="D302" s="64"/>
      <c r="E302" s="59"/>
      <c r="F302" s="56"/>
      <c r="G302" s="56"/>
      <c r="H302" s="56"/>
      <c r="I302" s="56"/>
      <c r="J302" s="56"/>
      <c r="K302" s="65"/>
      <c r="L302" s="65"/>
      <c r="M302" s="65"/>
      <c r="N302" s="65"/>
      <c r="O302" s="65"/>
      <c r="P302" s="65"/>
      <c r="Q302" s="65"/>
      <c r="R302" s="65"/>
      <c r="S302" s="65"/>
      <c r="T302" s="65"/>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c r="AW302" s="403"/>
    </row>
    <row r="303" spans="1:49" ht="15" customHeight="1" x14ac:dyDescent="0.2">
      <c r="A303" s="851" t="s">
        <v>699</v>
      </c>
      <c r="B303" s="852"/>
      <c r="C303" s="71"/>
      <c r="D303" s="65"/>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c r="AW303" s="403"/>
    </row>
    <row r="304" spans="1:49" ht="15" customHeight="1" x14ac:dyDescent="0.2">
      <c r="A304" s="853"/>
      <c r="B304" s="854"/>
      <c r="C304" s="71"/>
      <c r="D304" s="65"/>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c r="AW304" s="403"/>
    </row>
    <row r="305" spans="1:49" ht="15" customHeight="1" x14ac:dyDescent="0.2">
      <c r="A305" s="855"/>
      <c r="B305" s="856"/>
      <c r="C305" s="71"/>
      <c r="D305" s="65"/>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c r="AW305" s="403"/>
    </row>
    <row r="306" spans="1:49" ht="15" customHeight="1" x14ac:dyDescent="0.2">
      <c r="A306" s="65"/>
      <c r="B306" s="71"/>
      <c r="C306" s="71"/>
      <c r="D306" s="65"/>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c r="AW306" s="403"/>
    </row>
    <row r="307" spans="1:49" ht="15" customHeight="1" x14ac:dyDescent="0.2">
      <c r="A307" s="65"/>
      <c r="B307" s="71"/>
      <c r="C307" s="812" t="s">
        <v>750</v>
      </c>
      <c r="D307" s="65"/>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c r="AW307" s="403"/>
    </row>
    <row r="308" spans="1:49" ht="15" customHeight="1" x14ac:dyDescent="0.2">
      <c r="A308" s="65"/>
      <c r="B308" s="71"/>
      <c r="C308" s="813"/>
      <c r="D308" s="65"/>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c r="AW308" s="403"/>
    </row>
    <row r="309" spans="1:49" ht="15" customHeight="1" x14ac:dyDescent="0.2">
      <c r="A309" s="65"/>
      <c r="B309" s="71"/>
      <c r="C309" s="71"/>
      <c r="D309" s="65"/>
      <c r="E309" s="65"/>
      <c r="F309" s="65"/>
      <c r="G309" s="65"/>
      <c r="H309" s="65"/>
      <c r="I309" s="65"/>
      <c r="J309" s="65"/>
      <c r="K309" s="65"/>
      <c r="L309" s="65"/>
      <c r="M309" s="65"/>
      <c r="N309" s="65"/>
      <c r="O309" s="65"/>
      <c r="P309" s="65"/>
      <c r="Q309" s="65"/>
      <c r="R309" s="65"/>
      <c r="S309" s="65"/>
      <c r="T309" s="65"/>
      <c r="U309" s="65"/>
      <c r="V309" s="67"/>
      <c r="W309" s="67"/>
      <c r="X309" s="67"/>
      <c r="Y309" s="67"/>
      <c r="Z309" s="67"/>
      <c r="AA309" s="67"/>
      <c r="AB309" s="67"/>
      <c r="AC309" s="67"/>
      <c r="AD309" s="67"/>
      <c r="AE309" s="67"/>
      <c r="AF309" s="67"/>
      <c r="AG309" s="67"/>
      <c r="AH309" s="67"/>
      <c r="AI309" s="67"/>
      <c r="AJ309" s="67"/>
      <c r="AK309" s="67"/>
      <c r="AL309" s="67"/>
      <c r="AM309" s="67"/>
      <c r="AN309" s="67"/>
      <c r="AO309" s="67"/>
      <c r="AP309" s="403"/>
      <c r="AQ309" s="403"/>
      <c r="AR309" s="403"/>
      <c r="AS309" s="403"/>
      <c r="AT309" s="403"/>
      <c r="AU309" s="403"/>
      <c r="AV309" s="403"/>
      <c r="AW309" s="403"/>
    </row>
    <row r="310" spans="1:49" ht="15" customHeight="1" x14ac:dyDescent="0.2">
      <c r="A310" s="65"/>
      <c r="B310" s="71"/>
      <c r="C310" s="71"/>
      <c r="D310" s="65"/>
      <c r="E310" s="65"/>
      <c r="F310" s="65"/>
      <c r="G310" s="65"/>
      <c r="H310" s="65"/>
      <c r="I310" s="65"/>
      <c r="J310" s="65"/>
      <c r="K310" s="65"/>
      <c r="L310" s="65"/>
      <c r="M310" s="65"/>
      <c r="N310" s="65"/>
      <c r="O310" s="65"/>
      <c r="P310" s="65"/>
      <c r="Q310" s="65"/>
      <c r="R310" s="65"/>
      <c r="S310" s="65"/>
      <c r="T310" s="65"/>
      <c r="U310" s="65"/>
      <c r="V310" s="67"/>
      <c r="W310" s="67"/>
      <c r="X310" s="67"/>
      <c r="Y310" s="67"/>
      <c r="Z310" s="67"/>
      <c r="AA310" s="67"/>
      <c r="AB310" s="67"/>
      <c r="AC310" s="67"/>
      <c r="AD310" s="67"/>
      <c r="AE310" s="67"/>
      <c r="AF310" s="67"/>
      <c r="AG310" s="67"/>
      <c r="AH310" s="67"/>
      <c r="AI310" s="67"/>
      <c r="AJ310" s="67"/>
      <c r="AK310" s="67"/>
      <c r="AL310" s="67"/>
      <c r="AM310" s="67"/>
      <c r="AN310" s="67"/>
      <c r="AO310" s="67"/>
      <c r="AP310" s="403"/>
      <c r="AQ310" s="403"/>
      <c r="AR310" s="403"/>
      <c r="AS310" s="403"/>
      <c r="AT310" s="403"/>
      <c r="AU310" s="403"/>
      <c r="AV310" s="403"/>
      <c r="AW310" s="403"/>
    </row>
    <row r="311" spans="1:49" ht="15" customHeight="1" x14ac:dyDescent="0.2">
      <c r="A311" s="65"/>
      <c r="B311" s="71"/>
      <c r="C311" s="71"/>
      <c r="D311" s="65"/>
      <c r="E311" s="65"/>
      <c r="F311" s="65"/>
      <c r="G311" s="65"/>
      <c r="H311" s="65"/>
      <c r="I311" s="65"/>
      <c r="J311" s="65"/>
      <c r="K311" s="65"/>
      <c r="L311" s="65"/>
      <c r="M311" s="65"/>
      <c r="N311" s="65"/>
      <c r="O311" s="65"/>
      <c r="P311" s="65"/>
      <c r="Q311" s="65"/>
      <c r="R311" s="65"/>
      <c r="S311" s="65"/>
      <c r="T311" s="65"/>
      <c r="U311" s="65"/>
      <c r="V311" s="67"/>
      <c r="W311" s="67"/>
      <c r="X311" s="67"/>
      <c r="Y311" s="67"/>
      <c r="Z311" s="67"/>
      <c r="AA311" s="67"/>
      <c r="AB311" s="67"/>
      <c r="AC311" s="67"/>
      <c r="AD311" s="67"/>
      <c r="AE311" s="67"/>
      <c r="AF311" s="67"/>
      <c r="AG311" s="67"/>
      <c r="AH311" s="67"/>
      <c r="AI311" s="67"/>
      <c r="AJ311" s="67"/>
      <c r="AK311" s="67"/>
      <c r="AL311" s="67"/>
      <c r="AM311" s="67"/>
      <c r="AN311" s="67"/>
      <c r="AO311" s="67"/>
      <c r="AP311" s="403"/>
      <c r="AQ311" s="403"/>
      <c r="AR311" s="403"/>
      <c r="AS311" s="403"/>
      <c r="AT311" s="403"/>
      <c r="AU311" s="403"/>
      <c r="AV311" s="403"/>
      <c r="AW311" s="403"/>
    </row>
  </sheetData>
  <dataConsolidate link="1"/>
  <mergeCells count="794">
    <mergeCell ref="E169:I169"/>
    <mergeCell ref="E194:G194"/>
    <mergeCell ref="H188:H189"/>
    <mergeCell ref="I188:I189"/>
    <mergeCell ref="I118:I119"/>
    <mergeCell ref="E130:J130"/>
    <mergeCell ref="H144:H145"/>
    <mergeCell ref="G137:G138"/>
    <mergeCell ref="H137:H138"/>
    <mergeCell ref="I137:I138"/>
    <mergeCell ref="J137:J138"/>
    <mergeCell ref="R144:R145"/>
    <mergeCell ref="L125:L126"/>
    <mergeCell ref="N144:N145"/>
    <mergeCell ref="L144:L145"/>
    <mergeCell ref="L143:O143"/>
    <mergeCell ref="H143:K143"/>
    <mergeCell ref="I144:I145"/>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AJ164:AJ165"/>
    <mergeCell ref="V162:AF162"/>
    <mergeCell ref="X164:X165"/>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O265:O266"/>
    <mergeCell ref="O215:O216"/>
    <mergeCell ref="P208:P209"/>
    <mergeCell ref="Q208:Q209"/>
    <mergeCell ref="N215:N216"/>
    <mergeCell ref="Q221:Q223"/>
    <mergeCell ref="N257:P258"/>
    <mergeCell ref="L251:L252"/>
    <mergeCell ref="M258:M260"/>
    <mergeCell ref="N243:N245"/>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P229:P230"/>
    <mergeCell ref="O243:P244"/>
    <mergeCell ref="N236:N237"/>
    <mergeCell ref="O236:O237"/>
    <mergeCell ref="P214:S214"/>
    <mergeCell ref="H221:L221"/>
    <mergeCell ref="L222:L223"/>
    <mergeCell ref="H215:H216"/>
    <mergeCell ref="K236:K237"/>
    <mergeCell ref="S221:S223"/>
    <mergeCell ref="R215:R216"/>
    <mergeCell ref="O242:R242"/>
    <mergeCell ref="M195:M196"/>
    <mergeCell ref="K250:L250"/>
    <mergeCell ref="O251:O252"/>
    <mergeCell ref="F150:F151"/>
    <mergeCell ref="G150:G151"/>
    <mergeCell ref="F118:F119"/>
    <mergeCell ref="G118:G119"/>
    <mergeCell ref="M208:M209"/>
    <mergeCell ref="H242:J243"/>
    <mergeCell ref="H236:H237"/>
    <mergeCell ref="L214:O214"/>
    <mergeCell ref="N208:N209"/>
    <mergeCell ref="N229:N230"/>
    <mergeCell ref="L208:L209"/>
    <mergeCell ref="J169:N169"/>
    <mergeCell ref="J150:J151"/>
    <mergeCell ref="E155:J155"/>
    <mergeCell ref="G125:G126"/>
    <mergeCell ref="H164:H165"/>
    <mergeCell ref="E137:E138"/>
    <mergeCell ref="I125:I126"/>
    <mergeCell ref="H125:H126"/>
    <mergeCell ref="F137:F138"/>
    <mergeCell ref="G156:G157"/>
    <mergeCell ref="H156:H157"/>
    <mergeCell ref="I156:I157"/>
    <mergeCell ref="N170:N171"/>
    <mergeCell ref="D155:D157"/>
    <mergeCell ref="R208:R209"/>
    <mergeCell ref="R235:R237"/>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G164:G165"/>
    <mergeCell ref="J164:J165"/>
    <mergeCell ref="E162:G163"/>
    <mergeCell ref="I150:I151"/>
    <mergeCell ref="H150:H151"/>
    <mergeCell ref="E150:E151"/>
    <mergeCell ref="F156:F157"/>
    <mergeCell ref="M170:M171"/>
    <mergeCell ref="U195:U196"/>
    <mergeCell ref="AH106:AH107"/>
    <mergeCell ref="Y164:Y165"/>
    <mergeCell ref="P124:Q124"/>
    <mergeCell ref="AA144:AA145"/>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D169:D171"/>
    <mergeCell ref="V195:V196"/>
    <mergeCell ref="U194:X194"/>
    <mergeCell ref="S164:S165"/>
    <mergeCell ref="R170:R171"/>
    <mergeCell ref="P170:P171"/>
    <mergeCell ref="Q164:Q165"/>
    <mergeCell ref="P164:P165"/>
    <mergeCell ref="AF144:AF145"/>
    <mergeCell ref="AF170:AF171"/>
    <mergeCell ref="AA170:AA171"/>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AB144:AB145"/>
    <mergeCell ref="X125:X126"/>
    <mergeCell ref="Z125:Z126"/>
    <mergeCell ref="P74:Q74"/>
    <mergeCell ref="U81:U82"/>
    <mergeCell ref="AD75:AD76"/>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AB125:AB126"/>
    <mergeCell ref="R125:R126"/>
    <mergeCell ref="AA106:AA107"/>
    <mergeCell ref="P81:P82"/>
    <mergeCell ref="P125:P126"/>
    <mergeCell ref="Q125:Q126"/>
    <mergeCell ref="Z106:Z107"/>
    <mergeCell ref="R105:AD105"/>
    <mergeCell ref="R124:AD124"/>
    <mergeCell ref="AC81:AC82"/>
    <mergeCell ref="AD81:AD82"/>
    <mergeCell ref="X81:X82"/>
    <mergeCell ref="D55:D57"/>
    <mergeCell ref="S75:S76"/>
    <mergeCell ref="G75:G76"/>
    <mergeCell ref="H81:H82"/>
    <mergeCell ref="I75:I76"/>
    <mergeCell ref="E99:E100"/>
    <mergeCell ref="I99:I100"/>
    <mergeCell ref="H99:H100"/>
    <mergeCell ref="E81:E82"/>
    <mergeCell ref="E68:E69"/>
    <mergeCell ref="G68:G69"/>
    <mergeCell ref="F81:F82"/>
    <mergeCell ref="E74:G74"/>
    <mergeCell ref="E75:E76"/>
    <mergeCell ref="H75:H76"/>
    <mergeCell ref="P43:Q43"/>
    <mergeCell ref="U44:W44"/>
    <mergeCell ref="U80:X80"/>
    <mergeCell ref="U49:X49"/>
    <mergeCell ref="Y125:Y126"/>
    <mergeCell ref="S43:AG43"/>
    <mergeCell ref="Q75:Q76"/>
    <mergeCell ref="N75:N76"/>
    <mergeCell ref="J75:J76"/>
    <mergeCell ref="J93:J94"/>
    <mergeCell ref="K106:K107"/>
    <mergeCell ref="J106:J107"/>
    <mergeCell ref="M106:M107"/>
    <mergeCell ref="K81:K82"/>
    <mergeCell ref="O49:T49"/>
    <mergeCell ref="T50:T51"/>
    <mergeCell ref="R50:R51"/>
    <mergeCell ref="R81:R82"/>
    <mergeCell ref="Q81:Q82"/>
    <mergeCell ref="L74:O74"/>
    <mergeCell ref="L81:L82"/>
    <mergeCell ref="O81:O82"/>
    <mergeCell ref="T81:T82"/>
    <mergeCell ref="M81:M82"/>
    <mergeCell ref="O80:T80"/>
    <mergeCell ref="AK125:AK126"/>
    <mergeCell ref="AA125:AA126"/>
    <mergeCell ref="AE143:AK143"/>
    <mergeCell ref="AI144:AI145"/>
    <mergeCell ref="AC50:AC51"/>
    <mergeCell ref="AD44:AD45"/>
    <mergeCell ref="AC44:AC45"/>
    <mergeCell ref="AD50:AD51"/>
    <mergeCell ref="P44:P45"/>
    <mergeCell ref="AB50:AB51"/>
    <mergeCell ref="AE75:AE76"/>
    <mergeCell ref="AC75:AC76"/>
    <mergeCell ref="AJ44:AJ45"/>
    <mergeCell ref="AE50:AE51"/>
    <mergeCell ref="AD106:AD107"/>
    <mergeCell ref="AC106:AC107"/>
    <mergeCell ref="Y80:AB80"/>
    <mergeCell ref="Q144:Q145"/>
    <mergeCell ref="P144:P145"/>
    <mergeCell ref="P105:Q105"/>
    <mergeCell ref="W81:W82"/>
    <mergeCell ref="V81:V82"/>
    <mergeCell ref="T75:T76"/>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AB44:AB45"/>
    <mergeCell ref="Y49:AB49"/>
    <mergeCell ref="G62:G63"/>
    <mergeCell ref="K50:K51"/>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H170:AH171"/>
    <mergeCell ref="AI170:AI171"/>
    <mergeCell ref="AG170:AG171"/>
    <mergeCell ref="AC170:AC171"/>
    <mergeCell ref="U169:X169"/>
    <mergeCell ref="AC163:AC165"/>
    <mergeCell ref="Z170:Z171"/>
    <mergeCell ref="AB164:AB165"/>
    <mergeCell ref="Z164:Z165"/>
    <mergeCell ref="S163:U163"/>
    <mergeCell ref="AA163:AB163"/>
    <mergeCell ref="AC169:AI169"/>
    <mergeCell ref="W170:W171"/>
    <mergeCell ref="S170:S171"/>
    <mergeCell ref="U164:U165"/>
    <mergeCell ref="V170:V171"/>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N259:N260"/>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G244:G245"/>
    <mergeCell ref="H244:H245"/>
    <mergeCell ref="I244:I245"/>
    <mergeCell ref="M250:S250"/>
    <mergeCell ref="S251:S252"/>
    <mergeCell ref="N251:N252"/>
    <mergeCell ref="Q259:Q260"/>
    <mergeCell ref="Q257:Q258"/>
    <mergeCell ref="Q243:R244"/>
    <mergeCell ref="M244:M245"/>
    <mergeCell ref="K242:M243"/>
    <mergeCell ref="L244:L245"/>
    <mergeCell ref="S243:S245"/>
    <mergeCell ref="J44:J45"/>
    <mergeCell ref="Q44:Q45"/>
    <mergeCell ref="L50:L51"/>
    <mergeCell ref="R44:R45"/>
    <mergeCell ref="AA44:AA45"/>
    <mergeCell ref="H56:H57"/>
    <mergeCell ref="J56:J57"/>
    <mergeCell ref="I56:I57"/>
    <mergeCell ref="G50:G51"/>
    <mergeCell ref="Q50:Q51"/>
    <mergeCell ref="W50:W51"/>
    <mergeCell ref="E55:J55"/>
    <mergeCell ref="T44:T45"/>
    <mergeCell ref="L44:L45"/>
    <mergeCell ref="M44:M45"/>
    <mergeCell ref="Y44:Y45"/>
    <mergeCell ref="Z44:Z4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A162:A164"/>
    <mergeCell ref="A169:A171"/>
    <mergeCell ref="A175:A177"/>
    <mergeCell ref="A181:A183"/>
    <mergeCell ref="D49:D51"/>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A49:A51"/>
    <mergeCell ref="A55:A57"/>
    <mergeCell ref="A136:A138"/>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87:A189"/>
    <mergeCell ref="A194:A196"/>
    <mergeCell ref="A200:A202"/>
    <mergeCell ref="A207:A209"/>
    <mergeCell ref="A242:A244"/>
    <mergeCell ref="A214:A216"/>
    <mergeCell ref="A221:A223"/>
    <mergeCell ref="A228:A230"/>
    <mergeCell ref="A235:A237"/>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E208:E209"/>
    <mergeCell ref="I208:I209"/>
    <mergeCell ref="G229:G230"/>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H74:K74"/>
    <mergeCell ref="AL44:AL45"/>
    <mergeCell ref="AG44:AG45"/>
    <mergeCell ref="AK50:AK51"/>
    <mergeCell ref="AJ50:AJ51"/>
    <mergeCell ref="AJ49:AL49"/>
    <mergeCell ref="AL50:AL51"/>
    <mergeCell ref="AH50:AH51"/>
    <mergeCell ref="AI50:AI51"/>
    <mergeCell ref="AG50:AG51"/>
    <mergeCell ref="AF44:AF45"/>
    <mergeCell ref="AE44:AE45"/>
    <mergeCell ref="G81:G82"/>
    <mergeCell ref="G87:G88"/>
    <mergeCell ref="H87:H88"/>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F93:F94"/>
    <mergeCell ref="J188:J189"/>
    <mergeCell ref="G182:G183"/>
    <mergeCell ref="I176:I177"/>
    <mergeCell ref="J176:J177"/>
    <mergeCell ref="E176:E177"/>
    <mergeCell ref="E170:E171"/>
    <mergeCell ref="F176:F177"/>
    <mergeCell ref="F170:F171"/>
    <mergeCell ref="E175:J175"/>
    <mergeCell ref="G176:G177"/>
    <mergeCell ref="E92:J92"/>
    <mergeCell ref="E86:J86"/>
    <mergeCell ref="H162:J163"/>
    <mergeCell ref="G131:G132"/>
    <mergeCell ref="E117:J117"/>
    <mergeCell ref="E143:G143"/>
    <mergeCell ref="E125:E126"/>
    <mergeCell ref="E131:E132"/>
  </mergeCells>
  <phoneticPr fontId="68" type="noConversion"/>
  <conditionalFormatting sqref="W158 W190 W64:W66 W120 W139 W70 W101">
    <cfRule type="expression" dxfId="2159" priority="175201">
      <formula>$V64="ATU Summary"</formula>
    </cfRule>
  </conditionalFormatting>
  <conditionalFormatting sqref="X158 X190 X64:X66 X120 X139 X70 X101">
    <cfRule type="expression" dxfId="2158" priority="175200">
      <formula>$V64="Outlet Sheet"</formula>
    </cfRule>
  </conditionalFormatting>
  <conditionalFormatting sqref="E146 E158 F172:G172 E166 AM166 E64:E66 E127 I210 K210 E210 E217 E224 E231 E238 E246 E253 E261 E269:E270 E277 E285 E294:E295 E293:G293 E301 E52:G52 E101 E203 E95 E46 AD46 E133 E139 E70 E77 AD77 F83:G83 E108 E114 E197">
    <cfRule type="expression" dxfId="2157" priority="171748">
      <formula>$D46=""</formula>
    </cfRule>
    <cfRule type="containsBlanks" dxfId="2156" priority="171929">
      <formula>LEN(TRIM(E46))=0</formula>
    </cfRule>
  </conditionalFormatting>
  <conditionalFormatting sqref="E152">
    <cfRule type="expression" dxfId="2155" priority="171680">
      <formula>$D152=""</formula>
    </cfRule>
    <cfRule type="containsBlanks" dxfId="2154" priority="171681">
      <formula>LEN(TRIM(E152))=0</formula>
    </cfRule>
  </conditionalFormatting>
  <conditionalFormatting sqref="E89">
    <cfRule type="expression" dxfId="2153" priority="171694">
      <formula>$D89=""</formula>
    </cfRule>
    <cfRule type="containsBlanks" dxfId="2152" priority="171695">
      <formula>LEN(TRIM(E89))=0</formula>
    </cfRule>
  </conditionalFormatting>
  <conditionalFormatting sqref="E172">
    <cfRule type="expression" dxfId="2151" priority="171676">
      <formula>$D172=""</formula>
    </cfRule>
    <cfRule type="containsBlanks" dxfId="2150" priority="171677">
      <formula>LEN(TRIM(E172))=0</formula>
    </cfRule>
  </conditionalFormatting>
  <conditionalFormatting sqref="E178">
    <cfRule type="expression" dxfId="2149" priority="171674">
      <formula>$D178=""</formula>
    </cfRule>
    <cfRule type="containsBlanks" dxfId="2148" priority="171675">
      <formula>LEN(TRIM(E178))=0</formula>
    </cfRule>
  </conditionalFormatting>
  <conditionalFormatting sqref="E184">
    <cfRule type="expression" dxfId="2147" priority="171672">
      <formula>$D184=""</formula>
    </cfRule>
    <cfRule type="containsBlanks" dxfId="2146" priority="171673">
      <formula>LEN(TRIM(E184))=0</formula>
    </cfRule>
  </conditionalFormatting>
  <conditionalFormatting sqref="F270">
    <cfRule type="expression" dxfId="2145" priority="171650">
      <formula>$D270=""</formula>
    </cfRule>
    <cfRule type="containsBlanks" dxfId="2144" priority="171651">
      <formula>LEN(TRIM(F270))=0</formula>
    </cfRule>
  </conditionalFormatting>
  <conditionalFormatting sqref="E83">
    <cfRule type="expression" dxfId="2143" priority="171640">
      <formula>$D83=""</formula>
    </cfRule>
    <cfRule type="containsBlanks" dxfId="2142" priority="171641">
      <formula>LEN(TRIM(E83))=0</formula>
    </cfRule>
  </conditionalFormatting>
  <conditionalFormatting sqref="I217">
    <cfRule type="containsBlanks" dxfId="2141" priority="170833">
      <formula>LEN(TRIM(I217))=0</formula>
    </cfRule>
  </conditionalFormatting>
  <conditionalFormatting sqref="W108:AB108">
    <cfRule type="containsBlanks" dxfId="2140" priority="168413">
      <formula>LEN(TRIM(W108))=0</formula>
    </cfRule>
  </conditionalFormatting>
  <conditionalFormatting sqref="W127:AB127">
    <cfRule type="containsBlanks" dxfId="2139" priority="168412">
      <formula>LEN(TRIM(W127))=0</formula>
    </cfRule>
  </conditionalFormatting>
  <conditionalFormatting sqref="W146:AB146">
    <cfRule type="containsBlanks" dxfId="2138" priority="168411">
      <formula>LEN(TRIM(W146))=0</formula>
    </cfRule>
  </conditionalFormatting>
  <conditionalFormatting sqref="AH166">
    <cfRule type="containsBlanks" dxfId="2137" priority="168407">
      <formula>LEN(TRIM(AH166))=0</formula>
    </cfRule>
  </conditionalFormatting>
  <conditionalFormatting sqref="AI166:AJ166">
    <cfRule type="containsBlanks" dxfId="2136" priority="168410">
      <formula>LEN(TRIM(AI166))=0</formula>
    </cfRule>
  </conditionalFormatting>
  <conditionalFormatting sqref="AK166:AL166">
    <cfRule type="containsBlanks" dxfId="2135" priority="168409">
      <formula>LEN(TRIM(AK166))=0</formula>
    </cfRule>
  </conditionalFormatting>
  <conditionalFormatting sqref="AG166">
    <cfRule type="containsBlanks" dxfId="2134" priority="168408">
      <formula>LEN(TRIM(AG166))=0</formula>
    </cfRule>
  </conditionalFormatting>
  <conditionalFormatting sqref="E58">
    <cfRule type="expression" dxfId="2133" priority="167056">
      <formula>$D58=""</formula>
    </cfRule>
    <cfRule type="containsBlanks" dxfId="2132" priority="167057">
      <formula>LEN(TRIM(E58))=0</formula>
    </cfRule>
  </conditionalFormatting>
  <conditionalFormatting sqref="N210:Q210">
    <cfRule type="expression" dxfId="2131" priority="166895">
      <formula>$I210="HHW"</formula>
    </cfRule>
  </conditionalFormatting>
  <conditionalFormatting sqref="AC172">
    <cfRule type="expression" dxfId="2130" priority="165748">
      <formula>AND(D172&lt;&gt;"",AC172="")</formula>
    </cfRule>
  </conditionalFormatting>
  <conditionalFormatting sqref="AD172">
    <cfRule type="expression" dxfId="2129" priority="165747">
      <formula>AND(D172&lt;&gt;"",AD172="")</formula>
    </cfRule>
  </conditionalFormatting>
  <conditionalFormatting sqref="AE172">
    <cfRule type="expression" dxfId="2128" priority="175231">
      <formula>AND(D172&lt;&gt;"",AE172="")</formula>
    </cfRule>
  </conditionalFormatting>
  <conditionalFormatting sqref="Y172:Z172">
    <cfRule type="expression" dxfId="2127" priority="161684">
      <formula>OR($F172="Single Duct VAV",$F172="Double Duct VAV", $F172="Series FPB", $F172="Parallel FPB")</formula>
    </cfRule>
  </conditionalFormatting>
  <conditionalFormatting sqref="U172:X172">
    <cfRule type="expression" dxfId="2126" priority="161683">
      <formula>OR($F172="Single Duct VAV",$F172="Double Duct VAV")</formula>
    </cfRule>
  </conditionalFormatting>
  <conditionalFormatting sqref="AA172:AB172">
    <cfRule type="expression" dxfId="2125" priority="161682">
      <formula>OR($F172="Single Duct VAV",$F172="Double Duct VAV", $F172="Series FPB", $F172="Parallel FPB")</formula>
    </cfRule>
  </conditionalFormatting>
  <conditionalFormatting sqref="AG172:AH172">
    <cfRule type="expression" dxfId="2124" priority="156973">
      <formula>AND(D172&lt;&gt;"",AG172="")</formula>
    </cfRule>
  </conditionalFormatting>
  <conditionalFormatting sqref="AH172">
    <cfRule type="expression" dxfId="2123" priority="156958">
      <formula>AND(D172&lt;&gt;"",AH172="")</formula>
    </cfRule>
  </conditionalFormatting>
  <conditionalFormatting sqref="F294:G295">
    <cfRule type="expression" dxfId="2122" priority="156696">
      <formula>$D294=""</formula>
    </cfRule>
    <cfRule type="containsBlanks" dxfId="2121" priority="156697">
      <formula>LEN(TRIM(F294))=0</formula>
    </cfRule>
  </conditionalFormatting>
  <conditionalFormatting sqref="W96:W97">
    <cfRule type="expression" dxfId="2120" priority="146109">
      <formula>$V96="ATU Summary"</formula>
    </cfRule>
  </conditionalFormatting>
  <conditionalFormatting sqref="X96:X97">
    <cfRule type="expression" dxfId="2119" priority="146108">
      <formula>$V96="Outlet Sheet"</formula>
    </cfRule>
  </conditionalFormatting>
  <conditionalFormatting sqref="E96:E97">
    <cfRule type="expression" dxfId="2118" priority="146106">
      <formula>$D96=""</formula>
    </cfRule>
    <cfRule type="containsBlanks" dxfId="2117" priority="146107">
      <formula>LEN(TRIM(E96))=0</formula>
    </cfRule>
  </conditionalFormatting>
  <conditionalFormatting sqref="W115:W116">
    <cfRule type="expression" dxfId="2116" priority="141616">
      <formula>$V115="ATU Summary"</formula>
    </cfRule>
  </conditionalFormatting>
  <conditionalFormatting sqref="X115:X116">
    <cfRule type="expression" dxfId="2115" priority="141615">
      <formula>$V115="Outlet Sheet"</formula>
    </cfRule>
  </conditionalFormatting>
  <conditionalFormatting sqref="E115:E116 F115:J115">
    <cfRule type="expression" dxfId="2114" priority="141613">
      <formula>$D115=""</formula>
    </cfRule>
    <cfRule type="containsBlanks" dxfId="2113" priority="141614">
      <formula>LEN(TRIM(E115))=0</formula>
    </cfRule>
  </conditionalFormatting>
  <conditionalFormatting sqref="E120">
    <cfRule type="expression" dxfId="2112" priority="141609">
      <formula>$D120=""</formula>
    </cfRule>
    <cfRule type="containsBlanks" dxfId="2111" priority="141610">
      <formula>LEN(TRIM(E120))=0</formula>
    </cfRule>
  </conditionalFormatting>
  <conditionalFormatting sqref="W134:W135">
    <cfRule type="expression" dxfId="2110" priority="141288">
      <formula>$V134="ATU Summary"</formula>
    </cfRule>
  </conditionalFormatting>
  <conditionalFormatting sqref="X134:X135">
    <cfRule type="expression" dxfId="2109" priority="141287">
      <formula>$V134="Outlet Sheet"</formula>
    </cfRule>
  </conditionalFormatting>
  <conditionalFormatting sqref="E134:E135">
    <cfRule type="expression" dxfId="2108" priority="141285">
      <formula>$D134=""</formula>
    </cfRule>
    <cfRule type="containsBlanks" dxfId="2107" priority="141286">
      <formula>LEN(TRIM(E134))=0</formula>
    </cfRule>
  </conditionalFormatting>
  <conditionalFormatting sqref="W153:W154">
    <cfRule type="expression" dxfId="2106" priority="140952">
      <formula>$V153="ATU Summary"</formula>
    </cfRule>
  </conditionalFormatting>
  <conditionalFormatting sqref="X153:X154">
    <cfRule type="expression" dxfId="2105" priority="140951">
      <formula>$V153="Outlet Sheet"</formula>
    </cfRule>
  </conditionalFormatting>
  <conditionalFormatting sqref="E153:E154">
    <cfRule type="expression" dxfId="2104" priority="140949">
      <formula>$D153=""</formula>
    </cfRule>
    <cfRule type="containsBlanks" dxfId="2103" priority="140950">
      <formula>LEN(TRIM(E153))=0</formula>
    </cfRule>
  </conditionalFormatting>
  <conditionalFormatting sqref="W185:W186">
    <cfRule type="expression" dxfId="2102" priority="140100">
      <formula>$V185="ATU Summary"</formula>
    </cfRule>
  </conditionalFormatting>
  <conditionalFormatting sqref="X185:X186">
    <cfRule type="expression" dxfId="2101" priority="140099">
      <formula>$V185="Outlet Sheet"</formula>
    </cfRule>
  </conditionalFormatting>
  <conditionalFormatting sqref="E185:Q186">
    <cfRule type="expression" dxfId="2100" priority="140097">
      <formula>$D185=""</formula>
    </cfRule>
    <cfRule type="containsBlanks" dxfId="2099" priority="140098">
      <formula>LEN(TRIM(E185))=0</formula>
    </cfRule>
  </conditionalFormatting>
  <conditionalFormatting sqref="E190">
    <cfRule type="expression" dxfId="2098" priority="140093">
      <formula>$D190=""</formula>
    </cfRule>
    <cfRule type="containsBlanks" dxfId="2097" priority="140094">
      <formula>LEN(TRIM(E190))=0</formula>
    </cfRule>
  </conditionalFormatting>
  <conditionalFormatting sqref="A43">
    <cfRule type="notContainsBlanks" dxfId="2096" priority="113898">
      <formula>LEN(TRIM(A43))&gt;0</formula>
    </cfRule>
  </conditionalFormatting>
  <conditionalFormatting sqref="A49">
    <cfRule type="notContainsBlanks" dxfId="2095" priority="112921">
      <formula>LEN(TRIM(A49))&gt;0</formula>
    </cfRule>
  </conditionalFormatting>
  <conditionalFormatting sqref="A55">
    <cfRule type="notContainsBlanks" dxfId="2094" priority="112066">
      <formula>LEN(TRIM(A55))&gt;0</formula>
    </cfRule>
  </conditionalFormatting>
  <conditionalFormatting sqref="A67">
    <cfRule type="notContainsBlanks" dxfId="2093" priority="111946">
      <formula>LEN(TRIM(A67))&gt;0</formula>
    </cfRule>
  </conditionalFormatting>
  <conditionalFormatting sqref="A61">
    <cfRule type="notContainsBlanks" dxfId="2092" priority="111945">
      <formula>LEN(TRIM(A61))&gt;0</formula>
    </cfRule>
  </conditionalFormatting>
  <conditionalFormatting sqref="A74">
    <cfRule type="notContainsBlanks" dxfId="2091" priority="111750">
      <formula>LEN(TRIM(A74))&gt;0</formula>
    </cfRule>
  </conditionalFormatting>
  <conditionalFormatting sqref="A80">
    <cfRule type="notContainsBlanks" dxfId="2090" priority="111749">
      <formula>LEN(TRIM(A80))&gt;0</formula>
    </cfRule>
  </conditionalFormatting>
  <conditionalFormatting sqref="A86">
    <cfRule type="notContainsBlanks" dxfId="2089" priority="111748">
      <formula>LEN(TRIM(A86))&gt;0</formula>
    </cfRule>
  </conditionalFormatting>
  <conditionalFormatting sqref="A92">
    <cfRule type="notContainsBlanks" dxfId="2088" priority="111747">
      <formula>LEN(TRIM(A92))&gt;0</formula>
    </cfRule>
  </conditionalFormatting>
  <conditionalFormatting sqref="A98">
    <cfRule type="notContainsBlanks" dxfId="2087" priority="111746">
      <formula>LEN(TRIM(A98))&gt;0</formula>
    </cfRule>
  </conditionalFormatting>
  <conditionalFormatting sqref="A187">
    <cfRule type="notContainsBlanks" dxfId="2086" priority="111727">
      <formula>LEN(TRIM(A187))&gt;0</formula>
    </cfRule>
  </conditionalFormatting>
  <conditionalFormatting sqref="A105">
    <cfRule type="notContainsBlanks" dxfId="2085" priority="111744">
      <formula>LEN(TRIM(A105))&gt;0</formula>
    </cfRule>
  </conditionalFormatting>
  <conditionalFormatting sqref="A111">
    <cfRule type="notContainsBlanks" dxfId="2084" priority="111742">
      <formula>LEN(TRIM(A111))&gt;0</formula>
    </cfRule>
  </conditionalFormatting>
  <conditionalFormatting sqref="A117">
    <cfRule type="notContainsBlanks" dxfId="2083" priority="111740">
      <formula>LEN(TRIM(A117))&gt;0</formula>
    </cfRule>
  </conditionalFormatting>
  <conditionalFormatting sqref="A124">
    <cfRule type="notContainsBlanks" dxfId="2082" priority="111738">
      <formula>LEN(TRIM(A124))&gt;0</formula>
    </cfRule>
  </conditionalFormatting>
  <conditionalFormatting sqref="A130">
    <cfRule type="notContainsBlanks" dxfId="2081" priority="111736">
      <formula>LEN(TRIM(A130))&gt;0</formula>
    </cfRule>
  </conditionalFormatting>
  <conditionalFormatting sqref="A136">
    <cfRule type="notContainsBlanks" dxfId="2080" priority="111735">
      <formula>LEN(TRIM(A136))&gt;0</formula>
    </cfRule>
  </conditionalFormatting>
  <conditionalFormatting sqref="A143">
    <cfRule type="notContainsBlanks" dxfId="2079" priority="111734">
      <formula>LEN(TRIM(A143))&gt;0</formula>
    </cfRule>
  </conditionalFormatting>
  <conditionalFormatting sqref="A149">
    <cfRule type="notContainsBlanks" dxfId="2078" priority="111733">
      <formula>LEN(TRIM(A149))&gt;0</formula>
    </cfRule>
  </conditionalFormatting>
  <conditionalFormatting sqref="A155">
    <cfRule type="notContainsBlanks" dxfId="2077" priority="111732">
      <formula>LEN(TRIM(A155))&gt;0</formula>
    </cfRule>
  </conditionalFormatting>
  <conditionalFormatting sqref="A162">
    <cfRule type="notContainsBlanks" dxfId="2076" priority="111731">
      <formula>LEN(TRIM(A162))&gt;0</formula>
    </cfRule>
  </conditionalFormatting>
  <conditionalFormatting sqref="A169">
    <cfRule type="notContainsBlanks" dxfId="2075" priority="111730">
      <formula>LEN(TRIM(A169))&gt;0</formula>
    </cfRule>
  </conditionalFormatting>
  <conditionalFormatting sqref="A175">
    <cfRule type="notContainsBlanks" dxfId="2074" priority="111729">
      <formula>LEN(TRIM(A175))&gt;0</formula>
    </cfRule>
  </conditionalFormatting>
  <conditionalFormatting sqref="A181">
    <cfRule type="notContainsBlanks" dxfId="2073" priority="111728">
      <formula>LEN(TRIM(A181))&gt;0</formula>
    </cfRule>
  </conditionalFormatting>
  <conditionalFormatting sqref="A194">
    <cfRule type="notContainsBlanks" dxfId="2072" priority="111706">
      <formula>LEN(TRIM(A194))&gt;0</formula>
    </cfRule>
  </conditionalFormatting>
  <conditionalFormatting sqref="A200">
    <cfRule type="notContainsBlanks" dxfId="2071" priority="111705">
      <formula>LEN(TRIM(A200))&gt;0</formula>
    </cfRule>
  </conditionalFormatting>
  <conditionalFormatting sqref="A207">
    <cfRule type="notContainsBlanks" dxfId="2070" priority="111704">
      <formula>LEN(TRIM(A207))&gt;0</formula>
    </cfRule>
  </conditionalFormatting>
  <conditionalFormatting sqref="A214">
    <cfRule type="notContainsBlanks" dxfId="2069" priority="111703">
      <formula>LEN(TRIM(A214))&gt;0</formula>
    </cfRule>
  </conditionalFormatting>
  <conditionalFormatting sqref="A221">
    <cfRule type="notContainsBlanks" dxfId="2068" priority="111702">
      <formula>LEN(TRIM(A221))&gt;0</formula>
    </cfRule>
  </conditionalFormatting>
  <conditionalFormatting sqref="A228">
    <cfRule type="notContainsBlanks" dxfId="2067" priority="111701">
      <formula>LEN(TRIM(A228))&gt;0</formula>
    </cfRule>
  </conditionalFormatting>
  <conditionalFormatting sqref="A235">
    <cfRule type="notContainsBlanks" dxfId="2066" priority="111700">
      <formula>LEN(TRIM(A235))&gt;0</formula>
    </cfRule>
  </conditionalFormatting>
  <conditionalFormatting sqref="A242">
    <cfRule type="notContainsBlanks" dxfId="2065" priority="111699">
      <formula>LEN(TRIM(A242))&gt;0</formula>
    </cfRule>
  </conditionalFormatting>
  <conditionalFormatting sqref="A250">
    <cfRule type="notContainsBlanks" dxfId="2064" priority="111698">
      <formula>LEN(TRIM(A250))&gt;0</formula>
    </cfRule>
  </conditionalFormatting>
  <conditionalFormatting sqref="S172">
    <cfRule type="expression" dxfId="2063" priority="111617">
      <formula>OR($F172="Series FPB", $F172="Parallel FPB", $F172="Series FPB w/ OA.")</formula>
    </cfRule>
  </conditionalFormatting>
  <conditionalFormatting sqref="B46 A52:B52">
    <cfRule type="containsText" dxfId="2062" priority="88578" operator="containsText" text="MISMATCH">
      <formula>NOT(ISERROR(SEARCH("MISMATCH",A46)))</formula>
    </cfRule>
    <cfRule type="containsText" dxfId="2061" priority="88579" operator="containsText" text="COMPLETE">
      <formula>NOT(ISERROR(SEARCH("COMPLETE",A46)))</formula>
    </cfRule>
    <cfRule type="containsText" dxfId="2060" priority="88580" operator="containsText" text="DELTA">
      <formula>NOT(ISERROR(SEARCH("DELTA",A46)))</formula>
    </cfRule>
  </conditionalFormatting>
  <conditionalFormatting sqref="C46 C52">
    <cfRule type="containsText" dxfId="2059" priority="88572" operator="containsText" text="MISMATCH">
      <formula>NOT(ISERROR(SEARCH("MISMATCH",C46)))</formula>
    </cfRule>
    <cfRule type="containsText" dxfId="2058" priority="88573" operator="containsText" text="COMPLETE">
      <formula>NOT(ISERROR(SEARCH("COMPLETE",C46)))</formula>
    </cfRule>
    <cfRule type="containsText" dxfId="2057" priority="88574" operator="containsText" text="DELTA">
      <formula>NOT(ISERROR(SEARCH("DELTA",C46)))</formula>
    </cfRule>
  </conditionalFormatting>
  <conditionalFormatting sqref="B77">
    <cfRule type="containsText" dxfId="2056" priority="87000" operator="containsText" text="MISMATCH">
      <formula>NOT(ISERROR(SEARCH("MISMATCH",B77)))</formula>
    </cfRule>
    <cfRule type="containsText" dxfId="2055" priority="87001" operator="containsText" text="COMPLETE">
      <formula>NOT(ISERROR(SEARCH("COMPLETE",B77)))</formula>
    </cfRule>
    <cfRule type="containsText" dxfId="2054" priority="87002" operator="containsText" text="DELTA">
      <formula>NOT(ISERROR(SEARCH("DELTA",B77)))</formula>
    </cfRule>
  </conditionalFormatting>
  <conditionalFormatting sqref="A77">
    <cfRule type="containsText" dxfId="2053" priority="86997" operator="containsText" text="MISMATCH">
      <formula>NOT(ISERROR(SEARCH("MISMATCH",A77)))</formula>
    </cfRule>
    <cfRule type="containsText" dxfId="2052" priority="86998" operator="containsText" text="COMPLETE">
      <formula>NOT(ISERROR(SEARCH("COMPLETE",A77)))</formula>
    </cfRule>
    <cfRule type="containsText" dxfId="2051" priority="86999" operator="containsText" text="DELTA">
      <formula>NOT(ISERROR(SEARCH("DELTA",A77)))</formula>
    </cfRule>
  </conditionalFormatting>
  <conditionalFormatting sqref="C77">
    <cfRule type="containsText" dxfId="2050" priority="86994" operator="containsText" text="MISMATCH">
      <formula>NOT(ISERROR(SEARCH("MISMATCH",C77)))</formula>
    </cfRule>
    <cfRule type="containsText" dxfId="2049" priority="86995" operator="containsText" text="COMPLETE">
      <formula>NOT(ISERROR(SEARCH("COMPLETE",C77)))</formula>
    </cfRule>
    <cfRule type="containsText" dxfId="2048" priority="86996" operator="containsText" text="DELTA">
      <formula>NOT(ISERROR(SEARCH("DELTA",C77)))</formula>
    </cfRule>
  </conditionalFormatting>
  <conditionalFormatting sqref="B83">
    <cfRule type="containsText" dxfId="2047" priority="86991" operator="containsText" text="MISMATCH">
      <formula>NOT(ISERROR(SEARCH("MISMATCH",B83)))</formula>
    </cfRule>
    <cfRule type="containsText" dxfId="2046" priority="86992" operator="containsText" text="COMPLETE">
      <formula>NOT(ISERROR(SEARCH("COMPLETE",B83)))</formula>
    </cfRule>
    <cfRule type="containsText" dxfId="2045" priority="86993" operator="containsText" text="DELTA">
      <formula>NOT(ISERROR(SEARCH("DELTA",B83)))</formula>
    </cfRule>
  </conditionalFormatting>
  <conditionalFormatting sqref="A83">
    <cfRule type="containsText" dxfId="2044" priority="86988" operator="containsText" text="MISMATCH">
      <formula>NOT(ISERROR(SEARCH("MISMATCH",A83)))</formula>
    </cfRule>
    <cfRule type="containsText" dxfId="2043" priority="86989" operator="containsText" text="COMPLETE">
      <formula>NOT(ISERROR(SEARCH("COMPLETE",A83)))</formula>
    </cfRule>
    <cfRule type="containsText" dxfId="2042" priority="86990" operator="containsText" text="DELTA">
      <formula>NOT(ISERROR(SEARCH("DELTA",A83)))</formula>
    </cfRule>
  </conditionalFormatting>
  <conditionalFormatting sqref="C83">
    <cfRule type="containsText" dxfId="2041" priority="86985" operator="containsText" text="MISMATCH">
      <formula>NOT(ISERROR(SEARCH("MISMATCH",C83)))</formula>
    </cfRule>
    <cfRule type="containsText" dxfId="2040" priority="86986" operator="containsText" text="COMPLETE">
      <formula>NOT(ISERROR(SEARCH("COMPLETE",C83)))</formula>
    </cfRule>
    <cfRule type="containsText" dxfId="2039" priority="86987" operator="containsText" text="DELTA">
      <formula>NOT(ISERROR(SEARCH("DELTA",C83)))</formula>
    </cfRule>
  </conditionalFormatting>
  <conditionalFormatting sqref="B108">
    <cfRule type="containsText" dxfId="2038" priority="86982" operator="containsText" text="MISMATCH">
      <formula>NOT(ISERROR(SEARCH("MISMATCH",B108)))</formula>
    </cfRule>
    <cfRule type="containsText" dxfId="2037" priority="86983" operator="containsText" text="COMPLETE">
      <formula>NOT(ISERROR(SEARCH("COMPLETE",B108)))</formula>
    </cfRule>
    <cfRule type="containsText" dxfId="2036" priority="86984" operator="containsText" text="DELTA">
      <formula>NOT(ISERROR(SEARCH("DELTA",B108)))</formula>
    </cfRule>
  </conditionalFormatting>
  <conditionalFormatting sqref="A108">
    <cfRule type="containsText" dxfId="2035" priority="86979" operator="containsText" text="MISMATCH">
      <formula>NOT(ISERROR(SEARCH("MISMATCH",A108)))</formula>
    </cfRule>
    <cfRule type="containsText" dxfId="2034" priority="86980" operator="containsText" text="COMPLETE">
      <formula>NOT(ISERROR(SEARCH("COMPLETE",A108)))</formula>
    </cfRule>
    <cfRule type="containsText" dxfId="2033" priority="86981" operator="containsText" text="DELTA">
      <formula>NOT(ISERROR(SEARCH("DELTA",A108)))</formula>
    </cfRule>
  </conditionalFormatting>
  <conditionalFormatting sqref="C108">
    <cfRule type="containsText" dxfId="2032" priority="86976" operator="containsText" text="MISMATCH">
      <formula>NOT(ISERROR(SEARCH("MISMATCH",C108)))</formula>
    </cfRule>
    <cfRule type="containsText" dxfId="2031" priority="86977" operator="containsText" text="COMPLETE">
      <formula>NOT(ISERROR(SEARCH("COMPLETE",C108)))</formula>
    </cfRule>
    <cfRule type="containsText" dxfId="2030" priority="86978" operator="containsText" text="DELTA">
      <formula>NOT(ISERROR(SEARCH("DELTA",C108)))</formula>
    </cfRule>
  </conditionalFormatting>
  <conditionalFormatting sqref="B114">
    <cfRule type="containsText" dxfId="2029" priority="86973" operator="containsText" text="MISMATCH">
      <formula>NOT(ISERROR(SEARCH("MISMATCH",B114)))</formula>
    </cfRule>
    <cfRule type="containsText" dxfId="2028" priority="86974" operator="containsText" text="COMPLETE">
      <formula>NOT(ISERROR(SEARCH("COMPLETE",B114)))</formula>
    </cfRule>
    <cfRule type="containsText" dxfId="2027" priority="86975" operator="containsText" text="DELTA">
      <formula>NOT(ISERROR(SEARCH("DELTA",B114)))</formula>
    </cfRule>
  </conditionalFormatting>
  <conditionalFormatting sqref="A114">
    <cfRule type="containsText" dxfId="2026" priority="86970" operator="containsText" text="MISMATCH">
      <formula>NOT(ISERROR(SEARCH("MISMATCH",A114)))</formula>
    </cfRule>
    <cfRule type="containsText" dxfId="2025" priority="86971" operator="containsText" text="COMPLETE">
      <formula>NOT(ISERROR(SEARCH("COMPLETE",A114)))</formula>
    </cfRule>
    <cfRule type="containsText" dxfId="2024" priority="86972" operator="containsText" text="DELTA">
      <formula>NOT(ISERROR(SEARCH("DELTA",A114)))</formula>
    </cfRule>
  </conditionalFormatting>
  <conditionalFormatting sqref="C114">
    <cfRule type="containsText" dxfId="2023" priority="86967" operator="containsText" text="MISMATCH">
      <formula>NOT(ISERROR(SEARCH("MISMATCH",C114)))</formula>
    </cfRule>
    <cfRule type="containsText" dxfId="2022" priority="86968" operator="containsText" text="COMPLETE">
      <formula>NOT(ISERROR(SEARCH("COMPLETE",C114)))</formula>
    </cfRule>
    <cfRule type="containsText" dxfId="2021" priority="86969" operator="containsText" text="DELTA">
      <formula>NOT(ISERROR(SEARCH("DELTA",C114)))</formula>
    </cfRule>
  </conditionalFormatting>
  <conditionalFormatting sqref="B127">
    <cfRule type="containsText" dxfId="2020" priority="86964" operator="containsText" text="MISMATCH">
      <formula>NOT(ISERROR(SEARCH("MISMATCH",B127)))</formula>
    </cfRule>
    <cfRule type="containsText" dxfId="2019" priority="86965" operator="containsText" text="COMPLETE">
      <formula>NOT(ISERROR(SEARCH("COMPLETE",B127)))</formula>
    </cfRule>
    <cfRule type="containsText" dxfId="2018" priority="86966" operator="containsText" text="DELTA">
      <formula>NOT(ISERROR(SEARCH("DELTA",B127)))</formula>
    </cfRule>
  </conditionalFormatting>
  <conditionalFormatting sqref="A127">
    <cfRule type="containsText" dxfId="2017" priority="86961" operator="containsText" text="MISMATCH">
      <formula>NOT(ISERROR(SEARCH("MISMATCH",A127)))</formula>
    </cfRule>
    <cfRule type="containsText" dxfId="2016" priority="86962" operator="containsText" text="COMPLETE">
      <formula>NOT(ISERROR(SEARCH("COMPLETE",A127)))</formula>
    </cfRule>
    <cfRule type="containsText" dxfId="2015" priority="86963" operator="containsText" text="DELTA">
      <formula>NOT(ISERROR(SEARCH("DELTA",A127)))</formula>
    </cfRule>
  </conditionalFormatting>
  <conditionalFormatting sqref="B133">
    <cfRule type="containsText" dxfId="2014" priority="86955" operator="containsText" text="MISMATCH">
      <formula>NOT(ISERROR(SEARCH("MISMATCH",B133)))</formula>
    </cfRule>
    <cfRule type="containsText" dxfId="2013" priority="86956" operator="containsText" text="COMPLETE">
      <formula>NOT(ISERROR(SEARCH("COMPLETE",B133)))</formula>
    </cfRule>
    <cfRule type="containsText" dxfId="2012" priority="86957" operator="containsText" text="DELTA">
      <formula>NOT(ISERROR(SEARCH("DELTA",B133)))</formula>
    </cfRule>
  </conditionalFormatting>
  <conditionalFormatting sqref="A133">
    <cfRule type="containsText" dxfId="2011" priority="86952" operator="containsText" text="MISMATCH">
      <formula>NOT(ISERROR(SEARCH("MISMATCH",A133)))</formula>
    </cfRule>
    <cfRule type="containsText" dxfId="2010" priority="86953" operator="containsText" text="COMPLETE">
      <formula>NOT(ISERROR(SEARCH("COMPLETE",A133)))</formula>
    </cfRule>
    <cfRule type="containsText" dxfId="2009" priority="86954" operator="containsText" text="DELTA">
      <formula>NOT(ISERROR(SEARCH("DELTA",A133)))</formula>
    </cfRule>
  </conditionalFormatting>
  <conditionalFormatting sqref="C133">
    <cfRule type="containsText" dxfId="2008" priority="86949" operator="containsText" text="MISMATCH">
      <formula>NOT(ISERROR(SEARCH("MISMATCH",C133)))</formula>
    </cfRule>
    <cfRule type="containsText" dxfId="2007" priority="86950" operator="containsText" text="COMPLETE">
      <formula>NOT(ISERROR(SEARCH("COMPLETE",C133)))</formula>
    </cfRule>
    <cfRule type="containsText" dxfId="2006" priority="86951" operator="containsText" text="DELTA">
      <formula>NOT(ISERROR(SEARCH("DELTA",C133)))</formula>
    </cfRule>
  </conditionalFormatting>
  <conditionalFormatting sqref="B146">
    <cfRule type="containsText" dxfId="2005" priority="86946" operator="containsText" text="MISMATCH">
      <formula>NOT(ISERROR(SEARCH("MISMATCH",B146)))</formula>
    </cfRule>
    <cfRule type="containsText" dxfId="2004" priority="86947" operator="containsText" text="COMPLETE">
      <formula>NOT(ISERROR(SEARCH("COMPLETE",B146)))</formula>
    </cfRule>
    <cfRule type="containsText" dxfId="2003" priority="86948" operator="containsText" text="DELTA">
      <formula>NOT(ISERROR(SEARCH("DELTA",B146)))</formula>
    </cfRule>
  </conditionalFormatting>
  <conditionalFormatting sqref="A146">
    <cfRule type="containsText" dxfId="2002" priority="86943" operator="containsText" text="MISMATCH">
      <formula>NOT(ISERROR(SEARCH("MISMATCH",A146)))</formula>
    </cfRule>
    <cfRule type="containsText" dxfId="2001" priority="86944" operator="containsText" text="COMPLETE">
      <formula>NOT(ISERROR(SEARCH("COMPLETE",A146)))</formula>
    </cfRule>
    <cfRule type="containsText" dxfId="2000" priority="86945" operator="containsText" text="DELTA">
      <formula>NOT(ISERROR(SEARCH("DELTA",A146)))</formula>
    </cfRule>
  </conditionalFormatting>
  <conditionalFormatting sqref="C146">
    <cfRule type="containsText" dxfId="1999" priority="86940" operator="containsText" text="MISMATCH">
      <formula>NOT(ISERROR(SEARCH("MISMATCH",C146)))</formula>
    </cfRule>
    <cfRule type="containsText" dxfId="1998" priority="86941" operator="containsText" text="COMPLETE">
      <formula>NOT(ISERROR(SEARCH("COMPLETE",C146)))</formula>
    </cfRule>
    <cfRule type="containsText" dxfId="1997" priority="86942" operator="containsText" text="DELTA">
      <formula>NOT(ISERROR(SEARCH("DELTA",C146)))</formula>
    </cfRule>
  </conditionalFormatting>
  <conditionalFormatting sqref="B152">
    <cfRule type="containsText" dxfId="1996" priority="86937" operator="containsText" text="MISMATCH">
      <formula>NOT(ISERROR(SEARCH("MISMATCH",B152)))</formula>
    </cfRule>
    <cfRule type="containsText" dxfId="1995" priority="86938" operator="containsText" text="COMPLETE">
      <formula>NOT(ISERROR(SEARCH("COMPLETE",B152)))</formula>
    </cfRule>
    <cfRule type="containsText" dxfId="1994" priority="86939" operator="containsText" text="DELTA">
      <formula>NOT(ISERROR(SEARCH("DELTA",B152)))</formula>
    </cfRule>
  </conditionalFormatting>
  <conditionalFormatting sqref="A152">
    <cfRule type="containsText" dxfId="1993" priority="86934" operator="containsText" text="MISMATCH">
      <formula>NOT(ISERROR(SEARCH("MISMATCH",A152)))</formula>
    </cfRule>
    <cfRule type="containsText" dxfId="1992" priority="86935" operator="containsText" text="COMPLETE">
      <formula>NOT(ISERROR(SEARCH("COMPLETE",A152)))</formula>
    </cfRule>
    <cfRule type="containsText" dxfId="1991" priority="86936" operator="containsText" text="DELTA">
      <formula>NOT(ISERROR(SEARCH("DELTA",A152)))</formula>
    </cfRule>
  </conditionalFormatting>
  <conditionalFormatting sqref="C152">
    <cfRule type="containsText" dxfId="1990" priority="86931" operator="containsText" text="MISMATCH">
      <formula>NOT(ISERROR(SEARCH("MISMATCH",C152)))</formula>
    </cfRule>
    <cfRule type="containsText" dxfId="1989" priority="86932" operator="containsText" text="COMPLETE">
      <formula>NOT(ISERROR(SEARCH("COMPLETE",C152)))</formula>
    </cfRule>
    <cfRule type="containsText" dxfId="1988" priority="86933" operator="containsText" text="DELTA">
      <formula>NOT(ISERROR(SEARCH("DELTA",C152)))</formula>
    </cfRule>
  </conditionalFormatting>
  <conditionalFormatting sqref="B166">
    <cfRule type="containsText" dxfId="1987" priority="86928" operator="containsText" text="MISMATCH">
      <formula>NOT(ISERROR(SEARCH("MISMATCH",B166)))</formula>
    </cfRule>
    <cfRule type="containsText" dxfId="1986" priority="86929" operator="containsText" text="COMPLETE">
      <formula>NOT(ISERROR(SEARCH("COMPLETE",B166)))</formula>
    </cfRule>
    <cfRule type="containsText" dxfId="1985" priority="86930" operator="containsText" text="DELTA">
      <formula>NOT(ISERROR(SEARCH("DELTA",B166)))</formula>
    </cfRule>
  </conditionalFormatting>
  <conditionalFormatting sqref="A166">
    <cfRule type="containsText" dxfId="1984" priority="86925" operator="containsText" text="MISMATCH">
      <formula>NOT(ISERROR(SEARCH("MISMATCH",A166)))</formula>
    </cfRule>
    <cfRule type="containsText" dxfId="1983" priority="86926" operator="containsText" text="COMPLETE">
      <formula>NOT(ISERROR(SEARCH("COMPLETE",A166)))</formula>
    </cfRule>
    <cfRule type="containsText" dxfId="1982" priority="86927" operator="containsText" text="DELTA">
      <formula>NOT(ISERROR(SEARCH("DELTA",A166)))</formula>
    </cfRule>
  </conditionalFormatting>
  <conditionalFormatting sqref="C166">
    <cfRule type="containsText" dxfId="1981" priority="86922" operator="containsText" text="MISMATCH">
      <formula>NOT(ISERROR(SEARCH("MISMATCH",C166)))</formula>
    </cfRule>
    <cfRule type="containsText" dxfId="1980" priority="86923" operator="containsText" text="COMPLETE">
      <formula>NOT(ISERROR(SEARCH("COMPLETE",C166)))</formula>
    </cfRule>
    <cfRule type="containsText" dxfId="1979" priority="86924" operator="containsText" text="DELTA">
      <formula>NOT(ISERROR(SEARCH("DELTA",C166)))</formula>
    </cfRule>
  </conditionalFormatting>
  <conditionalFormatting sqref="B172">
    <cfRule type="containsText" dxfId="1978" priority="86919" operator="containsText" text="MISMATCH">
      <formula>NOT(ISERROR(SEARCH("MISMATCH",B172)))</formula>
    </cfRule>
    <cfRule type="containsText" dxfId="1977" priority="86920" operator="containsText" text="COMPLETE">
      <formula>NOT(ISERROR(SEARCH("COMPLETE",B172)))</formula>
    </cfRule>
    <cfRule type="containsText" dxfId="1976" priority="86921" operator="containsText" text="DELTA">
      <formula>NOT(ISERROR(SEARCH("DELTA",B172)))</formula>
    </cfRule>
  </conditionalFormatting>
  <conditionalFormatting sqref="A172">
    <cfRule type="containsText" dxfId="1975" priority="86916" operator="containsText" text="MISMATCH">
      <formula>NOT(ISERROR(SEARCH("MISMATCH",A172)))</formula>
    </cfRule>
    <cfRule type="containsText" dxfId="1974" priority="86917" operator="containsText" text="COMPLETE">
      <formula>NOT(ISERROR(SEARCH("COMPLETE",A172)))</formula>
    </cfRule>
    <cfRule type="containsText" dxfId="1973" priority="86918" operator="containsText" text="DELTA">
      <formula>NOT(ISERROR(SEARCH("DELTA",A172)))</formula>
    </cfRule>
  </conditionalFormatting>
  <conditionalFormatting sqref="C172">
    <cfRule type="containsText" dxfId="1972" priority="86913" operator="containsText" text="MISMATCH">
      <formula>NOT(ISERROR(SEARCH("MISMATCH",C172)))</formula>
    </cfRule>
    <cfRule type="containsText" dxfId="1971" priority="86914" operator="containsText" text="COMPLETE">
      <formula>NOT(ISERROR(SEARCH("COMPLETE",C172)))</formula>
    </cfRule>
    <cfRule type="containsText" dxfId="1970" priority="86915" operator="containsText" text="DELTA">
      <formula>NOT(ISERROR(SEARCH("DELTA",C172)))</formula>
    </cfRule>
  </conditionalFormatting>
  <conditionalFormatting sqref="B178">
    <cfRule type="containsText" dxfId="1969" priority="86910" operator="containsText" text="MISMATCH">
      <formula>NOT(ISERROR(SEARCH("MISMATCH",B178)))</formula>
    </cfRule>
    <cfRule type="containsText" dxfId="1968" priority="86911" operator="containsText" text="COMPLETE">
      <formula>NOT(ISERROR(SEARCH("COMPLETE",B178)))</formula>
    </cfRule>
    <cfRule type="containsText" dxfId="1967" priority="86912" operator="containsText" text="DELTA">
      <formula>NOT(ISERROR(SEARCH("DELTA",B178)))</formula>
    </cfRule>
  </conditionalFormatting>
  <conditionalFormatting sqref="A178">
    <cfRule type="containsText" dxfId="1966" priority="86907" operator="containsText" text="MISMATCH">
      <formula>NOT(ISERROR(SEARCH("MISMATCH",A178)))</formula>
    </cfRule>
    <cfRule type="containsText" dxfId="1965" priority="86908" operator="containsText" text="COMPLETE">
      <formula>NOT(ISERROR(SEARCH("COMPLETE",A178)))</formula>
    </cfRule>
    <cfRule type="containsText" dxfId="1964" priority="86909" operator="containsText" text="DELTA">
      <formula>NOT(ISERROR(SEARCH("DELTA",A178)))</formula>
    </cfRule>
  </conditionalFormatting>
  <conditionalFormatting sqref="C178">
    <cfRule type="containsText" dxfId="1963" priority="86904" operator="containsText" text="MISMATCH">
      <formula>NOT(ISERROR(SEARCH("MISMATCH",C178)))</formula>
    </cfRule>
    <cfRule type="containsText" dxfId="1962" priority="86905" operator="containsText" text="COMPLETE">
      <formula>NOT(ISERROR(SEARCH("COMPLETE",C178)))</formula>
    </cfRule>
    <cfRule type="containsText" dxfId="1961" priority="86906" operator="containsText" text="DELTA">
      <formula>NOT(ISERROR(SEARCH("DELTA",C178)))</formula>
    </cfRule>
  </conditionalFormatting>
  <conditionalFormatting sqref="B197">
    <cfRule type="containsText" dxfId="1960" priority="86901" operator="containsText" text="MISMATCH">
      <formula>NOT(ISERROR(SEARCH("MISMATCH",B197)))</formula>
    </cfRule>
    <cfRule type="containsText" dxfId="1959" priority="86902" operator="containsText" text="COMPLETE">
      <formula>NOT(ISERROR(SEARCH("COMPLETE",B197)))</formula>
    </cfRule>
    <cfRule type="containsText" dxfId="1958" priority="86903" operator="containsText" text="DELTA">
      <formula>NOT(ISERROR(SEARCH("DELTA",B197)))</formula>
    </cfRule>
  </conditionalFormatting>
  <conditionalFormatting sqref="A197">
    <cfRule type="containsText" dxfId="1957" priority="86898" operator="containsText" text="MISMATCH">
      <formula>NOT(ISERROR(SEARCH("MISMATCH",A197)))</formula>
    </cfRule>
    <cfRule type="containsText" dxfId="1956" priority="86899" operator="containsText" text="COMPLETE">
      <formula>NOT(ISERROR(SEARCH("COMPLETE",A197)))</formula>
    </cfRule>
    <cfRule type="containsText" dxfId="1955" priority="86900" operator="containsText" text="DELTA">
      <formula>NOT(ISERROR(SEARCH("DELTA",A197)))</formula>
    </cfRule>
  </conditionalFormatting>
  <conditionalFormatting sqref="C197">
    <cfRule type="containsText" dxfId="1954" priority="86895" operator="containsText" text="MISMATCH">
      <formula>NOT(ISERROR(SEARCH("MISMATCH",C197)))</formula>
    </cfRule>
    <cfRule type="containsText" dxfId="1953" priority="86896" operator="containsText" text="COMPLETE">
      <formula>NOT(ISERROR(SEARCH("COMPLETE",C197)))</formula>
    </cfRule>
    <cfRule type="containsText" dxfId="1952" priority="86897" operator="containsText" text="DELTA">
      <formula>NOT(ISERROR(SEARCH("DELTA",C197)))</formula>
    </cfRule>
  </conditionalFormatting>
  <conditionalFormatting sqref="C127">
    <cfRule type="containsText" dxfId="1951" priority="72843" operator="containsText" text="MISMATCH">
      <formula>NOT(ISERROR(SEARCH("MISMATCH",C127)))</formula>
    </cfRule>
    <cfRule type="containsText" dxfId="1950" priority="72844" operator="containsText" text="COMPLETE">
      <formula>NOT(ISERROR(SEARCH("COMPLETE",C127)))</formula>
    </cfRule>
    <cfRule type="containsText" dxfId="1949" priority="72845" operator="containsText" text="DELTA">
      <formula>NOT(ISERROR(SEARCH("DELTA",C127)))</formula>
    </cfRule>
  </conditionalFormatting>
  <conditionalFormatting sqref="A46">
    <cfRule type="containsText" dxfId="1948" priority="72676" operator="containsText" text="MISMATCH">
      <formula>NOT(ISERROR(SEARCH("MISMATCH",A46)))</formula>
    </cfRule>
    <cfRule type="containsText" dxfId="1947" priority="72677" operator="containsText" text="COMPLETE">
      <formula>NOT(ISERROR(SEARCH("COMPLETE",A46)))</formula>
    </cfRule>
    <cfRule type="containsText" dxfId="1946" priority="72678" operator="containsText" text="DELTA">
      <formula>NOT(ISERROR(SEARCH("DELTA",A46)))</formula>
    </cfRule>
  </conditionalFormatting>
  <conditionalFormatting sqref="K108">
    <cfRule type="containsBlanks" dxfId="1945" priority="57504">
      <formula>LEN(TRIM(K108))=0</formula>
    </cfRule>
  </conditionalFormatting>
  <conditionalFormatting sqref="K127">
    <cfRule type="containsBlanks" dxfId="1944" priority="57503">
      <formula>LEN(TRIM(K127))=0</formula>
    </cfRule>
  </conditionalFormatting>
  <conditionalFormatting sqref="K146">
    <cfRule type="containsBlanks" dxfId="1943" priority="57502">
      <formula>LEN(TRIM(K146))=0</formula>
    </cfRule>
  </conditionalFormatting>
  <conditionalFormatting sqref="K166">
    <cfRule type="containsBlanks" dxfId="1942" priority="57501">
      <formula>LEN(TRIM(K166))=0</formula>
    </cfRule>
  </conditionalFormatting>
  <conditionalFormatting sqref="K197">
    <cfRule type="containsBlanks" dxfId="1941" priority="57500">
      <formula>LEN(TRIM(K197))=0</formula>
    </cfRule>
  </conditionalFormatting>
  <conditionalFormatting sqref="AN166:AO166">
    <cfRule type="expression" dxfId="1940" priority="175268">
      <formula>$AM166="ATU Summary"</formula>
    </cfRule>
  </conditionalFormatting>
  <conditionalFormatting sqref="AP166">
    <cfRule type="expression" dxfId="1939" priority="175269">
      <formula>$AM166="Outlet Sheet"</formula>
    </cfRule>
  </conditionalFormatting>
  <conditionalFormatting sqref="AN166:AP166">
    <cfRule type="expression" dxfId="1938" priority="175270">
      <formula>$AM166="N/A"</formula>
    </cfRule>
  </conditionalFormatting>
  <conditionalFormatting sqref="AF172">
    <cfRule type="containsBlanks" dxfId="1937" priority="45358">
      <formula>LEN(TRIM(AF172))=0</formula>
    </cfRule>
  </conditionalFormatting>
  <conditionalFormatting sqref="O172">
    <cfRule type="containsBlanks" dxfId="1936" priority="41369">
      <formula>LEN(TRIM(O172))=0</formula>
    </cfRule>
  </conditionalFormatting>
  <conditionalFormatting sqref="R172">
    <cfRule type="containsBlanks" dxfId="1935" priority="41367">
      <formula>LEN(TRIM(R172))=0</formula>
    </cfRule>
  </conditionalFormatting>
  <conditionalFormatting sqref="L217:O217">
    <cfRule type="expression" dxfId="1934" priority="35838">
      <formula>$I217="Air Cooled"</formula>
    </cfRule>
  </conditionalFormatting>
  <conditionalFormatting sqref="C32:C39">
    <cfRule type="containsBlanks" dxfId="1933" priority="238">
      <formula>LEN(TRIM(C32))=0</formula>
    </cfRule>
  </conditionalFormatting>
  <conditionalFormatting sqref="C16:C18 C10:C14 C21:C30">
    <cfRule type="containsBlanks" dxfId="1932" priority="237">
      <formula>LEN(TRIM(C10))=0</formula>
    </cfRule>
  </conditionalFormatting>
  <conditionalFormatting sqref="C20">
    <cfRule type="containsBlanks" dxfId="1931" priority="236">
      <formula>LEN(TRIM(C20))=0</formula>
    </cfRule>
  </conditionalFormatting>
  <conditionalFormatting sqref="X46:Y46 AB46:AC46">
    <cfRule type="containsBlanks" dxfId="1930" priority="233">
      <formula>LEN(TRIM(X46))=0</formula>
    </cfRule>
  </conditionalFormatting>
  <conditionalFormatting sqref="K46">
    <cfRule type="containsBlanks" dxfId="1929" priority="232">
      <formula>LEN(TRIM(K46))=0</formula>
    </cfRule>
  </conditionalFormatting>
  <conditionalFormatting sqref="AE46 AE77">
    <cfRule type="expression" dxfId="1928" priority="231">
      <formula>$AD46="ATU Summary"</formula>
    </cfRule>
  </conditionalFormatting>
  <conditionalFormatting sqref="AG46 AG77">
    <cfRule type="expression" dxfId="1927" priority="230">
      <formula>$AD46="Outlet Sheet"</formula>
    </cfRule>
  </conditionalFormatting>
  <conditionalFormatting sqref="AE46:AG46 AE77:AG77">
    <cfRule type="expression" dxfId="1926" priority="13">
      <formula>$AD46="N/A"</formula>
    </cfRule>
  </conditionalFormatting>
  <conditionalFormatting sqref="Z46">
    <cfRule type="containsBlanks" dxfId="1925" priority="228">
      <formula>LEN(TRIM(Z46))=0</formula>
    </cfRule>
  </conditionalFormatting>
  <conditionalFormatting sqref="AA46">
    <cfRule type="containsBlanks" dxfId="1924" priority="227">
      <formula>LEN(TRIM(AA46))=0</formula>
    </cfRule>
  </conditionalFormatting>
  <conditionalFormatting sqref="Y52:AB52 Y83:AB83">
    <cfRule type="expression" dxfId="1923" priority="224">
      <formula>OR($F52="Single Duct VAV",$F52="Supply Air Valve",$F52="Return Air Valve",$F52="Exhaust Air Valve",$F52="Double Duct VAV", $F52="Series FPB", $F52="Parallel FPB")</formula>
    </cfRule>
  </conditionalFormatting>
  <conditionalFormatting sqref="U52:X52 U83:X83">
    <cfRule type="expression" dxfId="1922" priority="223">
      <formula>OR($F52="Single Duct VAV",$F52="Supply Air Valve",$F52="Return Air Valve",$F52="Exhaust Air Valve",$F52="Double Duct VAV")</formula>
    </cfRule>
  </conditionalFormatting>
  <conditionalFormatting sqref="S52 S83">
    <cfRule type="expression" dxfId="1921" priority="222">
      <formula>OR($F52="Series FPB",$F52="Return Air Valve", $F52="Exhaust Air Valve", $F52="Parallel FPB", $F52="Series FPB w/ OA.")</formula>
    </cfRule>
  </conditionalFormatting>
  <conditionalFormatting sqref="R52 R83">
    <cfRule type="expression" dxfId="1920" priority="221">
      <formula>OR($F52="Return Air Valve", $F52="Exhaust Air Valve")</formula>
    </cfRule>
  </conditionalFormatting>
  <conditionalFormatting sqref="AD52">
    <cfRule type="containsBlanks" dxfId="1919" priority="220">
      <formula>LEN(TRIM(AD52))=0</formula>
    </cfRule>
  </conditionalFormatting>
  <conditionalFormatting sqref="AG52">
    <cfRule type="containsBlanks" dxfId="1918" priority="219">
      <formula>LEN(TRIM(AG52))=0</formula>
    </cfRule>
  </conditionalFormatting>
  <conditionalFormatting sqref="Q52">
    <cfRule type="containsBlanks" dxfId="1917" priority="218">
      <formula>LEN(TRIM(Q52))=0</formula>
    </cfRule>
  </conditionalFormatting>
  <conditionalFormatting sqref="T52">
    <cfRule type="containsBlanks" dxfId="1916" priority="217">
      <formula>LEN(TRIM(T52))=0</formula>
    </cfRule>
  </conditionalFormatting>
  <conditionalFormatting sqref="AC52">
    <cfRule type="containsBlanks" dxfId="1915" priority="216">
      <formula>LEN(TRIM(AC52))=0</formula>
    </cfRule>
  </conditionalFormatting>
  <conditionalFormatting sqref="AE52">
    <cfRule type="containsBlanks" dxfId="1914" priority="215">
      <formula>LEN(TRIM(AE52))=0</formula>
    </cfRule>
  </conditionalFormatting>
  <conditionalFormatting sqref="AF52">
    <cfRule type="containsBlanks" dxfId="1913" priority="214">
      <formula>LEN(TRIM(AF52))=0</formula>
    </cfRule>
  </conditionalFormatting>
  <conditionalFormatting sqref="AH52">
    <cfRule type="containsBlanks" dxfId="1912" priority="213">
      <formula>LEN(TRIM(AH52))=0</formula>
    </cfRule>
  </conditionalFormatting>
  <conditionalFormatting sqref="O52">
    <cfRule type="containsBlanks" dxfId="1911" priority="212">
      <formula>LEN(TRIM(O52))=0</formula>
    </cfRule>
  </conditionalFormatting>
  <conditionalFormatting sqref="X77:Y77 AB77:AC77">
    <cfRule type="containsBlanks" dxfId="1910" priority="209">
      <formula>LEN(TRIM(X77))=0</formula>
    </cfRule>
  </conditionalFormatting>
  <conditionalFormatting sqref="K77">
    <cfRule type="containsBlanks" dxfId="1909" priority="208">
      <formula>LEN(TRIM(K77))=0</formula>
    </cfRule>
  </conditionalFormatting>
  <conditionalFormatting sqref="Z77">
    <cfRule type="containsBlanks" dxfId="1908" priority="204">
      <formula>LEN(TRIM(Z77))=0</formula>
    </cfRule>
  </conditionalFormatting>
  <conditionalFormatting sqref="AD83">
    <cfRule type="containsBlanks" dxfId="1907" priority="196">
      <formula>LEN(TRIM(AD83))=0</formula>
    </cfRule>
  </conditionalFormatting>
  <conditionalFormatting sqref="AG83">
    <cfRule type="containsBlanks" dxfId="1906" priority="195">
      <formula>LEN(TRIM(AG83))=0</formula>
    </cfRule>
  </conditionalFormatting>
  <conditionalFormatting sqref="Q83">
    <cfRule type="containsBlanks" dxfId="1905" priority="194">
      <formula>LEN(TRIM(Q83))=0</formula>
    </cfRule>
  </conditionalFormatting>
  <conditionalFormatting sqref="T83">
    <cfRule type="containsBlanks" dxfId="1904" priority="193">
      <formula>LEN(TRIM(T83))=0</formula>
    </cfRule>
  </conditionalFormatting>
  <conditionalFormatting sqref="AC83">
    <cfRule type="containsBlanks" dxfId="1903" priority="192">
      <formula>LEN(TRIM(AC83))=0</formula>
    </cfRule>
  </conditionalFormatting>
  <conditionalFormatting sqref="AE83">
    <cfRule type="containsBlanks" dxfId="1902" priority="191">
      <formula>LEN(TRIM(AE83))=0</formula>
    </cfRule>
  </conditionalFormatting>
  <conditionalFormatting sqref="AF83">
    <cfRule type="containsBlanks" dxfId="1901" priority="190">
      <formula>LEN(TRIM(AF83))=0</formula>
    </cfRule>
  </conditionalFormatting>
  <conditionalFormatting sqref="AH83">
    <cfRule type="containsBlanks" dxfId="1900" priority="189">
      <formula>LEN(TRIM(AH83))=0</formula>
    </cfRule>
  </conditionalFormatting>
  <conditionalFormatting sqref="O83">
    <cfRule type="containsBlanks" dxfId="1899" priority="188">
      <formula>LEN(TRIM(O83))=0</formula>
    </cfRule>
  </conditionalFormatting>
  <conditionalFormatting sqref="AA77">
    <cfRule type="containsBlanks" dxfId="1898" priority="2">
      <formula>LEN(TRIM(AA77))=0</formula>
    </cfRule>
  </conditionalFormatting>
  <dataValidations count="23">
    <dataValidation type="list" allowBlank="1" showInputMessage="1" showErrorMessage="1" sqref="Q224 Q231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R166 W146:AB146 AG52 AG166:AL166 AC166 AD83 AD52 AC172:AH172 W127:AB127 X46:AC46 W108:AB108 P197:Q197 X77:AC77 AG83" xr:uid="{00000000-0002-0000-0000-000002000000}">
      <formula1>"Yes, No"</formula1>
    </dataValidation>
    <dataValidation type="list" allowBlank="1" showInputMessage="1" sqref="J90:J91 G79 J47:J48 J59:J60 I146 I127 I46 I166 I108 I77:I78" xr:uid="{00000000-0002-0000-0000-000004000000}">
      <formula1>"HDT,HBT,VBT,VDT"</formula1>
    </dataValidation>
    <dataValidation allowBlank="1" showInputMessage="1" sqref="H184 AI83 AI52 H120 H158 H139 H114 H152 H178 H101 H133 H89 H190 AI172 H58" xr:uid="{00000000-0002-0000-0000-000005000000}"/>
    <dataValidation type="list" allowBlank="1" showInputMessage="1" showErrorMessage="1" sqref="F172" xr:uid="{00000000-0002-0000-0000-000006000000}">
      <formula1>"Single Duct VAV, Double Duct VAV, Series FPB, , Series FPB w/ OA., Parallel FPB"</formula1>
    </dataValidation>
    <dataValidation type="list" allowBlank="1" showInputMessage="1" showErrorMessage="1" sqref="R78 S46:T46 R108:S108 R146:S146 R127:S127 S77:T77"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D46 AM166 AD77"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2 AB172 AB83" xr:uid="{00000000-0002-0000-0000-00000B000000}">
      <formula1>"Round, Oval"</formula1>
    </dataValidation>
    <dataValidation type="list" allowBlank="1" showInputMessage="1" showErrorMessage="1" sqref="T127:V127 R197:S197 T146:V146 AD166:AF166 S166 U77:W77 U46:W46 T108:V108"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2 F83" xr:uid="{E083CC16-0948-4AB2-A705-50F80CF5D939}">
      <formula1>"Single Duct VAV, Double Duct VAV, Series FPB, , Series FPB w/ OA., Parallel FPB,Supply Air Valve,Return Air Valve, Exhaust Air Valve"</formula1>
    </dataValidation>
    <dataValidation type="list" allowBlank="1" showInputMessage="1" showErrorMessage="1" sqref="M52 M172 M83" xr:uid="{4E7A18E8-7498-4E05-AC8D-E53605C20E89}">
      <formula1>"VAV,DDVAV,FPB,Air Valve"</formula1>
    </dataValidation>
    <dataValidation type="list" allowBlank="1" showInputMessage="1" showErrorMessage="1" sqref="K52 K172 K83" xr:uid="{B49C1DD9-0DA4-45F0-9651-58BA2EF24CF1}">
      <formula1>"Round, Oval, Rectangle"</formula1>
    </dataValidation>
    <dataValidation type="list" allowBlank="1" showInputMessage="1" showErrorMessage="1" sqref="I246" xr:uid="{AEE77807-C950-4813-9E98-3BFBB478EB0D}">
      <formula1>"Cross-Flow, Counter-Flow"</formula1>
    </dataValidation>
    <dataValidation type="list" allowBlank="1" showInputMessage="1" showErrorMessage="1" sqref="I253" xr:uid="{BE97EB5B-8D9E-44A0-88CE-56E30E81AC4D}">
      <formula1>"Steam,Gas,Propane,Dual Fuel, Electric"</formula1>
    </dataValidation>
    <dataValidation type="list" allowBlank="1" showInputMessage="1" showErrorMessage="1" sqref="I224 I231 I238" xr:uid="{8CF3811B-38DF-410F-AEE2-0778EE081444}">
      <formula1>"Split Case,End Suction,In-Line"</formula1>
    </dataValidation>
    <dataValidation type="list" allowBlank="1" showInputMessage="1" showErrorMessage="1" sqref="J293" xr:uid="{76D80CC1-9EBA-47C9-BFA1-1B7843BD6CB7}">
      <formula1>"1,2,3,SCR"</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4" r:id="rId5" name="Reset_ERV_Inlet">
          <controlPr defaultSize="0" autoLine="0" r:id="rId6">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5" name="Reset_ERV_Inlet"/>
      </mc:Fallback>
    </mc:AlternateContent>
    <mc:AlternateContent xmlns:mc="http://schemas.openxmlformats.org/markup-compatibility/2006">
      <mc:Choice Requires="x14">
        <control shapeId="1136" r:id="rId7" name="Reset_CRAC_Inlet">
          <controlPr defaultSize="0" autoLine="0" r:id="rId8">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7" name="Reset_CRAC_Inlet"/>
      </mc:Fallback>
    </mc:AlternateContent>
    <mc:AlternateContent xmlns:mc="http://schemas.openxmlformats.org/markup-compatibility/2006">
      <mc:Choice Requires="x14">
        <control shapeId="1124" r:id="rId9" name="Reset_RTU_Inlet">
          <controlPr defaultSize="0" autoLine="0" r:id="rId10">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9" name="Reset_RTU_Inlet"/>
      </mc:Fallback>
    </mc:AlternateContent>
    <mc:AlternateContent xmlns:mc="http://schemas.openxmlformats.org/markup-compatibility/2006">
      <mc:Choice Requires="x14">
        <control shapeId="1119" r:id="rId11" name="EH">
          <controlPr defaultSize="0" autoLine="0" r:id="rId12">
            <anchor moveWithCells="1" sizeWithCells="1">
              <from>
                <xdr:col>2</xdr:col>
                <xdr:colOff>57150</xdr:colOff>
                <xdr:row>286</xdr:row>
                <xdr:rowOff>47625</xdr:rowOff>
              </from>
              <to>
                <xdr:col>3</xdr:col>
                <xdr:colOff>0</xdr:colOff>
                <xdr:row>288</xdr:row>
                <xdr:rowOff>9525</xdr:rowOff>
              </to>
            </anchor>
          </controlPr>
        </control>
      </mc:Choice>
      <mc:Fallback>
        <control shapeId="1119" r:id="rId11" name="EH"/>
      </mc:Fallback>
    </mc:AlternateContent>
    <mc:AlternateContent xmlns:mc="http://schemas.openxmlformats.org/markup-compatibility/2006">
      <mc:Choice Requires="x14">
        <control shapeId="1118" r:id="rId13" name="Reset_EH">
          <controlPr defaultSize="0" autoLine="0" r:id="rId14">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13" name="Reset_EH"/>
      </mc:Fallback>
    </mc:AlternateContent>
    <mc:AlternateContent xmlns:mc="http://schemas.openxmlformats.org/markup-compatibility/2006">
      <mc:Choice Requires="x14">
        <control shapeId="1114" r:id="rId15" name="Reset_HHW">
          <controlPr defaultSize="0" autoLine="0" r:id="rId16">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15" name="Reset_HHW"/>
      </mc:Fallback>
    </mc:AlternateContent>
    <mc:AlternateContent xmlns:mc="http://schemas.openxmlformats.org/markup-compatibility/2006">
      <mc:Choice Requires="x14">
        <control shapeId="1111" r:id="rId17" name="Reset_CHW">
          <controlPr defaultSize="0" autoLine="0" r:id="rId18">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17" name="Reset_CHW"/>
      </mc:Fallback>
    </mc:AlternateContent>
    <mc:AlternateContent xmlns:mc="http://schemas.openxmlformats.org/markup-compatibility/2006">
      <mc:Choice Requires="x14">
        <control shapeId="1081" r:id="rId19" name="Reset_BOILER">
          <controlPr defaultSize="0" autoLine="0" r:id="rId20">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19" name="Reset_BOILER"/>
      </mc:Fallback>
    </mc:AlternateContent>
    <mc:AlternateContent xmlns:mc="http://schemas.openxmlformats.org/markup-compatibility/2006">
      <mc:Choice Requires="x14">
        <control shapeId="1079" r:id="rId21" name="Reset_CT">
          <controlPr defaultSize="0" autoLine="0" r:id="rId2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21" name="Reset_CT"/>
      </mc:Fallback>
    </mc:AlternateContent>
    <mc:AlternateContent xmlns:mc="http://schemas.openxmlformats.org/markup-compatibility/2006">
      <mc:Choice Requires="x14">
        <control shapeId="1077" r:id="rId23" name="Reset_HWP">
          <controlPr defaultSize="0" autoLine="0" r:id="rId24">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23" name="Reset_HWP"/>
      </mc:Fallback>
    </mc:AlternateContent>
    <mc:AlternateContent xmlns:mc="http://schemas.openxmlformats.org/markup-compatibility/2006">
      <mc:Choice Requires="x14">
        <control shapeId="1075" r:id="rId25" name="Reset_CWP">
          <controlPr defaultSize="0" autoLine="0" r:id="rId26">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25" name="Reset_CWP"/>
      </mc:Fallback>
    </mc:AlternateContent>
    <mc:AlternateContent xmlns:mc="http://schemas.openxmlformats.org/markup-compatibility/2006">
      <mc:Choice Requires="x14">
        <control shapeId="1073" r:id="rId27" name="Reset_CHWP">
          <controlPr defaultSize="0" autoLine="0" r:id="rId28">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27" name="Reset_CHWP"/>
      </mc:Fallback>
    </mc:AlternateContent>
    <mc:AlternateContent xmlns:mc="http://schemas.openxmlformats.org/markup-compatibility/2006">
      <mc:Choice Requires="x14">
        <control shapeId="1071" r:id="rId29" name="Reset_CHILLER">
          <controlPr defaultSize="0" autoLine="0" r:id="rId30">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29" name="Reset_CHILLER"/>
      </mc:Fallback>
    </mc:AlternateContent>
    <mc:AlternateContent xmlns:mc="http://schemas.openxmlformats.org/markup-compatibility/2006">
      <mc:Choice Requires="x14">
        <control shapeId="1069" r:id="rId31" name="Reset_UH">
          <controlPr defaultSize="0" autoLine="0" r:id="rId3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31" name="Reset_UH"/>
      </mc:Fallback>
    </mc:AlternateContent>
    <mc:AlternateContent xmlns:mc="http://schemas.openxmlformats.org/markup-compatibility/2006">
      <mc:Choice Requires="x14">
        <control shapeId="1067" r:id="rId33" name="Reset_FAN_Outlet">
          <controlPr defaultSize="0" autoLine="0" r:id="rId34">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33" name="Reset_FAN_Outlet"/>
      </mc:Fallback>
    </mc:AlternateContent>
    <mc:AlternateContent xmlns:mc="http://schemas.openxmlformats.org/markup-compatibility/2006">
      <mc:Choice Requires="x14">
        <control shapeId="1066" r:id="rId35" name="Reset_FAN">
          <controlPr defaultSize="0" autoLine="0" r:id="rId36">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35" name="Reset_FAN"/>
      </mc:Fallback>
    </mc:AlternateContent>
    <mc:AlternateContent xmlns:mc="http://schemas.openxmlformats.org/markup-compatibility/2006">
      <mc:Choice Requires="x14">
        <control shapeId="1065" r:id="rId37" name="FAN_Outlet_Row_Builder">
          <controlPr defaultSize="0" autoLine="0" r:id="rId38">
            <anchor moveWithCells="1" sizeWithCells="1">
              <from>
                <xdr:col>2</xdr:col>
                <xdr:colOff>57150</xdr:colOff>
                <xdr:row>193</xdr:row>
                <xdr:rowOff>28575</xdr:rowOff>
              </from>
              <to>
                <xdr:col>3</xdr:col>
                <xdr:colOff>0</xdr:colOff>
                <xdr:row>195</xdr:row>
                <xdr:rowOff>152400</xdr:rowOff>
              </to>
            </anchor>
          </controlPr>
        </control>
      </mc:Choice>
      <mc:Fallback>
        <control shapeId="1065" r:id="rId37" name="FAN_Outlet_Row_Builder"/>
      </mc:Fallback>
    </mc:AlternateContent>
    <mc:AlternateContent xmlns:mc="http://schemas.openxmlformats.org/markup-compatibility/2006">
      <mc:Choice Requires="x14">
        <control shapeId="1064" r:id="rId39" name="Reset_ERV_Outlet">
          <controlPr defaultSize="0" autoLine="0" r:id="rId40">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39" name="Reset_ERV_Outlet"/>
      </mc:Fallback>
    </mc:AlternateContent>
    <mc:AlternateContent xmlns:mc="http://schemas.openxmlformats.org/markup-compatibility/2006">
      <mc:Choice Requires="x14">
        <control shapeId="1063" r:id="rId41" name="Reset_ERV">
          <controlPr defaultSize="0" autoLine="0" r:id="rId4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41" name="Reset_ERV"/>
      </mc:Fallback>
    </mc:AlternateContent>
    <mc:AlternateContent xmlns:mc="http://schemas.openxmlformats.org/markup-compatibility/2006">
      <mc:Choice Requires="x14">
        <control shapeId="1062" r:id="rId43" name="ERV_Outlet_Row_Builder">
          <controlPr defaultSize="0" autoLine="0" r:id="rId44">
            <anchor moveWithCells="1" sizeWithCells="1">
              <from>
                <xdr:col>2</xdr:col>
                <xdr:colOff>57150</xdr:colOff>
                <xdr:row>161</xdr:row>
                <xdr:rowOff>28575</xdr:rowOff>
              </from>
              <to>
                <xdr:col>3</xdr:col>
                <xdr:colOff>0</xdr:colOff>
                <xdr:row>163</xdr:row>
                <xdr:rowOff>152400</xdr:rowOff>
              </to>
            </anchor>
          </controlPr>
        </control>
      </mc:Choice>
      <mc:Fallback>
        <control shapeId="1062" r:id="rId43" name="ERV_Outlet_Row_Builder"/>
      </mc:Fallback>
    </mc:AlternateContent>
    <mc:AlternateContent xmlns:mc="http://schemas.openxmlformats.org/markup-compatibility/2006">
      <mc:Choice Requires="x14">
        <control shapeId="1045" r:id="rId45" name="Reset_RTU_Outlet">
          <controlPr defaultSize="0" autoLine="0" r:id="rId46">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45" name="Reset_RTU_Outlet"/>
      </mc:Fallback>
    </mc:AlternateContent>
    <mc:AlternateContent xmlns:mc="http://schemas.openxmlformats.org/markup-compatibility/2006">
      <mc:Choice Requires="x14">
        <control shapeId="1044" r:id="rId47" name="Reset_RTU_ATU">
          <controlPr defaultSize="0" autoLine="0" r:id="rId48">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47" name="Reset_RTU_ATU"/>
      </mc:Fallback>
    </mc:AlternateContent>
    <mc:AlternateContent xmlns:mc="http://schemas.openxmlformats.org/markup-compatibility/2006">
      <mc:Choice Requires="x14">
        <control shapeId="1043" r:id="rId49" name="Reset_RTU">
          <controlPr defaultSize="0" autoLine="0" r:id="rId50">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49" name="Reset_RTU"/>
      </mc:Fallback>
    </mc:AlternateContent>
    <mc:AlternateContent xmlns:mc="http://schemas.openxmlformats.org/markup-compatibility/2006">
      <mc:Choice Requires="x14">
        <control shapeId="1042" r:id="rId51" name="RTU_ATU_Outlet_Row_Builder">
          <controlPr defaultSize="0" autoLine="0" r:id="rId52">
            <anchor moveWithCells="1" sizeWithCells="1">
              <from>
                <xdr:col>2</xdr:col>
                <xdr:colOff>57150</xdr:colOff>
                <xdr:row>79</xdr:row>
                <xdr:rowOff>28575</xdr:rowOff>
              </from>
              <to>
                <xdr:col>3</xdr:col>
                <xdr:colOff>0</xdr:colOff>
                <xdr:row>81</xdr:row>
                <xdr:rowOff>152400</xdr:rowOff>
              </to>
            </anchor>
          </controlPr>
        </control>
      </mc:Choice>
      <mc:Fallback>
        <control shapeId="1042" r:id="rId51" name="RTU_ATU_Outlet_Row_Builder"/>
      </mc:Fallback>
    </mc:AlternateContent>
    <mc:AlternateContent xmlns:mc="http://schemas.openxmlformats.org/markup-compatibility/2006">
      <mc:Choice Requires="x14">
        <control shapeId="1041" r:id="rId53" name="RTU_ATU_Row_Builder">
          <controlPr defaultSize="0" autoLine="0" r:id="rId54">
            <anchor moveWithCells="1" sizeWithCells="1">
              <from>
                <xdr:col>2</xdr:col>
                <xdr:colOff>57150</xdr:colOff>
                <xdr:row>73</xdr:row>
                <xdr:rowOff>28575</xdr:rowOff>
              </from>
              <to>
                <xdr:col>3</xdr:col>
                <xdr:colOff>0</xdr:colOff>
                <xdr:row>75</xdr:row>
                <xdr:rowOff>152400</xdr:rowOff>
              </to>
            </anchor>
          </controlPr>
        </control>
      </mc:Choice>
      <mc:Fallback>
        <control shapeId="1041" r:id="rId53" name="RTU_ATU_Row_Builder"/>
      </mc:Fallback>
    </mc:AlternateContent>
    <mc:AlternateContent xmlns:mc="http://schemas.openxmlformats.org/markup-compatibility/2006">
      <mc:Choice Requires="x14">
        <control shapeId="1030" r:id="rId55" name="Inlet_Row_Builder">
          <controlPr defaultSize="0" autoLine="0" r:id="rId56">
            <anchor moveWithCells="1" sizeWithCells="1">
              <from>
                <xdr:col>2</xdr:col>
                <xdr:colOff>57150</xdr:colOff>
                <xdr:row>48</xdr:row>
                <xdr:rowOff>28575</xdr:rowOff>
              </from>
              <to>
                <xdr:col>3</xdr:col>
                <xdr:colOff>0</xdr:colOff>
                <xdr:row>50</xdr:row>
                <xdr:rowOff>152400</xdr:rowOff>
              </to>
            </anchor>
          </controlPr>
        </control>
      </mc:Choice>
      <mc:Fallback>
        <control shapeId="1030" r:id="rId55" name="Inlet_Row_Builder"/>
      </mc:Fallback>
    </mc:AlternateContent>
    <mc:AlternateContent xmlns:mc="http://schemas.openxmlformats.org/markup-compatibility/2006">
      <mc:Choice Requires="x14">
        <control shapeId="1029" r:id="rId57" name="ATU_Row_Builder">
          <controlPr defaultSize="0" autoLine="0" r:id="rId58">
            <anchor moveWithCells="1" sizeWithCells="1">
              <from>
                <xdr:col>2</xdr:col>
                <xdr:colOff>57150</xdr:colOff>
                <xdr:row>42</xdr:row>
                <xdr:rowOff>28575</xdr:rowOff>
              </from>
              <to>
                <xdr:col>3</xdr:col>
                <xdr:colOff>0</xdr:colOff>
                <xdr:row>44</xdr:row>
                <xdr:rowOff>152400</xdr:rowOff>
              </to>
            </anchor>
          </controlPr>
        </control>
      </mc:Choice>
      <mc:Fallback>
        <control shapeId="1029" r:id="rId57" name="ATU_Row_Builder"/>
      </mc:Fallback>
    </mc:AlternateContent>
    <mc:AlternateContent xmlns:mc="http://schemas.openxmlformats.org/markup-compatibility/2006">
      <mc:Choice Requires="x14">
        <control shapeId="1031" r:id="rId59" name="Reset_AHU">
          <controlPr defaultSize="0" autoLine="0" r:id="rId60">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9" name="Reset_AHU"/>
      </mc:Fallback>
    </mc:AlternateContent>
    <mc:AlternateContent xmlns:mc="http://schemas.openxmlformats.org/markup-compatibility/2006">
      <mc:Choice Requires="x14">
        <control shapeId="1032" r:id="rId61" name="Reset_ATU">
          <controlPr defaultSize="0" autoLine="0" r:id="rId6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61" name="Reset_ATU"/>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3" name="Reset_Outlet"/>
      </mc:Fallback>
    </mc:AlternateContent>
    <mc:AlternateContent xmlns:mc="http://schemas.openxmlformats.org/markup-compatibility/2006">
      <mc:Choice Requires="x14">
        <control shapeId="1053" r:id="rId65" name="FCU_Outlet_Row_Builder">
          <controlPr defaultSize="0" autoLine="0" r:id="rId66">
            <anchor moveWithCells="1" sizeWithCells="1">
              <from>
                <xdr:col>2</xdr:col>
                <xdr:colOff>57150</xdr:colOff>
                <xdr:row>104</xdr:row>
                <xdr:rowOff>28575</xdr:rowOff>
              </from>
              <to>
                <xdr:col>3</xdr:col>
                <xdr:colOff>0</xdr:colOff>
                <xdr:row>106</xdr:row>
                <xdr:rowOff>152400</xdr:rowOff>
              </to>
            </anchor>
          </controlPr>
        </control>
      </mc:Choice>
      <mc:Fallback>
        <control shapeId="1053" r:id="rId65" name="FCU_Outlet_Row_Builder"/>
      </mc:Fallback>
    </mc:AlternateContent>
    <mc:AlternateContent xmlns:mc="http://schemas.openxmlformats.org/markup-compatibility/2006">
      <mc:Choice Requires="x14">
        <control shapeId="1054" r:id="rId67" name="Reset_FCU">
          <controlPr defaultSize="0" autoLine="0" r:id="rId68">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67" name="Reset_FCU"/>
      </mc:Fallback>
    </mc:AlternateContent>
    <mc:AlternateContent xmlns:mc="http://schemas.openxmlformats.org/markup-compatibility/2006">
      <mc:Choice Requires="x14">
        <control shapeId="1055" r:id="rId69" name="Reset_FCU_Outlet">
          <controlPr defaultSize="0" autoLine="0" r:id="rId70">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69" name="Reset_FCU_Outlet"/>
      </mc:Fallback>
    </mc:AlternateContent>
    <mc:AlternateContent xmlns:mc="http://schemas.openxmlformats.org/markup-compatibility/2006">
      <mc:Choice Requires="x14">
        <control shapeId="1056" r:id="rId71" name="AC_Outlet_Row_Builder">
          <controlPr defaultSize="0" autoLine="0" r:id="rId72">
            <anchor moveWithCells="1" sizeWithCells="1">
              <from>
                <xdr:col>2</xdr:col>
                <xdr:colOff>57150</xdr:colOff>
                <xdr:row>123</xdr:row>
                <xdr:rowOff>28575</xdr:rowOff>
              </from>
              <to>
                <xdr:col>3</xdr:col>
                <xdr:colOff>0</xdr:colOff>
                <xdr:row>125</xdr:row>
                <xdr:rowOff>152400</xdr:rowOff>
              </to>
            </anchor>
          </controlPr>
        </control>
      </mc:Choice>
      <mc:Fallback>
        <control shapeId="1056" r:id="rId71" name="AC_Outlet_Row_Builder"/>
      </mc:Fallback>
    </mc:AlternateContent>
    <mc:AlternateContent xmlns:mc="http://schemas.openxmlformats.org/markup-compatibility/2006">
      <mc:Choice Requires="x14">
        <control shapeId="1057" r:id="rId73" name="Reset_AC">
          <controlPr defaultSize="0" autoLine="0" r:id="rId74">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3" name="Reset_AC"/>
      </mc:Fallback>
    </mc:AlternateContent>
    <mc:AlternateContent xmlns:mc="http://schemas.openxmlformats.org/markup-compatibility/2006">
      <mc:Choice Requires="x14">
        <control shapeId="1058" r:id="rId75" name="Reset_AC_Outlet">
          <controlPr defaultSize="0" autoLine="0" r:id="rId76">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75" name="Reset_AC_Outlet"/>
      </mc:Fallback>
    </mc:AlternateContent>
    <mc:AlternateContent xmlns:mc="http://schemas.openxmlformats.org/markup-compatibility/2006">
      <mc:Choice Requires="x14">
        <control shapeId="1059" r:id="rId77" name="CRAC_Outlet_Row_Builder">
          <controlPr defaultSize="0" autoLine="0" r:id="rId78">
            <anchor moveWithCells="1" sizeWithCells="1">
              <from>
                <xdr:col>2</xdr:col>
                <xdr:colOff>57150</xdr:colOff>
                <xdr:row>142</xdr:row>
                <xdr:rowOff>28575</xdr:rowOff>
              </from>
              <to>
                <xdr:col>3</xdr:col>
                <xdr:colOff>0</xdr:colOff>
                <xdr:row>144</xdr:row>
                <xdr:rowOff>152400</xdr:rowOff>
              </to>
            </anchor>
          </controlPr>
        </control>
      </mc:Choice>
      <mc:Fallback>
        <control shapeId="1059" r:id="rId77" name="CRAC_Outlet_Row_Builder"/>
      </mc:Fallback>
    </mc:AlternateContent>
    <mc:AlternateContent xmlns:mc="http://schemas.openxmlformats.org/markup-compatibility/2006">
      <mc:Choice Requires="x14">
        <control shapeId="1060" r:id="rId79" name="Reset_CRAC">
          <controlPr defaultSize="0" autoLine="0" r:id="rId80">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79" name="Reset_CRAC"/>
      </mc:Fallback>
    </mc:AlternateContent>
    <mc:AlternateContent xmlns:mc="http://schemas.openxmlformats.org/markup-compatibility/2006">
      <mc:Choice Requires="x14">
        <control shapeId="1061" r:id="rId81" name="Reset_CRAC_Outlet">
          <controlPr defaultSize="0" autoLine="0" r:id="rId8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81" name="Reset_CRAC_Outlet"/>
      </mc:Fallback>
    </mc:AlternateContent>
    <mc:AlternateContent xmlns:mc="http://schemas.openxmlformats.org/markup-compatibility/2006">
      <mc:Choice Requires="x14">
        <control shapeId="1084" r:id="rId83" name="ERV_ATU_Outlet_Row_Builder">
          <controlPr defaultSize="0" autoLine="0" r:id="rId84">
            <anchor moveWithCells="1" sizeWithCells="1">
              <from>
                <xdr:col>2</xdr:col>
                <xdr:colOff>57150</xdr:colOff>
                <xdr:row>168</xdr:row>
                <xdr:rowOff>28575</xdr:rowOff>
              </from>
              <to>
                <xdr:col>3</xdr:col>
                <xdr:colOff>0</xdr:colOff>
                <xdr:row>170</xdr:row>
                <xdr:rowOff>152400</xdr:rowOff>
              </to>
            </anchor>
          </controlPr>
        </control>
      </mc:Choice>
      <mc:Fallback>
        <control shapeId="1084" r:id="rId83" name="ERV_ATU_Outlet_Row_Builder"/>
      </mc:Fallback>
    </mc:AlternateContent>
    <mc:AlternateContent xmlns:mc="http://schemas.openxmlformats.org/markup-compatibility/2006">
      <mc:Choice Requires="x14">
        <control shapeId="1085" r:id="rId85" name="Reset_ERV_ATU">
          <controlPr defaultSize="0" autoLine="0" r:id="rId86">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85" name="Reset_ERV_ATU"/>
      </mc:Fallback>
    </mc:AlternateContent>
    <mc:AlternateContent xmlns:mc="http://schemas.openxmlformats.org/markup-compatibility/2006">
      <mc:Choice Requires="x14">
        <control shapeId="1086" r:id="rId87" name="CHW">
          <controlPr defaultSize="0" autoFill="0" autoLine="0" r:id="rId88">
            <anchor moveWithCells="1" sizeWithCells="1">
              <from>
                <xdr:col>2</xdr:col>
                <xdr:colOff>57150</xdr:colOff>
                <xdr:row>254</xdr:row>
                <xdr:rowOff>47625</xdr:rowOff>
              </from>
              <to>
                <xdr:col>3</xdr:col>
                <xdr:colOff>0</xdr:colOff>
                <xdr:row>256</xdr:row>
                <xdr:rowOff>9525</xdr:rowOff>
              </to>
            </anchor>
          </controlPr>
        </control>
      </mc:Choice>
      <mc:Fallback>
        <control shapeId="1086" r:id="rId87" name="CHW"/>
      </mc:Fallback>
    </mc:AlternateContent>
    <mc:AlternateContent xmlns:mc="http://schemas.openxmlformats.org/markup-compatibility/2006">
      <mc:Choice Requires="x14">
        <control shapeId="1090" r:id="rId89" name="HHW">
          <controlPr defaultSize="0" autoLine="0" r:id="rId90">
            <anchor moveWithCells="1" sizeWithCells="1">
              <from>
                <xdr:col>2</xdr:col>
                <xdr:colOff>57150</xdr:colOff>
                <xdr:row>262</xdr:row>
                <xdr:rowOff>47625</xdr:rowOff>
              </from>
              <to>
                <xdr:col>3</xdr:col>
                <xdr:colOff>0</xdr:colOff>
                <xdr:row>264</xdr:row>
                <xdr:rowOff>9525</xdr:rowOff>
              </to>
            </anchor>
          </controlPr>
        </control>
      </mc:Choice>
      <mc:Fallback>
        <control shapeId="1090" r:id="rId89" name="HHW"/>
      </mc:Fallback>
    </mc:AlternateContent>
    <mc:AlternateContent xmlns:mc="http://schemas.openxmlformats.org/markup-compatibility/2006">
      <mc:Choice Requires="x14">
        <control shapeId="1116" r:id="rId91" name="Reset_DX">
          <controlPr defaultSize="0" autoLine="0" r:id="rId9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91" name="Reset_DX"/>
      </mc:Fallback>
    </mc:AlternateContent>
    <mc:AlternateContent xmlns:mc="http://schemas.openxmlformats.org/markup-compatibility/2006">
      <mc:Choice Requires="x14">
        <control shapeId="1117" r:id="rId93" name="DX">
          <controlPr defaultSize="0" autoLine="0" r:id="rId94">
            <anchor moveWithCells="1" sizeWithCells="1">
              <from>
                <xdr:col>2</xdr:col>
                <xdr:colOff>57150</xdr:colOff>
                <xdr:row>270</xdr:row>
                <xdr:rowOff>47625</xdr:rowOff>
              </from>
              <to>
                <xdr:col>3</xdr:col>
                <xdr:colOff>0</xdr:colOff>
                <xdr:row>272</xdr:row>
                <xdr:rowOff>9525</xdr:rowOff>
              </to>
            </anchor>
          </controlPr>
        </control>
      </mc:Choice>
      <mc:Fallback>
        <control shapeId="1117" r:id="rId93" name="DX"/>
      </mc:Fallback>
    </mc:AlternateContent>
    <mc:AlternateContent xmlns:mc="http://schemas.openxmlformats.org/markup-compatibility/2006">
      <mc:Choice Requires="x14">
        <control shapeId="1120" r:id="rId95" name="Reset_GAS">
          <controlPr defaultSize="0" autoLine="0" r:id="rId96">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95" name="Reset_GAS"/>
      </mc:Fallback>
    </mc:AlternateContent>
    <mc:AlternateContent xmlns:mc="http://schemas.openxmlformats.org/markup-compatibility/2006">
      <mc:Choice Requires="x14">
        <control shapeId="1121" r:id="rId97" name="GAS">
          <controlPr defaultSize="0" autoLine="0" r:id="rId98">
            <anchor moveWithCells="1" sizeWithCells="1">
              <from>
                <xdr:col>2</xdr:col>
                <xdr:colOff>57150</xdr:colOff>
                <xdr:row>294</xdr:row>
                <xdr:rowOff>47625</xdr:rowOff>
              </from>
              <to>
                <xdr:col>3</xdr:col>
                <xdr:colOff>0</xdr:colOff>
                <xdr:row>296</xdr:row>
                <xdr:rowOff>9525</xdr:rowOff>
              </to>
            </anchor>
          </controlPr>
        </control>
      </mc:Choice>
      <mc:Fallback>
        <control shapeId="1121" r:id="rId97" name="GAS"/>
      </mc:Fallback>
    </mc:AlternateContent>
    <mc:AlternateContent xmlns:mc="http://schemas.openxmlformats.org/markup-compatibility/2006">
      <mc:Choice Requires="x14">
        <control shapeId="1123" r:id="rId99" name="Reset_Inlet">
          <controlPr defaultSize="0" autoLine="0" autoPict="0" r:id="rId100">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99" name="Reset_Inlet"/>
      </mc:Fallback>
    </mc:AlternateContent>
    <mc:AlternateContent xmlns:mc="http://schemas.openxmlformats.org/markup-compatibility/2006">
      <mc:Choice Requires="x14">
        <control shapeId="1128" r:id="rId101" name="Reset_FCU_Inlet">
          <controlPr defaultSize="0" autoLine="0" r:id="rId10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01" name="Reset_FCU_Inlet"/>
      </mc:Fallback>
    </mc:AlternateContent>
    <mc:AlternateContent xmlns:mc="http://schemas.openxmlformats.org/markup-compatibility/2006">
      <mc:Choice Requires="x14">
        <control shapeId="1130" r:id="rId103" name="Reset_AC_Inlet">
          <controlPr defaultSize="0" autoLine="0" r:id="rId104">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103" name="Reset_AC_Inlet"/>
      </mc:Fallback>
    </mc:AlternateContent>
    <mc:AlternateContent xmlns:mc="http://schemas.openxmlformats.org/markup-compatibility/2006">
      <mc:Choice Requires="x14">
        <control shapeId="1145" r:id="rId105" name="HP">
          <controlPr defaultSize="0" autoLine="0" r:id="rId106">
            <anchor moveWithCells="1" sizeWithCells="1">
              <from>
                <xdr:col>2</xdr:col>
                <xdr:colOff>57150</xdr:colOff>
                <xdr:row>278</xdr:row>
                <xdr:rowOff>47625</xdr:rowOff>
              </from>
              <to>
                <xdr:col>3</xdr:col>
                <xdr:colOff>0</xdr:colOff>
                <xdr:row>280</xdr:row>
                <xdr:rowOff>9525</xdr:rowOff>
              </to>
            </anchor>
          </controlPr>
        </control>
      </mc:Choice>
      <mc:Fallback>
        <control shapeId="1145" r:id="rId105" name="HP"/>
      </mc:Fallback>
    </mc:AlternateContent>
    <mc:AlternateContent xmlns:mc="http://schemas.openxmlformats.org/markup-compatibility/2006">
      <mc:Choice Requires="x14">
        <control shapeId="1146" r:id="rId107" name="Reset_HP">
          <controlPr defaultSize="0" autoLine="0" r:id="rId108">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107" name="Reset_HP"/>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39" t="s">
        <v>1019</v>
      </c>
      <c r="B1" s="740" t="s">
        <v>1020</v>
      </c>
    </row>
    <row r="2" spans="1:2" x14ac:dyDescent="0.25">
      <c r="A2" t="s">
        <v>1021</v>
      </c>
      <c r="B2" t="s">
        <v>1021</v>
      </c>
    </row>
    <row r="3" spans="1:2" x14ac:dyDescent="0.25">
      <c r="A3" t="s">
        <v>1011</v>
      </c>
      <c r="B3" t="s">
        <v>1011</v>
      </c>
    </row>
    <row r="4" spans="1:2" x14ac:dyDescent="0.25">
      <c r="A4" t="s">
        <v>1022</v>
      </c>
      <c r="B4" s="738" t="s">
        <v>1022</v>
      </c>
    </row>
    <row r="5" spans="1:2" x14ac:dyDescent="0.25">
      <c r="A5" t="s">
        <v>1023</v>
      </c>
      <c r="B5" s="738" t="s">
        <v>1023</v>
      </c>
    </row>
    <row r="6" spans="1:2" x14ac:dyDescent="0.25">
      <c r="A6" t="s">
        <v>1024</v>
      </c>
      <c r="B6" s="738" t="s">
        <v>1024</v>
      </c>
    </row>
    <row r="7" spans="1:2" x14ac:dyDescent="0.25">
      <c r="A7" t="s">
        <v>1025</v>
      </c>
      <c r="B7" s="738" t="s">
        <v>1025</v>
      </c>
    </row>
    <row r="8" spans="1:2" x14ac:dyDescent="0.25">
      <c r="A8" t="s">
        <v>1026</v>
      </c>
      <c r="B8" t="s">
        <v>1027</v>
      </c>
    </row>
    <row r="9" spans="1:2" x14ac:dyDescent="0.25">
      <c r="B9" t="s">
        <v>1012</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876" t="s">
        <v>947</v>
      </c>
      <c r="B1" s="876"/>
      <c r="C1" s="876"/>
      <c r="D1" s="876"/>
      <c r="E1" s="876"/>
      <c r="F1" s="876"/>
      <c r="G1" s="874" t="s">
        <v>948</v>
      </c>
      <c r="H1" s="874"/>
      <c r="L1" s="704" t="s">
        <v>949</v>
      </c>
      <c r="M1" s="705"/>
    </row>
    <row r="2" spans="1:13" x14ac:dyDescent="0.25">
      <c r="A2" s="876"/>
      <c r="B2" s="876"/>
      <c r="C2" s="876"/>
      <c r="D2" s="876"/>
      <c r="E2" s="876"/>
      <c r="F2" s="876"/>
      <c r="G2" s="874"/>
      <c r="H2" s="874"/>
      <c r="L2" s="703" t="s">
        <v>950</v>
      </c>
      <c r="M2" s="703"/>
    </row>
    <row r="3" spans="1:13" x14ac:dyDescent="0.25">
      <c r="A3" s="876"/>
      <c r="B3" s="876"/>
      <c r="C3" s="876"/>
      <c r="D3" s="876"/>
      <c r="E3" s="876"/>
      <c r="F3" s="876"/>
      <c r="G3" s="874"/>
      <c r="H3" s="874"/>
      <c r="L3" s="703" t="s">
        <v>951</v>
      </c>
      <c r="M3" s="703"/>
    </row>
    <row r="4" spans="1:13" x14ac:dyDescent="0.25">
      <c r="H4" s="706" t="s">
        <v>1005</v>
      </c>
      <c r="L4" s="703" t="s">
        <v>952</v>
      </c>
      <c r="M4" s="703"/>
    </row>
    <row r="5" spans="1:13" x14ac:dyDescent="0.25">
      <c r="H5" s="875" t="s">
        <v>955</v>
      </c>
      <c r="I5" s="875"/>
      <c r="L5" s="703" t="s">
        <v>953</v>
      </c>
      <c r="M5" s="703"/>
    </row>
    <row r="6" spans="1:13" x14ac:dyDescent="0.25">
      <c r="L6" s="703" t="s">
        <v>954</v>
      </c>
      <c r="M6" s="703"/>
    </row>
    <row r="7" spans="1:13" x14ac:dyDescent="0.25">
      <c r="L7" s="703" t="s">
        <v>955</v>
      </c>
      <c r="M7" s="703"/>
    </row>
    <row r="8" spans="1:13" x14ac:dyDescent="0.25">
      <c r="L8" s="703" t="s">
        <v>956</v>
      </c>
      <c r="M8" s="703"/>
    </row>
    <row r="9" spans="1:13" x14ac:dyDescent="0.25">
      <c r="L9" s="703" t="s">
        <v>957</v>
      </c>
      <c r="M9" s="703"/>
    </row>
    <row r="10" spans="1:13" x14ac:dyDescent="0.25">
      <c r="L10" s="703" t="s">
        <v>958</v>
      </c>
      <c r="M10" s="703"/>
    </row>
    <row r="11" spans="1:13" x14ac:dyDescent="0.25">
      <c r="L11" s="703" t="s">
        <v>959</v>
      </c>
      <c r="M11" s="703"/>
    </row>
    <row r="12" spans="1:13" x14ac:dyDescent="0.25">
      <c r="L12" s="703" t="s">
        <v>960</v>
      </c>
      <c r="M12" s="703"/>
    </row>
    <row r="13" spans="1:13" x14ac:dyDescent="0.25">
      <c r="L13" s="703" t="s">
        <v>961</v>
      </c>
      <c r="M13" s="703"/>
    </row>
    <row r="14" spans="1:13" x14ac:dyDescent="0.25">
      <c r="L14" s="703" t="s">
        <v>962</v>
      </c>
      <c r="M14" s="703"/>
    </row>
    <row r="15" spans="1:13" x14ac:dyDescent="0.25">
      <c r="L15" s="703" t="s">
        <v>963</v>
      </c>
      <c r="M15" s="703"/>
    </row>
    <row r="16" spans="1:13" x14ac:dyDescent="0.25">
      <c r="L16" s="703" t="s">
        <v>964</v>
      </c>
      <c r="M16" s="703"/>
    </row>
    <row r="17" spans="12:13" x14ac:dyDescent="0.25">
      <c r="L17" s="703" t="s">
        <v>965</v>
      </c>
      <c r="M17" s="703"/>
    </row>
    <row r="18" spans="12:13" x14ac:dyDescent="0.25">
      <c r="L18" s="703" t="s">
        <v>966</v>
      </c>
      <c r="M18" s="703"/>
    </row>
    <row r="19" spans="12:13" x14ac:dyDescent="0.25">
      <c r="L19" s="703" t="s">
        <v>967</v>
      </c>
      <c r="M19" s="703"/>
    </row>
    <row r="20" spans="12:13" x14ac:dyDescent="0.25">
      <c r="L20" s="703" t="s">
        <v>968</v>
      </c>
      <c r="M20" s="703"/>
    </row>
    <row r="21" spans="12:13" x14ac:dyDescent="0.25">
      <c r="L21" s="703" t="s">
        <v>969</v>
      </c>
      <c r="M21" s="703"/>
    </row>
    <row r="22" spans="12:13" x14ac:dyDescent="0.25">
      <c r="L22" s="703" t="s">
        <v>970</v>
      </c>
      <c r="M22" s="703"/>
    </row>
    <row r="23" spans="12:13" x14ac:dyDescent="0.25">
      <c r="L23" s="703" t="s">
        <v>971</v>
      </c>
      <c r="M23" s="703"/>
    </row>
    <row r="24" spans="12:13" x14ac:dyDescent="0.25">
      <c r="L24" s="703" t="s">
        <v>972</v>
      </c>
      <c r="M24" s="703"/>
    </row>
    <row r="25" spans="12:13" x14ac:dyDescent="0.25">
      <c r="L25" s="703" t="s">
        <v>973</v>
      </c>
      <c r="M25" s="703"/>
    </row>
    <row r="26" spans="12:13" x14ac:dyDescent="0.25">
      <c r="L26" s="703" t="s">
        <v>974</v>
      </c>
      <c r="M26" s="703"/>
    </row>
    <row r="27" spans="12:13" x14ac:dyDescent="0.25">
      <c r="L27" s="703" t="s">
        <v>975</v>
      </c>
      <c r="M27" s="703"/>
    </row>
    <row r="28" spans="12:13" x14ac:dyDescent="0.25">
      <c r="L28" s="703" t="s">
        <v>976</v>
      </c>
      <c r="M28" s="703"/>
    </row>
    <row r="29" spans="12:13" x14ac:dyDescent="0.25">
      <c r="L29" s="703" t="s">
        <v>977</v>
      </c>
      <c r="M29" s="703"/>
    </row>
    <row r="30" spans="12:13" x14ac:dyDescent="0.25">
      <c r="L30" s="703" t="s">
        <v>978</v>
      </c>
      <c r="M30" s="703"/>
    </row>
    <row r="31" spans="12:13" x14ac:dyDescent="0.25">
      <c r="L31" s="703" t="s">
        <v>979</v>
      </c>
      <c r="M31" s="703"/>
    </row>
    <row r="32" spans="12:13" x14ac:dyDescent="0.25">
      <c r="L32" s="703" t="s">
        <v>980</v>
      </c>
      <c r="M32" s="703"/>
    </row>
    <row r="33" spans="12:13" x14ac:dyDescent="0.25">
      <c r="L33" s="703" t="s">
        <v>981</v>
      </c>
      <c r="M33" s="703"/>
    </row>
    <row r="34" spans="12:13" x14ac:dyDescent="0.25">
      <c r="L34" s="703" t="s">
        <v>982</v>
      </c>
      <c r="M34" s="703"/>
    </row>
    <row r="35" spans="12:13" x14ac:dyDescent="0.25">
      <c r="L35" s="703" t="s">
        <v>983</v>
      </c>
      <c r="M35" s="703"/>
    </row>
    <row r="36" spans="12:13" x14ac:dyDescent="0.25">
      <c r="L36" s="703" t="s">
        <v>984</v>
      </c>
      <c r="M36" s="703"/>
    </row>
    <row r="37" spans="12:13" x14ac:dyDescent="0.25">
      <c r="L37" s="703" t="s">
        <v>985</v>
      </c>
      <c r="M37" s="703"/>
    </row>
    <row r="38" spans="12:13" x14ac:dyDescent="0.25">
      <c r="L38" s="703" t="s">
        <v>986</v>
      </c>
      <c r="M38" s="703"/>
    </row>
    <row r="39" spans="12:13" x14ac:dyDescent="0.25">
      <c r="L39" s="703" t="s">
        <v>987</v>
      </c>
      <c r="M39" s="703"/>
    </row>
    <row r="40" spans="12:13" x14ac:dyDescent="0.25">
      <c r="L40" s="703" t="s">
        <v>988</v>
      </c>
      <c r="M40" s="703"/>
    </row>
    <row r="41" spans="12:13" x14ac:dyDescent="0.25">
      <c r="L41" s="703" t="s">
        <v>989</v>
      </c>
      <c r="M41" s="703"/>
    </row>
    <row r="42" spans="12:13" x14ac:dyDescent="0.25">
      <c r="L42" s="703" t="s">
        <v>990</v>
      </c>
      <c r="M42" s="703"/>
    </row>
    <row r="43" spans="12:13" x14ac:dyDescent="0.25">
      <c r="L43" s="703" t="s">
        <v>991</v>
      </c>
      <c r="M43" s="703"/>
    </row>
    <row r="44" spans="12:13" x14ac:dyDescent="0.25">
      <c r="L44" s="703" t="s">
        <v>1038</v>
      </c>
      <c r="M44" s="703"/>
    </row>
    <row r="45" spans="12:13" x14ac:dyDescent="0.25">
      <c r="L45" s="703" t="s">
        <v>992</v>
      </c>
      <c r="M45" s="703"/>
    </row>
    <row r="46" spans="12:13" x14ac:dyDescent="0.25">
      <c r="L46" s="703" t="s">
        <v>993</v>
      </c>
      <c r="M46" s="703"/>
    </row>
    <row r="47" spans="12:13" x14ac:dyDescent="0.25">
      <c r="L47" s="703" t="s">
        <v>994</v>
      </c>
      <c r="M47" s="703"/>
    </row>
    <row r="48" spans="12:13" x14ac:dyDescent="0.25">
      <c r="L48" s="703" t="s">
        <v>995</v>
      </c>
      <c r="M48" s="703"/>
    </row>
    <row r="49" spans="12:13" x14ac:dyDescent="0.25">
      <c r="L49" s="703" t="s">
        <v>996</v>
      </c>
      <c r="M49" s="703"/>
    </row>
    <row r="50" spans="12:13" x14ac:dyDescent="0.25">
      <c r="L50" s="703" t="s">
        <v>997</v>
      </c>
      <c r="M50" s="703"/>
    </row>
    <row r="51" spans="12:13" x14ac:dyDescent="0.25">
      <c r="L51" s="703" t="s">
        <v>998</v>
      </c>
      <c r="M51" s="703"/>
    </row>
    <row r="52" spans="12:13" x14ac:dyDescent="0.25">
      <c r="L52" s="703" t="s">
        <v>999</v>
      </c>
      <c r="M52" s="703"/>
    </row>
    <row r="53" spans="12:13" x14ac:dyDescent="0.25">
      <c r="L53" s="703" t="s">
        <v>1000</v>
      </c>
      <c r="M53" s="703"/>
    </row>
    <row r="54" spans="12:13" x14ac:dyDescent="0.25">
      <c r="L54" s="703" t="s">
        <v>1001</v>
      </c>
      <c r="M54" s="703"/>
    </row>
    <row r="55" spans="12:13" x14ac:dyDescent="0.25">
      <c r="L55" s="703" t="s">
        <v>1002</v>
      </c>
      <c r="M55" s="703"/>
    </row>
    <row r="56" spans="12:13" x14ac:dyDescent="0.25">
      <c r="L56" s="703" t="s">
        <v>1003</v>
      </c>
      <c r="M56" s="703"/>
    </row>
    <row r="57" spans="12:13" x14ac:dyDescent="0.25">
      <c r="L57" s="703" t="s">
        <v>1004</v>
      </c>
      <c r="M57" s="703"/>
    </row>
    <row r="58" spans="12:13" x14ac:dyDescent="0.25">
      <c r="L58" s="703" t="s">
        <v>1028</v>
      </c>
      <c r="M58" s="703"/>
    </row>
    <row r="59" spans="12:13" x14ac:dyDescent="0.25">
      <c r="L59" s="703" t="s">
        <v>1037</v>
      </c>
      <c r="M59" s="703"/>
    </row>
    <row r="60" spans="12:13" x14ac:dyDescent="0.25">
      <c r="L60" s="873"/>
      <c r="M60" s="873"/>
    </row>
    <row r="61" spans="12:13" x14ac:dyDescent="0.25">
      <c r="L61" s="873"/>
      <c r="M61" s="873"/>
    </row>
    <row r="62" spans="12:13" x14ac:dyDescent="0.25">
      <c r="L62" s="873"/>
      <c r="M62" s="873"/>
    </row>
    <row r="63" spans="12:13" x14ac:dyDescent="0.25">
      <c r="L63" s="873"/>
      <c r="M63" s="873"/>
    </row>
    <row r="64" spans="12:13" x14ac:dyDescent="0.25">
      <c r="L64" s="873"/>
      <c r="M64" s="873"/>
    </row>
    <row r="65" spans="12:13" x14ac:dyDescent="0.25">
      <c r="L65" s="873"/>
      <c r="M65" s="873"/>
    </row>
    <row r="66" spans="12:13" x14ac:dyDescent="0.25">
      <c r="L66" s="873"/>
      <c r="M66" s="873"/>
    </row>
    <row r="67" spans="12:13" x14ac:dyDescent="0.25">
      <c r="L67" s="873"/>
      <c r="M67" s="873"/>
    </row>
    <row r="68" spans="12:13" x14ac:dyDescent="0.25">
      <c r="L68" s="873"/>
      <c r="M68" s="873"/>
    </row>
    <row r="69" spans="12:13" x14ac:dyDescent="0.25">
      <c r="L69" s="873"/>
      <c r="M69" s="873"/>
    </row>
    <row r="70" spans="12:13" x14ac:dyDescent="0.25">
      <c r="L70" s="873"/>
      <c r="M70" s="873"/>
    </row>
    <row r="71" spans="12:13" x14ac:dyDescent="0.25">
      <c r="L71" s="873"/>
      <c r="M71" s="873"/>
    </row>
    <row r="72" spans="12:13" x14ac:dyDescent="0.25">
      <c r="L72" s="873"/>
      <c r="M72" s="873"/>
    </row>
    <row r="73" spans="12:13" x14ac:dyDescent="0.25">
      <c r="L73" s="873"/>
      <c r="M73" s="873"/>
    </row>
    <row r="74" spans="12:13" x14ac:dyDescent="0.25">
      <c r="L74" s="873"/>
      <c r="M74" s="873"/>
    </row>
    <row r="75" spans="12:13" x14ac:dyDescent="0.25">
      <c r="L75" s="873"/>
      <c r="M75" s="873"/>
    </row>
    <row r="76" spans="12:13" x14ac:dyDescent="0.25">
      <c r="L76" s="873"/>
      <c r="M76" s="873"/>
    </row>
    <row r="77" spans="12:13" x14ac:dyDescent="0.25">
      <c r="L77" s="873"/>
      <c r="M77" s="873"/>
    </row>
    <row r="78" spans="12:13" x14ac:dyDescent="0.25">
      <c r="L78" s="873"/>
      <c r="M78" s="873"/>
    </row>
    <row r="79" spans="12:13" x14ac:dyDescent="0.25">
      <c r="L79" s="873"/>
      <c r="M79" s="873"/>
    </row>
    <row r="80" spans="12:13" x14ac:dyDescent="0.25">
      <c r="L80" s="873"/>
      <c r="M80" s="873"/>
    </row>
    <row r="81" spans="12:13" x14ac:dyDescent="0.25">
      <c r="L81" s="873"/>
      <c r="M81" s="873"/>
    </row>
    <row r="82" spans="12:13" x14ac:dyDescent="0.25">
      <c r="L82" s="873"/>
      <c r="M82" s="873"/>
    </row>
    <row r="83" spans="12:13" x14ac:dyDescent="0.25">
      <c r="L83" s="873"/>
      <c r="M83" s="873"/>
    </row>
    <row r="84" spans="12:13" x14ac:dyDescent="0.25">
      <c r="L84" s="873"/>
      <c r="M84" s="873"/>
    </row>
    <row r="85" spans="12:13" x14ac:dyDescent="0.25">
      <c r="L85" s="873"/>
      <c r="M85" s="873"/>
    </row>
    <row r="86" spans="12:13" x14ac:dyDescent="0.25">
      <c r="L86" s="873"/>
      <c r="M86" s="873"/>
    </row>
    <row r="87" spans="12:13" x14ac:dyDescent="0.25">
      <c r="L87" s="873"/>
      <c r="M87" s="873"/>
    </row>
    <row r="88" spans="12:13" x14ac:dyDescent="0.25">
      <c r="L88" s="873"/>
      <c r="M88" s="873"/>
    </row>
    <row r="89" spans="12:13" x14ac:dyDescent="0.25">
      <c r="L89" s="873"/>
      <c r="M89" s="873"/>
    </row>
    <row r="90" spans="12:13" x14ac:dyDescent="0.25">
      <c r="L90" s="873"/>
      <c r="M90" s="873"/>
    </row>
    <row r="91" spans="12:13" x14ac:dyDescent="0.25">
      <c r="L91" s="873"/>
      <c r="M91" s="873"/>
    </row>
    <row r="92" spans="12:13" x14ac:dyDescent="0.25">
      <c r="L92" s="873"/>
      <c r="M92" s="873"/>
    </row>
    <row r="93" spans="12:13" x14ac:dyDescent="0.25">
      <c r="L93" s="873"/>
      <c r="M93" s="873"/>
    </row>
    <row r="94" spans="12:13" x14ac:dyDescent="0.25">
      <c r="L94" s="873"/>
      <c r="M94" s="873"/>
    </row>
    <row r="95" spans="12:13" x14ac:dyDescent="0.25">
      <c r="L95" s="873"/>
      <c r="M95" s="873"/>
    </row>
    <row r="96" spans="12:13" x14ac:dyDescent="0.25">
      <c r="L96" s="873"/>
      <c r="M96" s="873"/>
    </row>
    <row r="97" spans="12:13" x14ac:dyDescent="0.25">
      <c r="L97" s="873"/>
      <c r="M97" s="873"/>
    </row>
    <row r="98" spans="12:13" x14ac:dyDescent="0.25">
      <c r="L98" s="873"/>
      <c r="M98" s="873"/>
    </row>
    <row r="99" spans="12:13" x14ac:dyDescent="0.25">
      <c r="L99" s="873"/>
      <c r="M99" s="873"/>
    </row>
    <row r="100" spans="12:13" x14ac:dyDescent="0.25">
      <c r="L100" s="873"/>
      <c r="M100" s="873"/>
    </row>
    <row r="101" spans="12:13" x14ac:dyDescent="0.25">
      <c r="L101" s="873"/>
      <c r="M101" s="873"/>
    </row>
    <row r="102" spans="12:13" x14ac:dyDescent="0.25">
      <c r="L102" s="873"/>
      <c r="M102" s="873"/>
    </row>
    <row r="103" spans="12:13" x14ac:dyDescent="0.25">
      <c r="L103" s="873"/>
      <c r="M103" s="873"/>
    </row>
    <row r="104" spans="12:13" x14ac:dyDescent="0.25">
      <c r="L104" s="873"/>
      <c r="M104" s="873"/>
    </row>
    <row r="105" spans="12:13" x14ac:dyDescent="0.25">
      <c r="L105" s="873"/>
      <c r="M105" s="873"/>
    </row>
    <row r="106" spans="12:13" x14ac:dyDescent="0.25">
      <c r="L106" s="873"/>
      <c r="M106" s="873"/>
    </row>
    <row r="107" spans="12:13" x14ac:dyDescent="0.25">
      <c r="L107" s="873"/>
      <c r="M107" s="873"/>
    </row>
    <row r="108" spans="12:13" x14ac:dyDescent="0.25">
      <c r="L108" s="873"/>
      <c r="M108" s="873"/>
    </row>
    <row r="109" spans="12:13" x14ac:dyDescent="0.25">
      <c r="L109" s="873"/>
      <c r="M109" s="873"/>
    </row>
    <row r="110" spans="12:13" x14ac:dyDescent="0.25">
      <c r="L110" s="873"/>
      <c r="M110" s="873"/>
    </row>
    <row r="111" spans="12:13" x14ac:dyDescent="0.25">
      <c r="L111" s="873"/>
      <c r="M111" s="873"/>
    </row>
    <row r="112" spans="12:13" x14ac:dyDescent="0.25">
      <c r="L112" s="873"/>
      <c r="M112" s="873"/>
    </row>
    <row r="113" spans="12:13" x14ac:dyDescent="0.25">
      <c r="L113" s="873"/>
      <c r="M113" s="873"/>
    </row>
    <row r="114" spans="12:13" x14ac:dyDescent="0.25">
      <c r="L114" s="873"/>
      <c r="M114" s="873"/>
    </row>
    <row r="115" spans="12:13" x14ac:dyDescent="0.25">
      <c r="L115" s="873"/>
      <c r="M115" s="873"/>
    </row>
    <row r="116" spans="12:13" x14ac:dyDescent="0.25">
      <c r="L116" s="873"/>
      <c r="M116" s="873"/>
    </row>
    <row r="117" spans="12:13" x14ac:dyDescent="0.25">
      <c r="L117" s="873"/>
      <c r="M117" s="873"/>
    </row>
    <row r="118" spans="12:13" x14ac:dyDescent="0.25">
      <c r="L118" s="873"/>
      <c r="M118" s="873"/>
    </row>
    <row r="119" spans="12:13" x14ac:dyDescent="0.25">
      <c r="L119" s="873"/>
      <c r="M119" s="873"/>
    </row>
  </sheetData>
  <sheetProtection sheet="1" objects="1" scenarios="1"/>
  <mergeCells count="63">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51" customWidth="1"/>
    <col min="85" max="111" width="2.7109375" style="751" hidden="1" customWidth="1"/>
    <col min="112" max="16384" width="9.140625" style="751"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8" t="s">
        <v>49</v>
      </c>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19" t="s">
        <v>833</v>
      </c>
      <c r="AA5" s="919"/>
      <c r="AB5" s="919"/>
      <c r="AC5" s="919"/>
      <c r="AD5" s="919"/>
      <c r="AE5" s="919"/>
      <c r="AF5" s="919"/>
      <c r="AG5" s="919"/>
      <c r="AH5" s="919"/>
      <c r="AI5" s="919"/>
      <c r="AJ5" s="919"/>
      <c r="AK5" s="919"/>
      <c r="AL5" s="919"/>
      <c r="AM5" s="919"/>
      <c r="AN5" s="919"/>
      <c r="AO5" s="919"/>
      <c r="AP5" s="919"/>
      <c r="AQ5" s="919"/>
      <c r="AR5" s="919"/>
      <c r="AS5" s="919"/>
      <c r="AT5" s="919"/>
      <c r="AU5" s="919"/>
      <c r="AV5" s="91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95" t="s">
        <v>48</v>
      </c>
      <c r="B7" s="895"/>
      <c r="C7" s="895"/>
      <c r="D7" s="895"/>
      <c r="E7" s="895"/>
      <c r="F7" s="896"/>
      <c r="G7" s="896"/>
      <c r="H7" s="896"/>
      <c r="I7" s="896"/>
      <c r="J7" s="896"/>
      <c r="K7" s="896"/>
      <c r="L7" s="896"/>
      <c r="M7" s="896"/>
      <c r="N7" s="896"/>
      <c r="O7" s="896"/>
      <c r="P7" s="896"/>
      <c r="Q7" s="42"/>
      <c r="R7" s="42"/>
      <c r="S7" s="42"/>
      <c r="T7" s="42"/>
      <c r="U7" s="42"/>
      <c r="V7" s="42"/>
      <c r="W7" s="42"/>
      <c r="X7" s="42"/>
      <c r="Y7" s="42"/>
      <c r="Z7" s="42"/>
      <c r="AA7" s="42"/>
      <c r="AB7" s="42"/>
      <c r="AC7" s="42"/>
      <c r="AD7" s="42"/>
      <c r="AE7" s="42"/>
      <c r="AF7" s="42"/>
      <c r="AG7" s="895"/>
      <c r="AH7" s="895"/>
      <c r="AI7" s="895"/>
      <c r="AJ7" s="895"/>
      <c r="AK7" s="895"/>
      <c r="AL7" s="897"/>
      <c r="AM7" s="897"/>
      <c r="AN7" s="897"/>
      <c r="AO7" s="897"/>
      <c r="AP7" s="897"/>
      <c r="AQ7" s="897"/>
      <c r="AR7" s="897"/>
      <c r="AS7" s="897"/>
      <c r="AT7" s="897"/>
      <c r="AU7" s="897"/>
      <c r="AV7" s="897"/>
      <c r="AW7" s="5"/>
      <c r="AX7" s="898" t="s">
        <v>696</v>
      </c>
      <c r="AY7" s="899"/>
      <c r="AZ7" s="899"/>
      <c r="BA7" s="899"/>
      <c r="BB7" s="899"/>
      <c r="BC7" s="899"/>
      <c r="BD7" s="899"/>
      <c r="BE7" s="899"/>
      <c r="BF7" s="899"/>
      <c r="BG7" s="899"/>
      <c r="BH7" s="899"/>
      <c r="BI7" s="899"/>
      <c r="BJ7" s="899"/>
      <c r="BK7" s="899"/>
      <c r="BL7" s="900"/>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3"/>
      <c r="AY8" s="914"/>
      <c r="AZ8" s="914"/>
      <c r="BA8" s="914"/>
      <c r="BB8" s="915"/>
      <c r="BC8" s="916"/>
      <c r="BD8" s="914"/>
      <c r="BE8" s="914"/>
      <c r="BF8" s="914"/>
      <c r="BG8" s="915"/>
      <c r="BH8" s="916"/>
      <c r="BI8" s="914"/>
      <c r="BJ8" s="914"/>
      <c r="BK8" s="914"/>
      <c r="BL8" s="917"/>
      <c r="BM8" s="5"/>
      <c r="BN8" s="5"/>
      <c r="BO8" s="5"/>
      <c r="BP8" s="5"/>
      <c r="BQ8" s="5"/>
      <c r="BR8" s="5"/>
      <c r="BS8" s="5"/>
      <c r="BT8" s="5"/>
      <c r="BU8" s="5"/>
      <c r="BV8" s="5"/>
      <c r="BW8" s="5"/>
      <c r="BX8" s="5"/>
      <c r="BY8" s="5"/>
      <c r="BZ8" s="5"/>
      <c r="CA8" s="5"/>
      <c r="CB8" s="5"/>
      <c r="CC8" s="5"/>
      <c r="CD8" s="5"/>
      <c r="CE8" s="5"/>
      <c r="CF8" s="5"/>
    </row>
    <row r="9" spans="1:84" ht="12" customHeight="1" thickBot="1" x14ac:dyDescent="0.3">
      <c r="A9" s="887" t="s">
        <v>435</v>
      </c>
      <c r="B9" s="888"/>
      <c r="C9" s="888"/>
      <c r="D9" s="888"/>
      <c r="E9" s="888"/>
      <c r="F9" s="888"/>
      <c r="G9" s="888"/>
      <c r="H9" s="888"/>
      <c r="I9" s="888"/>
      <c r="J9" s="888"/>
      <c r="K9" s="888"/>
      <c r="L9" s="888"/>
      <c r="M9" s="888"/>
      <c r="N9" s="888"/>
      <c r="O9" s="888"/>
      <c r="P9" s="888"/>
      <c r="Q9" s="888"/>
      <c r="R9" s="888"/>
      <c r="S9" s="888"/>
      <c r="T9" s="888"/>
      <c r="U9" s="888"/>
      <c r="V9" s="888"/>
      <c r="W9" s="888"/>
      <c r="X9" s="888"/>
      <c r="Y9" s="888"/>
      <c r="Z9" s="888"/>
      <c r="AA9" s="888"/>
      <c r="AB9" s="888"/>
      <c r="AC9" s="888"/>
      <c r="AD9" s="888"/>
      <c r="AE9" s="888"/>
      <c r="AF9" s="888"/>
      <c r="AG9" s="888"/>
      <c r="AH9" s="888"/>
      <c r="AI9" s="888"/>
      <c r="AJ9" s="889"/>
      <c r="AK9" s="671"/>
      <c r="AL9" s="603"/>
      <c r="AM9" s="603"/>
      <c r="AN9" s="565"/>
      <c r="AO9" s="565"/>
      <c r="AP9" s="565"/>
      <c r="AQ9" s="565"/>
      <c r="AR9" s="565"/>
      <c r="AS9" s="565"/>
      <c r="AT9" s="565"/>
      <c r="AU9" s="565"/>
      <c r="AV9" s="565"/>
      <c r="AW9" s="5"/>
      <c r="AX9" s="894"/>
      <c r="AY9" s="878"/>
      <c r="AZ9" s="878"/>
      <c r="BA9" s="878"/>
      <c r="BB9" s="879"/>
      <c r="BC9" s="877"/>
      <c r="BD9" s="878"/>
      <c r="BE9" s="878"/>
      <c r="BF9" s="878"/>
      <c r="BG9" s="879"/>
      <c r="BH9" s="877"/>
      <c r="BI9" s="878"/>
      <c r="BJ9" s="878"/>
      <c r="BK9" s="878"/>
      <c r="BL9" s="880"/>
      <c r="BM9" s="5"/>
      <c r="BN9" s="5"/>
      <c r="BO9" s="5"/>
      <c r="BP9" s="636"/>
      <c r="BQ9" s="5"/>
      <c r="BR9" s="5"/>
      <c r="BS9" s="5"/>
      <c r="BT9" s="5"/>
      <c r="BU9" s="636"/>
      <c r="BV9" s="5"/>
      <c r="BW9" s="5"/>
      <c r="BX9" s="5"/>
      <c r="BY9" s="5"/>
      <c r="BZ9" s="5"/>
      <c r="CA9" s="5"/>
      <c r="CB9" s="5"/>
      <c r="CC9" s="5"/>
      <c r="CD9" s="5"/>
      <c r="CE9" s="5"/>
      <c r="CF9" s="5"/>
    </row>
    <row r="10" spans="1:84" ht="12.75" customHeight="1" thickTop="1" x14ac:dyDescent="0.25">
      <c r="A10" s="904" t="s">
        <v>428</v>
      </c>
      <c r="B10" s="882"/>
      <c r="C10" s="882"/>
      <c r="D10" s="882"/>
      <c r="E10" s="882"/>
      <c r="F10" s="882"/>
      <c r="G10" s="905"/>
      <c r="H10" s="881" t="s">
        <v>427</v>
      </c>
      <c r="I10" s="882"/>
      <c r="J10" s="882"/>
      <c r="K10" s="882"/>
      <c r="L10" s="882"/>
      <c r="M10" s="905"/>
      <c r="N10" s="906" t="s">
        <v>426</v>
      </c>
      <c r="O10" s="907"/>
      <c r="P10" s="908"/>
      <c r="Q10" s="909" t="s">
        <v>425</v>
      </c>
      <c r="R10" s="909"/>
      <c r="S10" s="909"/>
      <c r="T10" s="909"/>
      <c r="U10" s="909"/>
      <c r="V10" s="909"/>
      <c r="W10" s="909" t="s">
        <v>424</v>
      </c>
      <c r="X10" s="909"/>
      <c r="Y10" s="909"/>
      <c r="Z10" s="909"/>
      <c r="AA10" s="909"/>
      <c r="AB10" s="909"/>
      <c r="AC10" s="910" t="s">
        <v>433</v>
      </c>
      <c r="AD10" s="911"/>
      <c r="AE10" s="912"/>
      <c r="AF10" s="881" t="s">
        <v>39</v>
      </c>
      <c r="AG10" s="882"/>
      <c r="AH10" s="882"/>
      <c r="AI10" s="882"/>
      <c r="AJ10" s="883"/>
      <c r="AK10" s="565"/>
      <c r="AL10" s="565"/>
      <c r="AM10" s="565"/>
      <c r="AN10" s="565"/>
      <c r="AO10" s="565"/>
      <c r="AP10" s="565"/>
      <c r="AQ10" s="565"/>
      <c r="AR10" s="565"/>
      <c r="AS10" s="565"/>
      <c r="AT10" s="565"/>
      <c r="AU10" s="565"/>
      <c r="AV10" s="565"/>
      <c r="AW10" s="5"/>
      <c r="AX10" s="894"/>
      <c r="AY10" s="878"/>
      <c r="AZ10" s="878"/>
      <c r="BA10" s="878"/>
      <c r="BB10" s="879"/>
      <c r="BC10" s="877"/>
      <c r="BD10" s="878"/>
      <c r="BE10" s="878"/>
      <c r="BF10" s="878"/>
      <c r="BG10" s="879"/>
      <c r="BH10" s="877"/>
      <c r="BI10" s="878"/>
      <c r="BJ10" s="878"/>
      <c r="BK10" s="878"/>
      <c r="BL10" s="880"/>
      <c r="BM10" s="5"/>
      <c r="BN10" s="5"/>
      <c r="BO10" s="5"/>
      <c r="BP10" s="636"/>
      <c r="BQ10" s="5"/>
      <c r="BR10" s="5"/>
      <c r="BS10" s="5"/>
      <c r="BT10" s="5"/>
      <c r="BU10" s="636"/>
      <c r="BV10" s="5"/>
      <c r="BW10" s="5"/>
      <c r="BX10" s="5"/>
      <c r="BY10" s="5"/>
      <c r="BZ10" s="5"/>
      <c r="CA10" s="5"/>
      <c r="CB10" s="5"/>
      <c r="CC10" s="5"/>
      <c r="CD10" s="5"/>
      <c r="CE10" s="5"/>
      <c r="CF10" s="5"/>
    </row>
    <row r="11" spans="1:84" ht="12" customHeight="1" x14ac:dyDescent="0.25">
      <c r="A11" s="904"/>
      <c r="B11" s="882"/>
      <c r="C11" s="882"/>
      <c r="D11" s="882"/>
      <c r="E11" s="882"/>
      <c r="F11" s="882"/>
      <c r="G11" s="905"/>
      <c r="H11" s="881"/>
      <c r="I11" s="882"/>
      <c r="J11" s="882"/>
      <c r="K11" s="882"/>
      <c r="L11" s="882"/>
      <c r="M11" s="905"/>
      <c r="N11" s="906"/>
      <c r="O11" s="907"/>
      <c r="P11" s="908"/>
      <c r="Q11" s="901" t="s">
        <v>281</v>
      </c>
      <c r="R11" s="902"/>
      <c r="S11" s="903"/>
      <c r="T11" s="901" t="s">
        <v>282</v>
      </c>
      <c r="U11" s="902"/>
      <c r="V11" s="903"/>
      <c r="W11" s="901" t="s">
        <v>281</v>
      </c>
      <c r="X11" s="902"/>
      <c r="Y11" s="903"/>
      <c r="Z11" s="901" t="s">
        <v>282</v>
      </c>
      <c r="AA11" s="902"/>
      <c r="AB11" s="903"/>
      <c r="AC11" s="881"/>
      <c r="AD11" s="882"/>
      <c r="AE11" s="905"/>
      <c r="AF11" s="884"/>
      <c r="AG11" s="885"/>
      <c r="AH11" s="885"/>
      <c r="AI11" s="885"/>
      <c r="AJ11" s="886"/>
      <c r="AK11" s="565"/>
      <c r="AL11" s="565"/>
      <c r="AM11" s="565"/>
      <c r="AN11" s="565"/>
      <c r="AO11" s="565"/>
      <c r="AP11" s="565"/>
      <c r="AQ11" s="565"/>
      <c r="AR11" s="565"/>
      <c r="AS11" s="565"/>
      <c r="AT11" s="565"/>
      <c r="AU11" s="565"/>
      <c r="AV11" s="565"/>
      <c r="AW11" s="5"/>
      <c r="AX11" s="894"/>
      <c r="AY11" s="878"/>
      <c r="AZ11" s="878"/>
      <c r="BA11" s="878"/>
      <c r="BB11" s="879"/>
      <c r="BC11" s="877"/>
      <c r="BD11" s="878"/>
      <c r="BE11" s="878"/>
      <c r="BF11" s="878"/>
      <c r="BG11" s="879"/>
      <c r="BH11" s="877"/>
      <c r="BI11" s="878"/>
      <c r="BJ11" s="878"/>
      <c r="BK11" s="878"/>
      <c r="BL11" s="880"/>
      <c r="BM11" s="5"/>
      <c r="BN11" s="5"/>
      <c r="BO11" s="5"/>
      <c r="BP11" s="636"/>
      <c r="BQ11" s="5"/>
      <c r="BR11" s="5"/>
      <c r="BS11" s="5"/>
      <c r="BT11" s="5"/>
      <c r="BU11" s="636"/>
      <c r="BV11" s="5"/>
      <c r="BW11" s="5"/>
      <c r="BX11" s="5"/>
      <c r="BY11" s="5"/>
      <c r="BZ11" s="5"/>
      <c r="CA11" s="5"/>
      <c r="CB11" s="5"/>
      <c r="CC11" s="5"/>
      <c r="CD11" s="5"/>
      <c r="CE11" s="5"/>
      <c r="CF11" s="5"/>
    </row>
    <row r="12" spans="1:84" ht="12.75" customHeight="1" x14ac:dyDescent="0.25">
      <c r="A12" s="944"/>
      <c r="B12" s="945"/>
      <c r="C12" s="945"/>
      <c r="D12" s="945"/>
      <c r="E12" s="945"/>
      <c r="F12" s="945"/>
      <c r="G12" s="946"/>
      <c r="H12" s="940" t="s">
        <v>102</v>
      </c>
      <c r="I12" s="941"/>
      <c r="J12" s="941"/>
      <c r="K12" s="941"/>
      <c r="L12" s="941"/>
      <c r="M12" s="942"/>
      <c r="N12" s="943"/>
      <c r="O12" s="943"/>
      <c r="P12" s="943"/>
      <c r="Q12" s="890"/>
      <c r="R12" s="890"/>
      <c r="S12" s="890"/>
      <c r="T12" s="891" t="str">
        <f>IF($A12&lt;&gt;"","---","")</f>
        <v/>
      </c>
      <c r="U12" s="892"/>
      <c r="V12" s="892"/>
      <c r="W12" s="890"/>
      <c r="X12" s="890"/>
      <c r="Y12" s="890"/>
      <c r="Z12" s="891" t="str">
        <f>IF($A12&lt;&gt;"","---","")</f>
        <v/>
      </c>
      <c r="AA12" s="892"/>
      <c r="AB12" s="892"/>
      <c r="AC12" s="893"/>
      <c r="AD12" s="893"/>
      <c r="AE12" s="893"/>
      <c r="AF12" s="934"/>
      <c r="AG12" s="935"/>
      <c r="AH12" s="935"/>
      <c r="AI12" s="935"/>
      <c r="AJ12" s="936"/>
      <c r="AK12" s="565"/>
      <c r="AL12" s="565"/>
      <c r="AM12" s="565"/>
      <c r="AN12" s="565"/>
      <c r="AO12" s="565"/>
      <c r="AP12" s="565"/>
      <c r="AQ12" s="565"/>
      <c r="AR12" s="565"/>
      <c r="AS12" s="565"/>
      <c r="AT12" s="565"/>
      <c r="AU12" s="565"/>
      <c r="AV12" s="565"/>
      <c r="AW12" s="5"/>
      <c r="AX12" s="894"/>
      <c r="AY12" s="878"/>
      <c r="AZ12" s="878"/>
      <c r="BA12" s="878"/>
      <c r="BB12" s="879"/>
      <c r="BC12" s="877"/>
      <c r="BD12" s="878"/>
      <c r="BE12" s="878"/>
      <c r="BF12" s="878"/>
      <c r="BG12" s="879"/>
      <c r="BH12" s="877"/>
      <c r="BI12" s="878"/>
      <c r="BJ12" s="878"/>
      <c r="BK12" s="878"/>
      <c r="BL12" s="88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47"/>
      <c r="B13" s="948"/>
      <c r="C13" s="948"/>
      <c r="D13" s="948"/>
      <c r="E13" s="948"/>
      <c r="F13" s="948"/>
      <c r="G13" s="949"/>
      <c r="H13" s="923" t="s">
        <v>101</v>
      </c>
      <c r="I13" s="924"/>
      <c r="J13" s="924"/>
      <c r="K13" s="924"/>
      <c r="L13" s="924"/>
      <c r="M13" s="925"/>
      <c r="N13" s="926"/>
      <c r="O13" s="926"/>
      <c r="P13" s="926"/>
      <c r="Q13" s="927"/>
      <c r="R13" s="927"/>
      <c r="S13" s="927"/>
      <c r="T13" s="928" t="str">
        <f>IF($A12&lt;&gt;"","---","")</f>
        <v/>
      </c>
      <c r="U13" s="929"/>
      <c r="V13" s="929"/>
      <c r="W13" s="927"/>
      <c r="X13" s="927"/>
      <c r="Y13" s="927"/>
      <c r="Z13" s="928" t="str">
        <f>IF($A12&lt;&gt;"","---","")</f>
        <v/>
      </c>
      <c r="AA13" s="929"/>
      <c r="AB13" s="929"/>
      <c r="AC13" s="933" t="str">
        <f>IF(N13*1.085*(W13-Q13)/1000=0,"",N13*1.085*(W13-Q13)/1000)</f>
        <v/>
      </c>
      <c r="AD13" s="933"/>
      <c r="AE13" s="933"/>
      <c r="AF13" s="920"/>
      <c r="AG13" s="921"/>
      <c r="AH13" s="921"/>
      <c r="AI13" s="921"/>
      <c r="AJ13" s="922"/>
      <c r="AK13" s="565"/>
      <c r="AL13" s="565"/>
      <c r="AM13" s="565"/>
      <c r="AN13" s="565"/>
      <c r="AO13" s="565"/>
      <c r="AP13" s="565"/>
      <c r="AQ13" s="565"/>
      <c r="AR13" s="565"/>
      <c r="AS13" s="565"/>
      <c r="AT13" s="565"/>
      <c r="AU13" s="565"/>
      <c r="AV13" s="565"/>
      <c r="AW13" s="5"/>
      <c r="AX13" s="938"/>
      <c r="AY13" s="931"/>
      <c r="AZ13" s="931"/>
      <c r="BA13" s="931"/>
      <c r="BB13" s="939"/>
      <c r="BC13" s="930"/>
      <c r="BD13" s="931"/>
      <c r="BE13" s="931"/>
      <c r="BF13" s="931"/>
      <c r="BG13" s="939"/>
      <c r="BH13" s="930"/>
      <c r="BI13" s="931"/>
      <c r="BJ13" s="931"/>
      <c r="BK13" s="931"/>
      <c r="BL13" s="93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44"/>
      <c r="B14" s="945"/>
      <c r="C14" s="945"/>
      <c r="D14" s="945"/>
      <c r="E14" s="945"/>
      <c r="F14" s="945"/>
      <c r="G14" s="946"/>
      <c r="H14" s="940" t="s">
        <v>102</v>
      </c>
      <c r="I14" s="941"/>
      <c r="J14" s="941"/>
      <c r="K14" s="941"/>
      <c r="L14" s="941"/>
      <c r="M14" s="942"/>
      <c r="N14" s="943"/>
      <c r="O14" s="943"/>
      <c r="P14" s="943"/>
      <c r="Q14" s="890"/>
      <c r="R14" s="890"/>
      <c r="S14" s="890"/>
      <c r="T14" s="891" t="str">
        <f>IF($A14&lt;&gt;"","---","")</f>
        <v/>
      </c>
      <c r="U14" s="892"/>
      <c r="V14" s="892"/>
      <c r="W14" s="890"/>
      <c r="X14" s="890"/>
      <c r="Y14" s="890"/>
      <c r="Z14" s="891" t="str">
        <f>IF($A14&lt;&gt;"","---","")</f>
        <v/>
      </c>
      <c r="AA14" s="892"/>
      <c r="AB14" s="892"/>
      <c r="AC14" s="893"/>
      <c r="AD14" s="893"/>
      <c r="AE14" s="893"/>
      <c r="AF14" s="934"/>
      <c r="AG14" s="935"/>
      <c r="AH14" s="935"/>
      <c r="AI14" s="935"/>
      <c r="AJ14" s="936"/>
      <c r="AK14" s="565"/>
      <c r="AL14" s="565"/>
      <c r="AM14" s="565"/>
      <c r="AN14" s="565"/>
      <c r="AO14" s="565"/>
      <c r="AP14" s="565"/>
      <c r="AQ14" s="565"/>
      <c r="AR14" s="565"/>
      <c r="AS14" s="565"/>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7"/>
      <c r="B15" s="948"/>
      <c r="C15" s="948"/>
      <c r="D15" s="948"/>
      <c r="E15" s="948"/>
      <c r="F15" s="948"/>
      <c r="G15" s="949"/>
      <c r="H15" s="923" t="s">
        <v>101</v>
      </c>
      <c r="I15" s="924"/>
      <c r="J15" s="924"/>
      <c r="K15" s="924"/>
      <c r="L15" s="924"/>
      <c r="M15" s="925"/>
      <c r="N15" s="937"/>
      <c r="O15" s="937"/>
      <c r="P15" s="937"/>
      <c r="Q15" s="927"/>
      <c r="R15" s="927"/>
      <c r="S15" s="927"/>
      <c r="T15" s="928" t="str">
        <f>IF($A14&lt;&gt;"","---","")</f>
        <v/>
      </c>
      <c r="U15" s="929"/>
      <c r="V15" s="929"/>
      <c r="W15" s="927"/>
      <c r="X15" s="927"/>
      <c r="Y15" s="927"/>
      <c r="Z15" s="928" t="str">
        <f>IF($A14&lt;&gt;"","---","")</f>
        <v/>
      </c>
      <c r="AA15" s="929"/>
      <c r="AB15" s="929"/>
      <c r="AC15" s="933" t="str">
        <f>IF(N15*1.085*(W15-Q15)/1000=0,"",N15*1.085*(W15-Q15)/1000)</f>
        <v/>
      </c>
      <c r="AD15" s="933"/>
      <c r="AE15" s="933"/>
      <c r="AF15" s="920"/>
      <c r="AG15" s="921"/>
      <c r="AH15" s="921"/>
      <c r="AI15" s="921"/>
      <c r="AJ15" s="922"/>
      <c r="AK15" s="565"/>
      <c r="AL15" s="565"/>
      <c r="AM15" s="565"/>
      <c r="AN15" s="565"/>
      <c r="AO15" s="565"/>
      <c r="AP15" s="565"/>
      <c r="AQ15" s="565"/>
      <c r="AR15" s="565"/>
      <c r="AS15" s="565"/>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4"/>
      <c r="B16" s="945"/>
      <c r="C16" s="945"/>
      <c r="D16" s="945"/>
      <c r="E16" s="945"/>
      <c r="F16" s="945"/>
      <c r="G16" s="946"/>
      <c r="H16" s="940" t="s">
        <v>102</v>
      </c>
      <c r="I16" s="941"/>
      <c r="J16" s="941"/>
      <c r="K16" s="941"/>
      <c r="L16" s="941"/>
      <c r="M16" s="942"/>
      <c r="N16" s="943"/>
      <c r="O16" s="943"/>
      <c r="P16" s="943"/>
      <c r="Q16" s="890"/>
      <c r="R16" s="890"/>
      <c r="S16" s="890"/>
      <c r="T16" s="891" t="str">
        <f>IF($A16&lt;&gt;"","---","")</f>
        <v/>
      </c>
      <c r="U16" s="892"/>
      <c r="V16" s="892"/>
      <c r="W16" s="890"/>
      <c r="X16" s="890"/>
      <c r="Y16" s="890"/>
      <c r="Z16" s="891" t="str">
        <f>IF($A16&lt;&gt;"","---","")</f>
        <v/>
      </c>
      <c r="AA16" s="892"/>
      <c r="AB16" s="892"/>
      <c r="AC16" s="893"/>
      <c r="AD16" s="893"/>
      <c r="AE16" s="893"/>
      <c r="AF16" s="934"/>
      <c r="AG16" s="935"/>
      <c r="AH16" s="935"/>
      <c r="AI16" s="935"/>
      <c r="AJ16" s="936"/>
      <c r="AK16" s="565"/>
      <c r="AL16" s="565"/>
      <c r="AM16" s="565"/>
      <c r="AN16" s="565"/>
      <c r="AO16" s="565"/>
      <c r="AP16" s="565"/>
      <c r="AQ16" s="565"/>
      <c r="AR16" s="565"/>
      <c r="AS16" s="56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47"/>
      <c r="B17" s="948"/>
      <c r="C17" s="948"/>
      <c r="D17" s="948"/>
      <c r="E17" s="948"/>
      <c r="F17" s="948"/>
      <c r="G17" s="949"/>
      <c r="H17" s="923" t="s">
        <v>101</v>
      </c>
      <c r="I17" s="924"/>
      <c r="J17" s="924"/>
      <c r="K17" s="924"/>
      <c r="L17" s="924"/>
      <c r="M17" s="925"/>
      <c r="N17" s="937"/>
      <c r="O17" s="937"/>
      <c r="P17" s="937"/>
      <c r="Q17" s="927"/>
      <c r="R17" s="927"/>
      <c r="S17" s="927"/>
      <c r="T17" s="928" t="str">
        <f>IF($A16&lt;&gt;"","---","")</f>
        <v/>
      </c>
      <c r="U17" s="929"/>
      <c r="V17" s="929"/>
      <c r="W17" s="927"/>
      <c r="X17" s="927"/>
      <c r="Y17" s="927"/>
      <c r="Z17" s="928" t="str">
        <f>IF($A16&lt;&gt;"","---","")</f>
        <v/>
      </c>
      <c r="AA17" s="929"/>
      <c r="AB17" s="929"/>
      <c r="AC17" s="933" t="str">
        <f>IF(N17*1.085*(W17-Q17)/1000=0,"",N17*1.085*(W17-Q17)/1000)</f>
        <v/>
      </c>
      <c r="AD17" s="933"/>
      <c r="AE17" s="933"/>
      <c r="AF17" s="920"/>
      <c r="AG17" s="921"/>
      <c r="AH17" s="921"/>
      <c r="AI17" s="921"/>
      <c r="AJ17" s="922"/>
      <c r="AK17" s="565"/>
      <c r="AL17" s="565"/>
      <c r="AM17" s="565"/>
      <c r="AN17" s="565"/>
      <c r="AO17" s="565"/>
      <c r="AP17" s="565"/>
      <c r="AQ17" s="565"/>
      <c r="AR17" s="565"/>
      <c r="AS17" s="565"/>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44"/>
      <c r="B18" s="945"/>
      <c r="C18" s="945"/>
      <c r="D18" s="945"/>
      <c r="E18" s="945"/>
      <c r="F18" s="945"/>
      <c r="G18" s="946"/>
      <c r="H18" s="940" t="s">
        <v>102</v>
      </c>
      <c r="I18" s="941"/>
      <c r="J18" s="941"/>
      <c r="K18" s="941"/>
      <c r="L18" s="941"/>
      <c r="M18" s="942"/>
      <c r="N18" s="943"/>
      <c r="O18" s="943"/>
      <c r="P18" s="943"/>
      <c r="Q18" s="890"/>
      <c r="R18" s="890"/>
      <c r="S18" s="890"/>
      <c r="T18" s="891" t="str">
        <f>IF($A18&lt;&gt;"","---","")</f>
        <v/>
      </c>
      <c r="U18" s="892"/>
      <c r="V18" s="892"/>
      <c r="W18" s="890"/>
      <c r="X18" s="890"/>
      <c r="Y18" s="890"/>
      <c r="Z18" s="891" t="str">
        <f>IF($A18&lt;&gt;"","---","")</f>
        <v/>
      </c>
      <c r="AA18" s="892"/>
      <c r="AB18" s="892"/>
      <c r="AC18" s="893"/>
      <c r="AD18" s="893"/>
      <c r="AE18" s="893"/>
      <c r="AF18" s="934"/>
      <c r="AG18" s="935"/>
      <c r="AH18" s="935"/>
      <c r="AI18" s="935"/>
      <c r="AJ18" s="936"/>
      <c r="AK18" s="565"/>
      <c r="AL18" s="565"/>
      <c r="AM18" s="565"/>
      <c r="AN18" s="565"/>
      <c r="AO18" s="565"/>
      <c r="AP18" s="565"/>
      <c r="AQ18" s="565"/>
      <c r="AR18" s="565"/>
      <c r="AS18" s="565"/>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7"/>
      <c r="B19" s="948"/>
      <c r="C19" s="948"/>
      <c r="D19" s="948"/>
      <c r="E19" s="948"/>
      <c r="F19" s="948"/>
      <c r="G19" s="949"/>
      <c r="H19" s="923" t="s">
        <v>101</v>
      </c>
      <c r="I19" s="924"/>
      <c r="J19" s="924"/>
      <c r="K19" s="924"/>
      <c r="L19" s="924"/>
      <c r="M19" s="925"/>
      <c r="N19" s="937"/>
      <c r="O19" s="937"/>
      <c r="P19" s="937"/>
      <c r="Q19" s="927"/>
      <c r="R19" s="927"/>
      <c r="S19" s="927"/>
      <c r="T19" s="928" t="str">
        <f>IF($A18&lt;&gt;"","---","")</f>
        <v/>
      </c>
      <c r="U19" s="929"/>
      <c r="V19" s="929"/>
      <c r="W19" s="927"/>
      <c r="X19" s="927"/>
      <c r="Y19" s="927"/>
      <c r="Z19" s="928" t="str">
        <f>IF($A18&lt;&gt;"","---","")</f>
        <v/>
      </c>
      <c r="AA19" s="929"/>
      <c r="AB19" s="929"/>
      <c r="AC19" s="933" t="str">
        <f>IF(N19*1.085*(W19-Q19)/1000=0,"",N19*1.085*(W19-Q19)/1000)</f>
        <v/>
      </c>
      <c r="AD19" s="933"/>
      <c r="AE19" s="933"/>
      <c r="AF19" s="920"/>
      <c r="AG19" s="921"/>
      <c r="AH19" s="921"/>
      <c r="AI19" s="921"/>
      <c r="AJ19" s="922"/>
      <c r="AK19" s="565"/>
      <c r="AL19" s="565"/>
      <c r="AM19" s="565"/>
      <c r="AN19" s="565"/>
      <c r="AO19" s="565"/>
      <c r="AP19" s="565"/>
      <c r="AQ19" s="565"/>
      <c r="AR19" s="565"/>
      <c r="AS19" s="565"/>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4"/>
      <c r="B20" s="945"/>
      <c r="C20" s="945"/>
      <c r="D20" s="945"/>
      <c r="E20" s="945"/>
      <c r="F20" s="945"/>
      <c r="G20" s="946"/>
      <c r="H20" s="940" t="s">
        <v>102</v>
      </c>
      <c r="I20" s="941"/>
      <c r="J20" s="941"/>
      <c r="K20" s="941"/>
      <c r="L20" s="941"/>
      <c r="M20" s="942"/>
      <c r="N20" s="943"/>
      <c r="O20" s="943"/>
      <c r="P20" s="943"/>
      <c r="Q20" s="890"/>
      <c r="R20" s="890"/>
      <c r="S20" s="890"/>
      <c r="T20" s="891" t="str">
        <f>IF($A20&lt;&gt;"","---","")</f>
        <v/>
      </c>
      <c r="U20" s="892"/>
      <c r="V20" s="892"/>
      <c r="W20" s="890"/>
      <c r="X20" s="890"/>
      <c r="Y20" s="890"/>
      <c r="Z20" s="891" t="str">
        <f>IF($A20&lt;&gt;"","---","")</f>
        <v/>
      </c>
      <c r="AA20" s="892"/>
      <c r="AB20" s="892"/>
      <c r="AC20" s="893"/>
      <c r="AD20" s="893"/>
      <c r="AE20" s="893"/>
      <c r="AF20" s="934"/>
      <c r="AG20" s="935"/>
      <c r="AH20" s="935"/>
      <c r="AI20" s="935"/>
      <c r="AJ20" s="936"/>
      <c r="AK20" s="565"/>
      <c r="AL20" s="565"/>
      <c r="AM20" s="565"/>
      <c r="AN20" s="565"/>
      <c r="AO20" s="565"/>
      <c r="AP20" s="565"/>
      <c r="AQ20" s="565"/>
      <c r="AR20" s="565"/>
      <c r="AS20" s="56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47"/>
      <c r="B21" s="948"/>
      <c r="C21" s="948"/>
      <c r="D21" s="948"/>
      <c r="E21" s="948"/>
      <c r="F21" s="948"/>
      <c r="G21" s="949"/>
      <c r="H21" s="923" t="s">
        <v>101</v>
      </c>
      <c r="I21" s="924"/>
      <c r="J21" s="924"/>
      <c r="K21" s="924"/>
      <c r="L21" s="924"/>
      <c r="M21" s="925"/>
      <c r="N21" s="937"/>
      <c r="O21" s="937"/>
      <c r="P21" s="937"/>
      <c r="Q21" s="927"/>
      <c r="R21" s="927"/>
      <c r="S21" s="927"/>
      <c r="T21" s="928" t="str">
        <f>IF($A20&lt;&gt;"","---","")</f>
        <v/>
      </c>
      <c r="U21" s="929"/>
      <c r="V21" s="929"/>
      <c r="W21" s="927"/>
      <c r="X21" s="927"/>
      <c r="Y21" s="927"/>
      <c r="Z21" s="928" t="str">
        <f>IF($A20&lt;&gt;"","---","")</f>
        <v/>
      </c>
      <c r="AA21" s="929"/>
      <c r="AB21" s="929"/>
      <c r="AC21" s="933" t="str">
        <f>IF(N21*1.085*(W21-Q21)/1000=0,"",N21*1.085*(W21-Q21)/1000)</f>
        <v/>
      </c>
      <c r="AD21" s="933"/>
      <c r="AE21" s="933"/>
      <c r="AF21" s="920"/>
      <c r="AG21" s="921"/>
      <c r="AH21" s="921"/>
      <c r="AI21" s="921"/>
      <c r="AJ21" s="922"/>
      <c r="AK21" s="565"/>
      <c r="AL21" s="565"/>
      <c r="AM21" s="565"/>
      <c r="AN21" s="565"/>
      <c r="AO21" s="565"/>
      <c r="AP21" s="565"/>
      <c r="AQ21" s="565"/>
      <c r="AR21" s="565"/>
      <c r="AS21" s="565"/>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44"/>
      <c r="B22" s="945"/>
      <c r="C22" s="945"/>
      <c r="D22" s="945"/>
      <c r="E22" s="945"/>
      <c r="F22" s="945"/>
      <c r="G22" s="946"/>
      <c r="H22" s="940" t="s">
        <v>102</v>
      </c>
      <c r="I22" s="941"/>
      <c r="J22" s="941"/>
      <c r="K22" s="941"/>
      <c r="L22" s="941"/>
      <c r="M22" s="942"/>
      <c r="N22" s="943"/>
      <c r="O22" s="943"/>
      <c r="P22" s="943"/>
      <c r="Q22" s="890"/>
      <c r="R22" s="890"/>
      <c r="S22" s="890"/>
      <c r="T22" s="891" t="str">
        <f>IF($A22&lt;&gt;"","---","")</f>
        <v/>
      </c>
      <c r="U22" s="892"/>
      <c r="V22" s="892"/>
      <c r="W22" s="890"/>
      <c r="X22" s="890"/>
      <c r="Y22" s="890"/>
      <c r="Z22" s="891" t="str">
        <f>IF($A22&lt;&gt;"","---","")</f>
        <v/>
      </c>
      <c r="AA22" s="892"/>
      <c r="AB22" s="892"/>
      <c r="AC22" s="893"/>
      <c r="AD22" s="893"/>
      <c r="AE22" s="893"/>
      <c r="AF22" s="934"/>
      <c r="AG22" s="935"/>
      <c r="AH22" s="935"/>
      <c r="AI22" s="935"/>
      <c r="AJ22" s="936"/>
      <c r="AK22" s="565"/>
      <c r="AL22" s="565"/>
      <c r="AM22" s="565"/>
      <c r="AN22" s="565"/>
      <c r="AO22" s="565"/>
      <c r="AP22" s="565"/>
      <c r="AQ22" s="565"/>
      <c r="AR22" s="565"/>
      <c r="AS22" s="565"/>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7"/>
      <c r="B23" s="948"/>
      <c r="C23" s="948"/>
      <c r="D23" s="948"/>
      <c r="E23" s="948"/>
      <c r="F23" s="948"/>
      <c r="G23" s="949"/>
      <c r="H23" s="923" t="s">
        <v>101</v>
      </c>
      <c r="I23" s="924"/>
      <c r="J23" s="924"/>
      <c r="K23" s="924"/>
      <c r="L23" s="924"/>
      <c r="M23" s="925"/>
      <c r="N23" s="937"/>
      <c r="O23" s="937"/>
      <c r="P23" s="937"/>
      <c r="Q23" s="927"/>
      <c r="R23" s="927"/>
      <c r="S23" s="927"/>
      <c r="T23" s="928" t="str">
        <f>IF($A22&lt;&gt;"","---","")</f>
        <v/>
      </c>
      <c r="U23" s="929"/>
      <c r="V23" s="929"/>
      <c r="W23" s="927"/>
      <c r="X23" s="927"/>
      <c r="Y23" s="927"/>
      <c r="Z23" s="928" t="str">
        <f>IF($A22&lt;&gt;"","---","")</f>
        <v/>
      </c>
      <c r="AA23" s="929"/>
      <c r="AB23" s="929"/>
      <c r="AC23" s="933" t="str">
        <f>IF(N23*1.085*(W23-Q23)/1000=0,"",N23*1.085*(W23-Q23)/1000)</f>
        <v/>
      </c>
      <c r="AD23" s="933"/>
      <c r="AE23" s="933"/>
      <c r="AF23" s="920"/>
      <c r="AG23" s="921"/>
      <c r="AH23" s="921"/>
      <c r="AI23" s="921"/>
      <c r="AJ23" s="922"/>
      <c r="AK23" s="565"/>
      <c r="AL23" s="565"/>
      <c r="AM23" s="565"/>
      <c r="AN23" s="565"/>
      <c r="AO23" s="565"/>
      <c r="AP23" s="565"/>
      <c r="AQ23" s="565"/>
      <c r="AR23" s="565"/>
      <c r="AS23" s="565"/>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4"/>
      <c r="B24" s="945"/>
      <c r="C24" s="945"/>
      <c r="D24" s="945"/>
      <c r="E24" s="945"/>
      <c r="F24" s="945"/>
      <c r="G24" s="946"/>
      <c r="H24" s="940" t="s">
        <v>102</v>
      </c>
      <c r="I24" s="941"/>
      <c r="J24" s="941"/>
      <c r="K24" s="941"/>
      <c r="L24" s="941"/>
      <c r="M24" s="942"/>
      <c r="N24" s="943"/>
      <c r="O24" s="943"/>
      <c r="P24" s="943"/>
      <c r="Q24" s="890"/>
      <c r="R24" s="890"/>
      <c r="S24" s="890"/>
      <c r="T24" s="891" t="str">
        <f>IF($A24&lt;&gt;"","---","")</f>
        <v/>
      </c>
      <c r="U24" s="892"/>
      <c r="V24" s="892"/>
      <c r="W24" s="890"/>
      <c r="X24" s="890"/>
      <c r="Y24" s="890"/>
      <c r="Z24" s="891" t="str">
        <f>IF($A24&lt;&gt;"","---","")</f>
        <v/>
      </c>
      <c r="AA24" s="892"/>
      <c r="AB24" s="892"/>
      <c r="AC24" s="893"/>
      <c r="AD24" s="893"/>
      <c r="AE24" s="893"/>
      <c r="AF24" s="934"/>
      <c r="AG24" s="935"/>
      <c r="AH24" s="935"/>
      <c r="AI24" s="935"/>
      <c r="AJ24" s="936"/>
      <c r="AK24" s="565"/>
      <c r="AL24" s="565"/>
      <c r="AM24" s="565"/>
      <c r="AN24" s="565"/>
      <c r="AO24" s="565"/>
      <c r="AP24" s="565"/>
      <c r="AQ24" s="565"/>
      <c r="AR24" s="565"/>
      <c r="AS24" s="56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47"/>
      <c r="B25" s="948"/>
      <c r="C25" s="948"/>
      <c r="D25" s="948"/>
      <c r="E25" s="948"/>
      <c r="F25" s="948"/>
      <c r="G25" s="949"/>
      <c r="H25" s="923" t="s">
        <v>101</v>
      </c>
      <c r="I25" s="924"/>
      <c r="J25" s="924"/>
      <c r="K25" s="924"/>
      <c r="L25" s="924"/>
      <c r="M25" s="925"/>
      <c r="N25" s="937"/>
      <c r="O25" s="937"/>
      <c r="P25" s="937"/>
      <c r="Q25" s="927"/>
      <c r="R25" s="927"/>
      <c r="S25" s="927"/>
      <c r="T25" s="928" t="str">
        <f>IF($A24&lt;&gt;"","---","")</f>
        <v/>
      </c>
      <c r="U25" s="929"/>
      <c r="V25" s="929"/>
      <c r="W25" s="927"/>
      <c r="X25" s="927"/>
      <c r="Y25" s="927"/>
      <c r="Z25" s="928" t="str">
        <f>IF($A24&lt;&gt;"","---","")</f>
        <v/>
      </c>
      <c r="AA25" s="929"/>
      <c r="AB25" s="929"/>
      <c r="AC25" s="933" t="str">
        <f>IF(N25*1.085*(W25-Q25)/1000=0,"",N25*1.085*(W25-Q25)/1000)</f>
        <v/>
      </c>
      <c r="AD25" s="933"/>
      <c r="AE25" s="933"/>
      <c r="AF25" s="920"/>
      <c r="AG25" s="921"/>
      <c r="AH25" s="921"/>
      <c r="AI25" s="921"/>
      <c r="AJ25" s="922"/>
      <c r="AK25" s="565"/>
      <c r="AL25" s="565"/>
      <c r="AM25" s="565"/>
      <c r="AN25" s="565"/>
      <c r="AO25" s="565"/>
      <c r="AP25" s="565"/>
      <c r="AQ25" s="565"/>
      <c r="AR25" s="565"/>
      <c r="AS25" s="565"/>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44"/>
      <c r="B26" s="945"/>
      <c r="C26" s="945"/>
      <c r="D26" s="945"/>
      <c r="E26" s="945"/>
      <c r="F26" s="945"/>
      <c r="G26" s="946"/>
      <c r="H26" s="940" t="s">
        <v>102</v>
      </c>
      <c r="I26" s="941"/>
      <c r="J26" s="941"/>
      <c r="K26" s="941"/>
      <c r="L26" s="941"/>
      <c r="M26" s="942"/>
      <c r="N26" s="943"/>
      <c r="O26" s="943"/>
      <c r="P26" s="943"/>
      <c r="Q26" s="890"/>
      <c r="R26" s="890"/>
      <c r="S26" s="890"/>
      <c r="T26" s="891" t="str">
        <f>IF($A26&lt;&gt;"","---","")</f>
        <v/>
      </c>
      <c r="U26" s="892"/>
      <c r="V26" s="892"/>
      <c r="W26" s="890"/>
      <c r="X26" s="890"/>
      <c r="Y26" s="890"/>
      <c r="Z26" s="891" t="str">
        <f>IF($A26&lt;&gt;"","---","")</f>
        <v/>
      </c>
      <c r="AA26" s="892"/>
      <c r="AB26" s="892"/>
      <c r="AC26" s="893"/>
      <c r="AD26" s="893"/>
      <c r="AE26" s="893"/>
      <c r="AF26" s="934"/>
      <c r="AG26" s="935"/>
      <c r="AH26" s="935"/>
      <c r="AI26" s="935"/>
      <c r="AJ26" s="936"/>
      <c r="AK26" s="565"/>
      <c r="AL26" s="565"/>
      <c r="AM26" s="565"/>
      <c r="AN26" s="565"/>
      <c r="AO26" s="565"/>
      <c r="AP26" s="565"/>
      <c r="AQ26" s="565"/>
      <c r="AR26" s="565"/>
      <c r="AS26" s="565"/>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7"/>
      <c r="B27" s="948"/>
      <c r="C27" s="948"/>
      <c r="D27" s="948"/>
      <c r="E27" s="948"/>
      <c r="F27" s="948"/>
      <c r="G27" s="949"/>
      <c r="H27" s="923" t="s">
        <v>101</v>
      </c>
      <c r="I27" s="924"/>
      <c r="J27" s="924"/>
      <c r="K27" s="924"/>
      <c r="L27" s="924"/>
      <c r="M27" s="925"/>
      <c r="N27" s="937"/>
      <c r="O27" s="937"/>
      <c r="P27" s="937"/>
      <c r="Q27" s="927"/>
      <c r="R27" s="927"/>
      <c r="S27" s="927"/>
      <c r="T27" s="928" t="str">
        <f>IF($A26&lt;&gt;"","---","")</f>
        <v/>
      </c>
      <c r="U27" s="929"/>
      <c r="V27" s="929"/>
      <c r="W27" s="927"/>
      <c r="X27" s="927"/>
      <c r="Y27" s="927"/>
      <c r="Z27" s="928" t="str">
        <f>IF($A26&lt;&gt;"","---","")</f>
        <v/>
      </c>
      <c r="AA27" s="929"/>
      <c r="AB27" s="929"/>
      <c r="AC27" s="933" t="str">
        <f>IF(N27*1.085*(W27-Q27)/1000=0,"",N27*1.085*(W27-Q27)/1000)</f>
        <v/>
      </c>
      <c r="AD27" s="933"/>
      <c r="AE27" s="933"/>
      <c r="AF27" s="920"/>
      <c r="AG27" s="921"/>
      <c r="AH27" s="921"/>
      <c r="AI27" s="921"/>
      <c r="AJ27" s="922"/>
      <c r="AK27" s="565"/>
      <c r="AL27" s="565"/>
      <c r="AM27" s="565"/>
      <c r="AN27" s="565"/>
      <c r="AO27" s="565"/>
      <c r="AP27" s="565"/>
      <c r="AQ27" s="565"/>
      <c r="AR27" s="565"/>
      <c r="AS27" s="565"/>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4"/>
      <c r="B28" s="945"/>
      <c r="C28" s="945"/>
      <c r="D28" s="945"/>
      <c r="E28" s="945"/>
      <c r="F28" s="945"/>
      <c r="G28" s="946"/>
      <c r="H28" s="940" t="s">
        <v>102</v>
      </c>
      <c r="I28" s="941"/>
      <c r="J28" s="941"/>
      <c r="K28" s="941"/>
      <c r="L28" s="941"/>
      <c r="M28" s="942"/>
      <c r="N28" s="953"/>
      <c r="O28" s="954"/>
      <c r="P28" s="955"/>
      <c r="Q28" s="956"/>
      <c r="R28" s="957"/>
      <c r="S28" s="958"/>
      <c r="T28" s="891" t="str">
        <f>IF($A28&lt;&gt;"","---","")</f>
        <v/>
      </c>
      <c r="U28" s="892"/>
      <c r="V28" s="892"/>
      <c r="W28" s="890"/>
      <c r="X28" s="890"/>
      <c r="Y28" s="890"/>
      <c r="Z28" s="891" t="str">
        <f>IF($A28&lt;&gt;"","---","")</f>
        <v/>
      </c>
      <c r="AA28" s="892"/>
      <c r="AB28" s="892"/>
      <c r="AC28" s="950"/>
      <c r="AD28" s="951"/>
      <c r="AE28" s="952"/>
      <c r="AF28" s="934"/>
      <c r="AG28" s="935"/>
      <c r="AH28" s="935"/>
      <c r="AI28" s="935"/>
      <c r="AJ28" s="936"/>
      <c r="AK28" s="565"/>
      <c r="AL28" s="565"/>
      <c r="AM28" s="565"/>
      <c r="AN28" s="565"/>
      <c r="AO28" s="565"/>
      <c r="AP28" s="565"/>
      <c r="AQ28" s="565"/>
      <c r="AR28" s="565"/>
      <c r="AS28" s="56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47"/>
      <c r="B29" s="948"/>
      <c r="C29" s="948"/>
      <c r="D29" s="948"/>
      <c r="E29" s="948"/>
      <c r="F29" s="948"/>
      <c r="G29" s="949"/>
      <c r="H29" s="923" t="s">
        <v>101</v>
      </c>
      <c r="I29" s="924"/>
      <c r="J29" s="924"/>
      <c r="K29" s="924"/>
      <c r="L29" s="924"/>
      <c r="M29" s="925"/>
      <c r="N29" s="959"/>
      <c r="O29" s="960"/>
      <c r="P29" s="961"/>
      <c r="Q29" s="962"/>
      <c r="R29" s="963"/>
      <c r="S29" s="964"/>
      <c r="T29" s="928" t="str">
        <f>IF($A28&lt;&gt;"","---","")</f>
        <v/>
      </c>
      <c r="U29" s="929"/>
      <c r="V29" s="929"/>
      <c r="W29" s="927"/>
      <c r="X29" s="927"/>
      <c r="Y29" s="927"/>
      <c r="Z29" s="928" t="str">
        <f>IF($A28&lt;&gt;"","---","")</f>
        <v/>
      </c>
      <c r="AA29" s="929"/>
      <c r="AB29" s="929"/>
      <c r="AC29" s="933" t="str">
        <f>IF(N29*1.085*(W29-Q29)/1000=0,"",N29*1.085*(W29-Q29)/1000)</f>
        <v/>
      </c>
      <c r="AD29" s="933"/>
      <c r="AE29" s="933"/>
      <c r="AF29" s="920"/>
      <c r="AG29" s="921"/>
      <c r="AH29" s="921"/>
      <c r="AI29" s="921"/>
      <c r="AJ29" s="922"/>
      <c r="AK29" s="565"/>
      <c r="AL29" s="565"/>
      <c r="AM29" s="565"/>
      <c r="AN29" s="565"/>
      <c r="AO29" s="565"/>
      <c r="AP29" s="565"/>
      <c r="AQ29" s="565"/>
      <c r="AR29" s="565"/>
      <c r="AS29" s="565"/>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44"/>
      <c r="B30" s="945"/>
      <c r="C30" s="945"/>
      <c r="D30" s="945"/>
      <c r="E30" s="945"/>
      <c r="F30" s="945"/>
      <c r="G30" s="946"/>
      <c r="H30" s="940" t="s">
        <v>102</v>
      </c>
      <c r="I30" s="941"/>
      <c r="J30" s="941"/>
      <c r="K30" s="941"/>
      <c r="L30" s="941"/>
      <c r="M30" s="942"/>
      <c r="N30" s="953"/>
      <c r="O30" s="954"/>
      <c r="P30" s="955"/>
      <c r="Q30" s="956"/>
      <c r="R30" s="957"/>
      <c r="S30" s="958"/>
      <c r="T30" s="891" t="str">
        <f>IF($A30&lt;&gt;"","---","")</f>
        <v/>
      </c>
      <c r="U30" s="892"/>
      <c r="V30" s="892"/>
      <c r="W30" s="890"/>
      <c r="X30" s="890"/>
      <c r="Y30" s="890"/>
      <c r="Z30" s="891" t="str">
        <f>IF($A30&lt;&gt;"","---","")</f>
        <v/>
      </c>
      <c r="AA30" s="892"/>
      <c r="AB30" s="892"/>
      <c r="AC30" s="950"/>
      <c r="AD30" s="951"/>
      <c r="AE30" s="952"/>
      <c r="AF30" s="934"/>
      <c r="AG30" s="935"/>
      <c r="AH30" s="935"/>
      <c r="AI30" s="935"/>
      <c r="AJ30" s="936"/>
      <c r="AK30" s="565"/>
      <c r="AL30" s="565"/>
      <c r="AM30" s="565"/>
      <c r="AN30" s="565"/>
      <c r="AO30" s="565"/>
      <c r="AP30" s="565"/>
      <c r="AQ30" s="565"/>
      <c r="AR30" s="565"/>
      <c r="AS30" s="565"/>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47"/>
      <c r="B31" s="948"/>
      <c r="C31" s="948"/>
      <c r="D31" s="948"/>
      <c r="E31" s="948"/>
      <c r="F31" s="948"/>
      <c r="G31" s="949"/>
      <c r="H31" s="923" t="s">
        <v>101</v>
      </c>
      <c r="I31" s="924"/>
      <c r="J31" s="924"/>
      <c r="K31" s="924"/>
      <c r="L31" s="924"/>
      <c r="M31" s="925"/>
      <c r="N31" s="959"/>
      <c r="O31" s="960"/>
      <c r="P31" s="961"/>
      <c r="Q31" s="962"/>
      <c r="R31" s="963"/>
      <c r="S31" s="964"/>
      <c r="T31" s="928" t="str">
        <f>IF($A30&lt;&gt;"","---","")</f>
        <v/>
      </c>
      <c r="U31" s="929"/>
      <c r="V31" s="929"/>
      <c r="W31" s="927"/>
      <c r="X31" s="927"/>
      <c r="Y31" s="927"/>
      <c r="Z31" s="928" t="str">
        <f>IF($A30&lt;&gt;"","---","")</f>
        <v/>
      </c>
      <c r="AA31" s="929"/>
      <c r="AB31" s="929"/>
      <c r="AC31" s="933" t="str">
        <f>IF(N31*1.085*(W31-Q31)/1000=0,"",N31*1.085*(W31-Q31)/1000)</f>
        <v/>
      </c>
      <c r="AD31" s="933"/>
      <c r="AE31" s="933"/>
      <c r="AF31" s="920"/>
      <c r="AG31" s="921"/>
      <c r="AH31" s="921"/>
      <c r="AI31" s="921"/>
      <c r="AJ31" s="922"/>
      <c r="AK31" s="565"/>
      <c r="AL31" s="565"/>
      <c r="AM31" s="565"/>
      <c r="AN31" s="565"/>
      <c r="AO31" s="565"/>
      <c r="AP31" s="565"/>
      <c r="AQ31" s="565"/>
      <c r="AR31" s="565"/>
      <c r="AS31" s="565"/>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44"/>
      <c r="B32" s="945"/>
      <c r="C32" s="945"/>
      <c r="D32" s="945"/>
      <c r="E32" s="945"/>
      <c r="F32" s="945"/>
      <c r="G32" s="946"/>
      <c r="H32" s="940" t="s">
        <v>102</v>
      </c>
      <c r="I32" s="941"/>
      <c r="J32" s="941"/>
      <c r="K32" s="941"/>
      <c r="L32" s="941"/>
      <c r="M32" s="942"/>
      <c r="N32" s="953"/>
      <c r="O32" s="954"/>
      <c r="P32" s="955"/>
      <c r="Q32" s="956"/>
      <c r="R32" s="957"/>
      <c r="S32" s="958"/>
      <c r="T32" s="891" t="str">
        <f>IF($A32&lt;&gt;"","---","")</f>
        <v/>
      </c>
      <c r="U32" s="892"/>
      <c r="V32" s="892"/>
      <c r="W32" s="890"/>
      <c r="X32" s="890"/>
      <c r="Y32" s="890"/>
      <c r="Z32" s="891" t="str">
        <f>IF($A32&lt;&gt;"","---","")</f>
        <v/>
      </c>
      <c r="AA32" s="892"/>
      <c r="AB32" s="892"/>
      <c r="AC32" s="950"/>
      <c r="AD32" s="951"/>
      <c r="AE32" s="952"/>
      <c r="AF32" s="934"/>
      <c r="AG32" s="935"/>
      <c r="AH32" s="935"/>
      <c r="AI32" s="935"/>
      <c r="AJ32" s="936"/>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74"/>
      <c r="B33" s="975"/>
      <c r="C33" s="975"/>
      <c r="D33" s="975"/>
      <c r="E33" s="975"/>
      <c r="F33" s="975"/>
      <c r="G33" s="976"/>
      <c r="H33" s="977" t="s">
        <v>101</v>
      </c>
      <c r="I33" s="978"/>
      <c r="J33" s="978"/>
      <c r="K33" s="978"/>
      <c r="L33" s="978"/>
      <c r="M33" s="979"/>
      <c r="N33" s="980"/>
      <c r="O33" s="981"/>
      <c r="P33" s="982"/>
      <c r="Q33" s="968"/>
      <c r="R33" s="969"/>
      <c r="S33" s="970"/>
      <c r="T33" s="983" t="str">
        <f>IF($A32&lt;&gt;"","---","")</f>
        <v/>
      </c>
      <c r="U33" s="984"/>
      <c r="V33" s="984"/>
      <c r="W33" s="985"/>
      <c r="X33" s="985"/>
      <c r="Y33" s="985"/>
      <c r="Z33" s="983" t="str">
        <f>IF($A32&lt;&gt;"","---","")</f>
        <v/>
      </c>
      <c r="AA33" s="984"/>
      <c r="AB33" s="984"/>
      <c r="AC33" s="968" t="str">
        <f>IF(N33*1.085*(W33-Q33)/1000=0,"",N33*1.085*(W33-Q33)/1000)</f>
        <v/>
      </c>
      <c r="AD33" s="969"/>
      <c r="AE33" s="970"/>
      <c r="AF33" s="971"/>
      <c r="AG33" s="972"/>
      <c r="AH33" s="972"/>
      <c r="AI33" s="972"/>
      <c r="AJ33" s="973"/>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445" t="s">
        <v>39</v>
      </c>
      <c r="C35" s="565"/>
      <c r="D35" s="565"/>
      <c r="E35" s="565"/>
      <c r="F35" s="565"/>
      <c r="G35" s="565"/>
      <c r="H35" s="565"/>
      <c r="I35" s="565"/>
      <c r="J35" s="565"/>
      <c r="K35" s="565"/>
      <c r="L35" s="565"/>
      <c r="M35" s="565"/>
      <c r="N35" s="565"/>
      <c r="O35" s="565"/>
      <c r="P35" s="565"/>
      <c r="Q35" s="565"/>
      <c r="R35" s="565"/>
      <c r="S35" s="565"/>
      <c r="T35" s="565"/>
      <c r="U35" s="565"/>
      <c r="V35" s="565"/>
      <c r="W35" s="565"/>
      <c r="X35" s="565"/>
      <c r="Y35" s="565"/>
      <c r="Z35" s="565"/>
      <c r="AA35" s="565"/>
      <c r="AB35" s="565"/>
      <c r="AC35" s="565"/>
      <c r="AD35" s="565"/>
      <c r="AE35" s="565"/>
      <c r="AF35" s="565"/>
      <c r="AG35" s="565"/>
      <c r="AH35" s="565"/>
      <c r="AI35" s="565"/>
      <c r="AJ35" s="565"/>
      <c r="AK35" s="565"/>
      <c r="AL35" s="565"/>
      <c r="AM35" s="565"/>
      <c r="AN35" s="565"/>
      <c r="AO35" s="565"/>
      <c r="AP35" s="565"/>
      <c r="AQ35" s="565"/>
      <c r="AR35" s="565"/>
      <c r="AS35" s="565"/>
      <c r="AT35" s="565"/>
      <c r="AU35" s="565"/>
      <c r="AV35" s="5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965"/>
      <c r="AK36" s="965"/>
      <c r="AL36" s="965"/>
      <c r="AM36" s="965"/>
      <c r="AN36" s="965"/>
      <c r="AO36" s="965"/>
      <c r="AP36" s="965"/>
      <c r="AQ36" s="965"/>
      <c r="AR36" s="965"/>
      <c r="AS36" s="965"/>
      <c r="AT36" s="965"/>
      <c r="AU36" s="965"/>
      <c r="AV36" s="96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965"/>
      <c r="AK37" s="965"/>
      <c r="AL37" s="965"/>
      <c r="AM37" s="965"/>
      <c r="AN37" s="965"/>
      <c r="AO37" s="965"/>
      <c r="AP37" s="965"/>
      <c r="AQ37" s="965"/>
      <c r="AR37" s="965"/>
      <c r="AS37" s="965"/>
      <c r="AT37" s="965"/>
      <c r="AU37" s="965"/>
      <c r="AV37" s="96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965"/>
      <c r="AK38" s="965"/>
      <c r="AL38" s="965"/>
      <c r="AM38" s="965"/>
      <c r="AN38" s="965"/>
      <c r="AO38" s="965"/>
      <c r="AP38" s="965"/>
      <c r="AQ38" s="965"/>
      <c r="AR38" s="965"/>
      <c r="AS38" s="965"/>
      <c r="AT38" s="965"/>
      <c r="AU38" s="965"/>
      <c r="AV38" s="96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965"/>
      <c r="AK39" s="965"/>
      <c r="AL39" s="965"/>
      <c r="AM39" s="965"/>
      <c r="AN39" s="965"/>
      <c r="AO39" s="965"/>
      <c r="AP39" s="965"/>
      <c r="AQ39" s="965"/>
      <c r="AR39" s="965"/>
      <c r="AS39" s="965"/>
      <c r="AT39" s="965"/>
      <c r="AU39" s="965"/>
      <c r="AV39" s="96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965"/>
      <c r="AK40" s="965"/>
      <c r="AL40" s="965"/>
      <c r="AM40" s="965"/>
      <c r="AN40" s="965"/>
      <c r="AO40" s="965"/>
      <c r="AP40" s="965"/>
      <c r="AQ40" s="965"/>
      <c r="AR40" s="965"/>
      <c r="AS40" s="965"/>
      <c r="AT40" s="965"/>
      <c r="AU40" s="965"/>
      <c r="AV40" s="96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AF28:AJ28"/>
    <mergeCell ref="H29:M29"/>
    <mergeCell ref="N29:P29"/>
    <mergeCell ref="Q29:S29"/>
    <mergeCell ref="T29:V29"/>
    <mergeCell ref="W29:Y29"/>
    <mergeCell ref="Z29:AB29"/>
    <mergeCell ref="AC29:AE29"/>
    <mergeCell ref="AF29:AJ29"/>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24:G25"/>
    <mergeCell ref="AC26:AE26"/>
    <mergeCell ref="Z24:AB24"/>
    <mergeCell ref="AC24:AE24"/>
    <mergeCell ref="AF24:AJ24"/>
    <mergeCell ref="H25:M25"/>
    <mergeCell ref="N25:P25"/>
    <mergeCell ref="Q25:S25"/>
    <mergeCell ref="T25:V25"/>
    <mergeCell ref="W25:Y25"/>
    <mergeCell ref="AC25:AE25"/>
    <mergeCell ref="AF25:AJ25"/>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0:AJ20"/>
    <mergeCell ref="H21:M21"/>
    <mergeCell ref="N21:P21"/>
    <mergeCell ref="Q21:S21"/>
    <mergeCell ref="T21:V21"/>
    <mergeCell ref="W21:Y21"/>
    <mergeCell ref="Z21:AB21"/>
    <mergeCell ref="AC21:AE21"/>
    <mergeCell ref="AF21:AJ21"/>
    <mergeCell ref="Z20:AB20"/>
    <mergeCell ref="AC20:AE20"/>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Z17:AB17"/>
    <mergeCell ref="H16:M16"/>
    <mergeCell ref="N16:P16"/>
    <mergeCell ref="Q16:S16"/>
    <mergeCell ref="T16:V16"/>
    <mergeCell ref="W16:Y16"/>
    <mergeCell ref="A16:G17"/>
    <mergeCell ref="AC18:AE18"/>
    <mergeCell ref="Z16:AB16"/>
    <mergeCell ref="AC16:AE16"/>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BC11:BG11"/>
    <mergeCell ref="BH11:BL11"/>
    <mergeCell ref="AF10:AJ11"/>
    <mergeCell ref="A9:AJ9"/>
    <mergeCell ref="Q12:S12"/>
    <mergeCell ref="T12:V12"/>
    <mergeCell ref="W12:Y12"/>
    <mergeCell ref="Z12:AB12"/>
    <mergeCell ref="AC12:AE12"/>
    <mergeCell ref="AX12:BB1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8" t="s">
        <v>49</v>
      </c>
      <c r="AK1" s="918"/>
      <c r="AL1" s="918"/>
      <c r="AM1" s="918"/>
      <c r="AN1" s="918"/>
      <c r="AO1" s="918"/>
      <c r="AP1" s="918"/>
      <c r="AQ1" s="918"/>
      <c r="AR1" s="918"/>
      <c r="AS1" s="918"/>
      <c r="AT1" s="918"/>
      <c r="AU1" s="918"/>
      <c r="AV1" s="918"/>
      <c r="AW1" s="918"/>
      <c r="AX1" s="918"/>
      <c r="AY1" s="918"/>
      <c r="AZ1" s="918"/>
      <c r="BA1" s="918"/>
      <c r="BB1" s="918"/>
      <c r="BC1" s="918"/>
      <c r="BD1" s="918"/>
      <c r="BE1" s="918"/>
      <c r="BF1" s="918"/>
      <c r="BG1" s="918"/>
      <c r="BH1" s="918"/>
      <c r="BI1" s="918"/>
      <c r="BJ1" s="918"/>
      <c r="BK1" s="918"/>
      <c r="BL1" s="918"/>
      <c r="BM1" s="918"/>
      <c r="BN1" s="918"/>
      <c r="BO1" s="918"/>
      <c r="BP1" s="918"/>
      <c r="BQ1" s="918"/>
      <c r="BR1" s="918"/>
      <c r="BS1" s="91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9" t="s">
        <v>349</v>
      </c>
      <c r="N5" s="919"/>
      <c r="O5" s="919"/>
      <c r="P5" s="919"/>
      <c r="Q5" s="919"/>
      <c r="R5" s="919"/>
      <c r="S5" s="919"/>
      <c r="T5" s="919"/>
      <c r="U5" s="919"/>
      <c r="V5" s="919"/>
      <c r="W5" s="919"/>
      <c r="X5" s="919"/>
      <c r="Y5" s="919"/>
      <c r="Z5" s="919"/>
      <c r="AA5" s="919"/>
      <c r="AB5" s="919"/>
      <c r="AC5" s="919"/>
      <c r="AD5" s="919"/>
      <c r="AE5" s="919"/>
      <c r="AF5" s="919"/>
      <c r="AG5" s="919"/>
      <c r="AH5" s="919"/>
      <c r="AI5" s="91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95" t="s">
        <v>48</v>
      </c>
      <c r="B7" s="895"/>
      <c r="C7" s="895"/>
      <c r="D7" s="895"/>
      <c r="E7" s="895"/>
      <c r="F7" s="948"/>
      <c r="G7" s="948"/>
      <c r="H7" s="948"/>
      <c r="I7" s="948"/>
      <c r="J7" s="948"/>
      <c r="K7" s="948"/>
      <c r="L7" s="948"/>
      <c r="M7" s="948"/>
      <c r="N7" s="948"/>
      <c r="O7" s="948"/>
      <c r="P7" s="948"/>
      <c r="Q7" s="42"/>
      <c r="R7" s="42"/>
      <c r="S7" s="42"/>
      <c r="T7" s="895" t="s">
        <v>47</v>
      </c>
      <c r="U7" s="895"/>
      <c r="V7" s="895"/>
      <c r="W7" s="895"/>
      <c r="X7" s="895"/>
      <c r="Y7" s="948"/>
      <c r="Z7" s="948"/>
      <c r="AA7" s="948"/>
      <c r="AB7" s="948"/>
      <c r="AC7" s="948"/>
      <c r="AD7" s="948"/>
      <c r="AE7" s="948"/>
      <c r="AF7" s="948"/>
      <c r="AG7" s="948"/>
      <c r="AH7" s="948"/>
      <c r="AI7" s="948"/>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95" t="s">
        <v>61</v>
      </c>
      <c r="B9" s="895"/>
      <c r="C9" s="895"/>
      <c r="D9" s="895"/>
      <c r="E9" s="895"/>
      <c r="F9" s="948"/>
      <c r="G9" s="948"/>
      <c r="H9" s="948"/>
      <c r="I9" s="948"/>
      <c r="J9" s="948"/>
      <c r="K9" s="948"/>
      <c r="L9" s="948"/>
      <c r="M9" s="948"/>
      <c r="N9" s="948"/>
      <c r="O9" s="948"/>
      <c r="P9" s="948"/>
      <c r="Q9" s="42"/>
      <c r="R9" s="42"/>
      <c r="S9" s="42"/>
      <c r="T9" s="895" t="s">
        <v>46</v>
      </c>
      <c r="U9" s="895"/>
      <c r="V9" s="895"/>
      <c r="W9" s="895"/>
      <c r="X9" s="895"/>
      <c r="Y9" s="948"/>
      <c r="Z9" s="948"/>
      <c r="AA9" s="948"/>
      <c r="AB9" s="948"/>
      <c r="AC9" s="948"/>
      <c r="AD9" s="948"/>
      <c r="AE9" s="948"/>
      <c r="AF9" s="948"/>
      <c r="AG9" s="948"/>
      <c r="AH9" s="948"/>
      <c r="AI9" s="948"/>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87" t="s">
        <v>158</v>
      </c>
      <c r="B11" s="888"/>
      <c r="C11" s="888"/>
      <c r="D11" s="888"/>
      <c r="E11" s="888"/>
      <c r="F11" s="888"/>
      <c r="G11" s="888"/>
      <c r="H11" s="888"/>
      <c r="I11" s="888"/>
      <c r="J11" s="888"/>
      <c r="K11" s="888"/>
      <c r="L11" s="888"/>
      <c r="M11" s="888"/>
      <c r="N11" s="888"/>
      <c r="O11" s="888"/>
      <c r="P11" s="889"/>
      <c r="Q11" s="42"/>
      <c r="R11" s="42"/>
      <c r="S11" s="887" t="s">
        <v>114</v>
      </c>
      <c r="T11" s="888"/>
      <c r="U11" s="888"/>
      <c r="V11" s="888"/>
      <c r="W11" s="888"/>
      <c r="X11" s="888"/>
      <c r="Y11" s="888"/>
      <c r="Z11" s="888"/>
      <c r="AA11" s="888"/>
      <c r="AB11" s="888"/>
      <c r="AC11" s="888"/>
      <c r="AD11" s="888"/>
      <c r="AE11" s="888"/>
      <c r="AF11" s="888"/>
      <c r="AG11" s="888"/>
      <c r="AH11" s="888"/>
      <c r="AI11" s="889"/>
      <c r="AJ11" s="5"/>
      <c r="AK11" s="1082" t="s">
        <v>762</v>
      </c>
      <c r="AL11" s="1083"/>
      <c r="AM11" s="1083"/>
      <c r="AN11" s="1083"/>
      <c r="AO11" s="1083"/>
      <c r="AP11" s="1083"/>
      <c r="AQ11" s="1083"/>
      <c r="AR11" s="1083"/>
      <c r="AS11" s="1083"/>
      <c r="AT11" s="1083"/>
      <c r="AU11" s="1083"/>
      <c r="AV11" s="1083"/>
      <c r="AW11" s="1083"/>
      <c r="AX11" s="1083"/>
      <c r="AY11" s="1083"/>
      <c r="AZ11" s="1083"/>
      <c r="BA11" s="1083"/>
      <c r="BB11" s="1083"/>
      <c r="BC11" s="1083"/>
      <c r="BD11" s="1083"/>
      <c r="BE11" s="1083"/>
      <c r="BF11" s="1083"/>
      <c r="BG11" s="1083"/>
      <c r="BH11" s="1083"/>
      <c r="BI11" s="1083"/>
      <c r="BJ11" s="1083"/>
      <c r="BK11" s="1083"/>
      <c r="BL11" s="1083"/>
      <c r="BM11" s="1083"/>
      <c r="BN11" s="1083"/>
      <c r="BO11" s="1084"/>
      <c r="BP11" s="5"/>
      <c r="BQ11" s="5"/>
      <c r="BR11" s="5"/>
      <c r="BS11" s="5"/>
    </row>
    <row r="12" spans="1:71" ht="12.75" customHeight="1" thickTop="1" x14ac:dyDescent="0.2">
      <c r="A12" s="1089" t="s">
        <v>111</v>
      </c>
      <c r="B12" s="1090"/>
      <c r="C12" s="1090"/>
      <c r="D12" s="1090"/>
      <c r="E12" s="1090"/>
      <c r="F12" s="1091"/>
      <c r="G12" s="1049"/>
      <c r="H12" s="1049"/>
      <c r="I12" s="1049"/>
      <c r="J12" s="1049"/>
      <c r="K12" s="1049"/>
      <c r="L12" s="1049"/>
      <c r="M12" s="1049"/>
      <c r="N12" s="1049"/>
      <c r="O12" s="1049"/>
      <c r="P12" s="1050"/>
      <c r="Q12" s="42"/>
      <c r="R12" s="42"/>
      <c r="S12" s="1005" t="s">
        <v>111</v>
      </c>
      <c r="T12" s="1006"/>
      <c r="U12" s="1006"/>
      <c r="V12" s="1006"/>
      <c r="W12" s="1006"/>
      <c r="X12" s="1006"/>
      <c r="Y12" s="1006"/>
      <c r="Z12" s="1049"/>
      <c r="AA12" s="1049"/>
      <c r="AB12" s="1049"/>
      <c r="AC12" s="1049"/>
      <c r="AD12" s="1049"/>
      <c r="AE12" s="1049"/>
      <c r="AF12" s="1049"/>
      <c r="AG12" s="1049"/>
      <c r="AH12" s="1049"/>
      <c r="AI12" s="1050"/>
      <c r="AJ12" s="5"/>
      <c r="AK12" s="1092"/>
      <c r="AL12" s="1093"/>
      <c r="AM12" s="1094"/>
      <c r="AN12" s="1088" t="s">
        <v>1006</v>
      </c>
      <c r="AO12" s="1088"/>
      <c r="AP12" s="1088"/>
      <c r="AQ12" s="1088" t="s">
        <v>98</v>
      </c>
      <c r="AR12" s="1088"/>
      <c r="AS12" s="1088"/>
      <c r="AT12" s="1088"/>
      <c r="AU12" s="1088"/>
      <c r="AV12" s="1088"/>
      <c r="AW12" s="1088"/>
      <c r="AX12" s="1088"/>
      <c r="AY12" s="1085"/>
      <c r="AZ12" s="1088" t="s">
        <v>155</v>
      </c>
      <c r="BA12" s="1088"/>
      <c r="BB12" s="1088"/>
      <c r="BC12" s="1088"/>
      <c r="BD12" s="1088"/>
      <c r="BE12" s="1088"/>
      <c r="BF12" s="1088"/>
      <c r="BG12" s="1088"/>
      <c r="BH12" s="1085" t="s">
        <v>154</v>
      </c>
      <c r="BI12" s="1086"/>
      <c r="BJ12" s="1086"/>
      <c r="BK12" s="1086"/>
      <c r="BL12" s="1086"/>
      <c r="BM12" s="1086"/>
      <c r="BN12" s="1086"/>
      <c r="BO12" s="1087"/>
      <c r="BP12" s="5"/>
      <c r="BQ12" s="5"/>
      <c r="BR12" s="5"/>
      <c r="BS12" s="5"/>
    </row>
    <row r="13" spans="1:71" ht="12" customHeight="1" x14ac:dyDescent="0.2">
      <c r="A13" s="1018" t="s">
        <v>54</v>
      </c>
      <c r="B13" s="1019"/>
      <c r="C13" s="1019"/>
      <c r="D13" s="1019"/>
      <c r="E13" s="1019"/>
      <c r="F13" s="1020"/>
      <c r="G13" s="1033"/>
      <c r="H13" s="1033"/>
      <c r="I13" s="1033"/>
      <c r="J13" s="1033"/>
      <c r="K13" s="1033"/>
      <c r="L13" s="1033"/>
      <c r="M13" s="1033"/>
      <c r="N13" s="1033"/>
      <c r="O13" s="1033"/>
      <c r="P13" s="1034"/>
      <c r="Q13" s="42"/>
      <c r="R13" s="42"/>
      <c r="S13" s="997" t="s">
        <v>108</v>
      </c>
      <c r="T13" s="998"/>
      <c r="U13" s="998"/>
      <c r="V13" s="998"/>
      <c r="W13" s="998"/>
      <c r="X13" s="998"/>
      <c r="Y13" s="998"/>
      <c r="Z13" s="1033"/>
      <c r="AA13" s="1033"/>
      <c r="AB13" s="1033"/>
      <c r="AC13" s="1033"/>
      <c r="AD13" s="1033"/>
      <c r="AE13" s="1033"/>
      <c r="AF13" s="1033"/>
      <c r="AG13" s="1033"/>
      <c r="AH13" s="1033"/>
      <c r="AI13" s="1034"/>
      <c r="AJ13" s="5"/>
      <c r="AK13" s="1069" t="s">
        <v>152</v>
      </c>
      <c r="AL13" s="1070"/>
      <c r="AM13" s="1070"/>
      <c r="AN13" s="1080"/>
      <c r="AO13" s="1080"/>
      <c r="AP13" s="1080"/>
      <c r="AQ13" s="1073"/>
      <c r="AR13" s="1073"/>
      <c r="AS13" s="1073"/>
      <c r="AT13" s="1057" t="s">
        <v>151</v>
      </c>
      <c r="AU13" s="1057"/>
      <c r="AV13" s="1057"/>
      <c r="AW13" s="1057"/>
      <c r="AX13" s="1057"/>
      <c r="AY13" s="1058"/>
      <c r="AZ13" s="1075" t="str">
        <f>IF(AN13="","",IF(100*(ABS(AN13-$AN$16)/$AN$16)&gt;10,"T1 Exceeds 10% by "&amp;ROUND(100*(ABS(AN13-$AN$16)/$AN$16)-10,1)&amp;"%",""))</f>
        <v/>
      </c>
      <c r="BA13" s="1075"/>
      <c r="BB13" s="1075"/>
      <c r="BC13" s="1075"/>
      <c r="BD13" s="1075"/>
      <c r="BE13" s="1075"/>
      <c r="BF13" s="1075"/>
      <c r="BG13" s="1075"/>
      <c r="BH13" s="1075" t="str">
        <f>IF(AQ13="","",IF(100*(ABS(AQ13-$AQ$16)/$AQ$16)&gt;2,"T1 Exceeds 2% by "&amp;ROUND(100*(ABS(AQ13-$AQ$16)/$AQ$16)-2,1)&amp;"%",""))</f>
        <v/>
      </c>
      <c r="BI13" s="1075"/>
      <c r="BJ13" s="1075"/>
      <c r="BK13" s="1075"/>
      <c r="BL13" s="1075"/>
      <c r="BM13" s="1075"/>
      <c r="BN13" s="1075"/>
      <c r="BO13" s="1076"/>
      <c r="BP13" s="5"/>
      <c r="BQ13" s="5"/>
      <c r="BR13" s="5"/>
      <c r="BS13" s="5"/>
    </row>
    <row r="14" spans="1:71" ht="12" customHeight="1" x14ac:dyDescent="0.2">
      <c r="A14" s="1018" t="s">
        <v>150</v>
      </c>
      <c r="B14" s="1019"/>
      <c r="C14" s="1019"/>
      <c r="D14" s="1019"/>
      <c r="E14" s="1019"/>
      <c r="F14" s="1020"/>
      <c r="G14" s="1033"/>
      <c r="H14" s="1033"/>
      <c r="I14" s="1033"/>
      <c r="J14" s="1033"/>
      <c r="K14" s="1033"/>
      <c r="L14" s="1033"/>
      <c r="M14" s="1033"/>
      <c r="N14" s="1033"/>
      <c r="O14" s="1033"/>
      <c r="P14" s="1034"/>
      <c r="Q14" s="42"/>
      <c r="R14" s="42"/>
      <c r="S14" s="1018" t="s">
        <v>105</v>
      </c>
      <c r="T14" s="1019"/>
      <c r="U14" s="1019"/>
      <c r="V14" s="1019"/>
      <c r="W14" s="1019"/>
      <c r="X14" s="1019"/>
      <c r="Y14" s="1020"/>
      <c r="Z14" s="933"/>
      <c r="AA14" s="933"/>
      <c r="AB14" s="933"/>
      <c r="AC14" s="933"/>
      <c r="AD14" s="933"/>
      <c r="AE14" s="933"/>
      <c r="AF14" s="933"/>
      <c r="AG14" s="933"/>
      <c r="AH14" s="933"/>
      <c r="AI14" s="1081"/>
      <c r="AJ14" s="5"/>
      <c r="AK14" s="1069" t="s">
        <v>51</v>
      </c>
      <c r="AL14" s="1070"/>
      <c r="AM14" s="1070"/>
      <c r="AN14" s="1080"/>
      <c r="AO14" s="1080"/>
      <c r="AP14" s="1080"/>
      <c r="AQ14" s="1073"/>
      <c r="AR14" s="1073"/>
      <c r="AS14" s="1073"/>
      <c r="AT14" s="1073"/>
      <c r="AU14" s="1073"/>
      <c r="AV14" s="1073"/>
      <c r="AW14" s="1073"/>
      <c r="AX14" s="1073"/>
      <c r="AY14" s="1074"/>
      <c r="AZ14" s="1075" t="str">
        <f>IF(AN14="","",IF(100*(ABS(AN14-$AN$16)/$AN$16)&gt;10,"T2 Exceeds 10% by "&amp;ROUND(100*(ABS(AN14-$AN$16)/$AN$16)-10,1)&amp;"%",""))</f>
        <v/>
      </c>
      <c r="BA14" s="1075"/>
      <c r="BB14" s="1075"/>
      <c r="BC14" s="1075"/>
      <c r="BD14" s="1075"/>
      <c r="BE14" s="1075"/>
      <c r="BF14" s="1075"/>
      <c r="BG14" s="1075"/>
      <c r="BH14" s="1075" t="str">
        <f>IF(AQ14="","",IF(100*(ABS(AQ14-$AQ$16)/$AQ$16)&gt;2,"T2 Exceeds 2% by "&amp;ROUND(100*(ABS(AQ14-$AQ$16)/$AQ$16)-2,1)&amp;"%",""))</f>
        <v/>
      </c>
      <c r="BI14" s="1075"/>
      <c r="BJ14" s="1075"/>
      <c r="BK14" s="1075"/>
      <c r="BL14" s="1075"/>
      <c r="BM14" s="1075"/>
      <c r="BN14" s="1075"/>
      <c r="BO14" s="1076"/>
      <c r="BP14" s="5"/>
      <c r="BQ14" s="5"/>
      <c r="BR14" s="5"/>
      <c r="BS14" s="5"/>
    </row>
    <row r="15" spans="1:71" ht="12" customHeight="1" x14ac:dyDescent="0.2">
      <c r="A15" s="997" t="s">
        <v>149</v>
      </c>
      <c r="B15" s="998"/>
      <c r="C15" s="998"/>
      <c r="D15" s="998"/>
      <c r="E15" s="998"/>
      <c r="F15" s="998"/>
      <c r="G15" s="1027" t="s">
        <v>695</v>
      </c>
      <c r="H15" s="1027"/>
      <c r="I15" s="1027"/>
      <c r="J15" s="1027"/>
      <c r="K15" s="1027"/>
      <c r="L15" s="1027"/>
      <c r="M15" s="1027"/>
      <c r="N15" s="1027"/>
      <c r="O15" s="1027"/>
      <c r="P15" s="1029"/>
      <c r="Q15" s="42"/>
      <c r="R15" s="42"/>
      <c r="S15" s="997" t="s">
        <v>104</v>
      </c>
      <c r="T15" s="998"/>
      <c r="U15" s="998"/>
      <c r="V15" s="998"/>
      <c r="W15" s="998"/>
      <c r="X15" s="998"/>
      <c r="Y15" s="998"/>
      <c r="Z15" s="1077"/>
      <c r="AA15" s="1078"/>
      <c r="AB15" s="1078"/>
      <c r="AC15" s="1078"/>
      <c r="AD15" s="1078"/>
      <c r="AE15" s="1078"/>
      <c r="AF15" s="1078"/>
      <c r="AG15" s="1078"/>
      <c r="AH15" s="1078"/>
      <c r="AI15" s="1079"/>
      <c r="AJ15" s="5"/>
      <c r="AK15" s="1069" t="s">
        <v>50</v>
      </c>
      <c r="AL15" s="1070"/>
      <c r="AM15" s="1070"/>
      <c r="AN15" s="1080"/>
      <c r="AO15" s="1080"/>
      <c r="AP15" s="1080"/>
      <c r="AQ15" s="1073"/>
      <c r="AR15" s="1073"/>
      <c r="AS15" s="1073"/>
      <c r="AT15" s="1057" t="s">
        <v>147</v>
      </c>
      <c r="AU15" s="1057"/>
      <c r="AV15" s="1057"/>
      <c r="AW15" s="1057"/>
      <c r="AX15" s="1057"/>
      <c r="AY15" s="1058"/>
      <c r="AZ15" s="1075" t="str">
        <f>IF(AN15="","",IF(100*(ABS(AN15-$AN$16)/$AN$16)&gt;10,"T3 Exceeds 10% by "&amp;ROUND(100*(ABS(AN15-$AN$16)/$AN$16)-10,1)&amp;"%",""))</f>
        <v/>
      </c>
      <c r="BA15" s="1075"/>
      <c r="BB15" s="1075"/>
      <c r="BC15" s="1075"/>
      <c r="BD15" s="1075"/>
      <c r="BE15" s="1075"/>
      <c r="BF15" s="1075"/>
      <c r="BG15" s="1075"/>
      <c r="BH15" s="1075" t="str">
        <f>IF(AQ15="","",IF(100*(ABS(AQ15-$AQ$16)/$AQ$16)&gt;2,"T3 Exceeds 2% by "&amp;ROUND(100*(ABS(AQ15-$AQ$16)/$AQ$16)-2,1)&amp;"%",""))</f>
        <v/>
      </c>
      <c r="BI15" s="1075"/>
      <c r="BJ15" s="1075"/>
      <c r="BK15" s="1075"/>
      <c r="BL15" s="1075"/>
      <c r="BM15" s="1075"/>
      <c r="BN15" s="1075"/>
      <c r="BO15" s="1076"/>
      <c r="BP15" s="5"/>
      <c r="BQ15" s="5"/>
      <c r="BR15" s="5"/>
      <c r="BS15" s="5"/>
    </row>
    <row r="16" spans="1:71" ht="12" customHeight="1" thickBot="1" x14ac:dyDescent="0.25">
      <c r="A16" s="997" t="s">
        <v>146</v>
      </c>
      <c r="B16" s="998"/>
      <c r="C16" s="998"/>
      <c r="D16" s="998"/>
      <c r="E16" s="998"/>
      <c r="F16" s="998"/>
      <c r="G16" s="1033"/>
      <c r="H16" s="1033"/>
      <c r="I16" s="1033"/>
      <c r="J16" s="1033"/>
      <c r="K16" s="1033"/>
      <c r="L16" s="1033"/>
      <c r="M16" s="1033"/>
      <c r="N16" s="1033"/>
      <c r="O16" s="1033"/>
      <c r="P16" s="1034"/>
      <c r="Q16" s="42"/>
      <c r="R16" s="42"/>
      <c r="S16" s="1065"/>
      <c r="T16" s="1066"/>
      <c r="U16" s="1066"/>
      <c r="V16" s="1066"/>
      <c r="W16" s="1066"/>
      <c r="X16" s="1066"/>
      <c r="Y16" s="1066"/>
      <c r="Z16" s="1067" t="s">
        <v>102</v>
      </c>
      <c r="AA16" s="1067"/>
      <c r="AB16" s="1067"/>
      <c r="AC16" s="1067"/>
      <c r="AD16" s="1067"/>
      <c r="AE16" s="1067" t="s">
        <v>101</v>
      </c>
      <c r="AF16" s="1067"/>
      <c r="AG16" s="1067"/>
      <c r="AH16" s="1067"/>
      <c r="AI16" s="1068"/>
      <c r="AJ16" s="5"/>
      <c r="AK16" s="1069" t="s">
        <v>144</v>
      </c>
      <c r="AL16" s="1070"/>
      <c r="AM16" s="1070"/>
      <c r="AN16" s="1071" t="str">
        <f>IFERROR(AVERAGE(AN13:AP15),"")</f>
        <v/>
      </c>
      <c r="AO16" s="1071"/>
      <c r="AP16" s="1071"/>
      <c r="AQ16" s="1072" t="str">
        <f>IFERROR(AVERAGE(AQ13:AS15),"")</f>
        <v/>
      </c>
      <c r="AR16" s="1072"/>
      <c r="AS16" s="1072"/>
      <c r="AT16" s="1073"/>
      <c r="AU16" s="1073"/>
      <c r="AV16" s="1073"/>
      <c r="AW16" s="1073"/>
      <c r="AX16" s="1073"/>
      <c r="AY16" s="1074"/>
      <c r="AZ16" s="1046" t="s">
        <v>143</v>
      </c>
      <c r="BA16" s="1047"/>
      <c r="BB16" s="1047"/>
      <c r="BC16" s="1047"/>
      <c r="BD16" s="1047"/>
      <c r="BE16" s="1047"/>
      <c r="BF16" s="1047"/>
      <c r="BG16" s="1047"/>
      <c r="BH16" s="1047"/>
      <c r="BI16" s="1047"/>
      <c r="BJ16" s="1047"/>
      <c r="BK16" s="1047"/>
      <c r="BL16" s="1047"/>
      <c r="BM16" s="1047"/>
      <c r="BN16" s="1047"/>
      <c r="BO16" s="1048"/>
      <c r="BP16" s="5"/>
      <c r="BQ16" s="5"/>
      <c r="BR16" s="5"/>
      <c r="BS16" s="5"/>
    </row>
    <row r="17" spans="1:73" ht="12.6" customHeight="1" thickTop="1" x14ac:dyDescent="0.2">
      <c r="A17" s="997" t="s">
        <v>53</v>
      </c>
      <c r="B17" s="998"/>
      <c r="C17" s="998"/>
      <c r="D17" s="998"/>
      <c r="E17" s="998"/>
      <c r="F17" s="998"/>
      <c r="G17" s="1033"/>
      <c r="H17" s="1033"/>
      <c r="I17" s="1033"/>
      <c r="J17" s="1033"/>
      <c r="K17" s="1033"/>
      <c r="L17" s="1033"/>
      <c r="M17" s="1033"/>
      <c r="N17" s="1033"/>
      <c r="O17" s="1033"/>
      <c r="P17" s="1034"/>
      <c r="Q17" s="42"/>
      <c r="R17" s="42"/>
      <c r="S17" s="1005" t="s">
        <v>32</v>
      </c>
      <c r="T17" s="1006"/>
      <c r="U17" s="1006"/>
      <c r="V17" s="1006"/>
      <c r="W17" s="1006"/>
      <c r="X17" s="1006"/>
      <c r="Y17" s="1006"/>
      <c r="Z17" s="1049"/>
      <c r="AA17" s="1049"/>
      <c r="AB17" s="1049"/>
      <c r="AC17" s="1049"/>
      <c r="AD17" s="1049"/>
      <c r="AE17" s="1049"/>
      <c r="AF17" s="1049"/>
      <c r="AG17" s="1049"/>
      <c r="AH17" s="1049"/>
      <c r="AI17" s="1050"/>
      <c r="AJ17" s="5"/>
      <c r="AK17" s="1051"/>
      <c r="AL17" s="1052"/>
      <c r="AM17" s="1052"/>
      <c r="AN17" s="1052"/>
      <c r="AO17" s="1052"/>
      <c r="AP17" s="1052"/>
      <c r="AQ17" s="1052"/>
      <c r="AR17" s="1052"/>
      <c r="AS17" s="1053"/>
      <c r="AT17" s="1057" t="s">
        <v>141</v>
      </c>
      <c r="AU17" s="1057"/>
      <c r="AV17" s="1057"/>
      <c r="AW17" s="1057"/>
      <c r="AX17" s="1057"/>
      <c r="AY17" s="1058"/>
      <c r="AZ17" s="1059" t="s">
        <v>140</v>
      </c>
      <c r="BA17" s="1060"/>
      <c r="BB17" s="1060"/>
      <c r="BC17" s="1060"/>
      <c r="BD17" s="1060"/>
      <c r="BE17" s="1060"/>
      <c r="BF17" s="1060"/>
      <c r="BG17" s="1060"/>
      <c r="BH17" s="1060"/>
      <c r="BI17" s="1060"/>
      <c r="BJ17" s="1060"/>
      <c r="BK17" s="1060"/>
      <c r="BL17" s="1060"/>
      <c r="BM17" s="1060"/>
      <c r="BN17" s="1060"/>
      <c r="BO17" s="1061"/>
      <c r="BP17" s="5"/>
      <c r="BQ17" s="5"/>
      <c r="BR17" s="5"/>
      <c r="BS17" s="5"/>
    </row>
    <row r="18" spans="1:73" ht="12" customHeight="1" thickBot="1" x14ac:dyDescent="0.25">
      <c r="A18" s="986" t="s">
        <v>348</v>
      </c>
      <c r="B18" s="987"/>
      <c r="C18" s="987"/>
      <c r="D18" s="987"/>
      <c r="E18" s="987"/>
      <c r="F18" s="987"/>
      <c r="G18" s="1038"/>
      <c r="H18" s="1038"/>
      <c r="I18" s="1038"/>
      <c r="J18" s="1038"/>
      <c r="K18" s="1038"/>
      <c r="L18" s="1039"/>
      <c r="M18" s="1040" t="s">
        <v>133</v>
      </c>
      <c r="N18" s="1041"/>
      <c r="O18" s="1041"/>
      <c r="P18" s="1042"/>
      <c r="Q18" s="42"/>
      <c r="R18" s="42"/>
      <c r="S18" s="997" t="s">
        <v>100</v>
      </c>
      <c r="T18" s="998"/>
      <c r="U18" s="998"/>
      <c r="V18" s="998"/>
      <c r="W18" s="998"/>
      <c r="X18" s="998"/>
      <c r="Y18" s="998"/>
      <c r="Z18" s="927"/>
      <c r="AA18" s="927"/>
      <c r="AB18" s="927"/>
      <c r="AC18" s="927"/>
      <c r="AD18" s="927"/>
      <c r="AE18" s="928" t="s">
        <v>99</v>
      </c>
      <c r="AF18" s="929"/>
      <c r="AG18" s="929"/>
      <c r="AH18" s="929"/>
      <c r="AI18" s="1030"/>
      <c r="AJ18" s="5"/>
      <c r="AK18" s="1054"/>
      <c r="AL18" s="1055"/>
      <c r="AM18" s="1055"/>
      <c r="AN18" s="1055"/>
      <c r="AO18" s="1055"/>
      <c r="AP18" s="1055"/>
      <c r="AQ18" s="1055"/>
      <c r="AR18" s="1055"/>
      <c r="AS18" s="1056"/>
      <c r="AT18" s="1043"/>
      <c r="AU18" s="1044"/>
      <c r="AV18" s="1044"/>
      <c r="AW18" s="1044"/>
      <c r="AX18" s="1044"/>
      <c r="AY18" s="1045"/>
      <c r="AZ18" s="1062"/>
      <c r="BA18" s="1063"/>
      <c r="BB18" s="1063"/>
      <c r="BC18" s="1063"/>
      <c r="BD18" s="1063"/>
      <c r="BE18" s="1063"/>
      <c r="BF18" s="1063"/>
      <c r="BG18" s="1063"/>
      <c r="BH18" s="1063"/>
      <c r="BI18" s="1063"/>
      <c r="BJ18" s="1063"/>
      <c r="BK18" s="1063"/>
      <c r="BL18" s="1063"/>
      <c r="BM18" s="1063"/>
      <c r="BN18" s="1063"/>
      <c r="BO18" s="1064"/>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97" t="s">
        <v>945</v>
      </c>
      <c r="T19" s="998"/>
      <c r="U19" s="998"/>
      <c r="V19" s="998"/>
      <c r="W19" s="998"/>
      <c r="X19" s="998"/>
      <c r="Y19" s="998"/>
      <c r="Z19" s="928" t="s">
        <v>99</v>
      </c>
      <c r="AA19" s="929"/>
      <c r="AB19" s="929"/>
      <c r="AC19" s="929"/>
      <c r="AD19" s="929"/>
      <c r="AE19" s="929" t="str">
        <f>IF(Z15&lt;&gt;"---",IF(Z18*Z15&lt;&gt;0,Z18*Z15, ""),"---")</f>
        <v/>
      </c>
      <c r="AF19" s="929"/>
      <c r="AG19" s="929"/>
      <c r="AH19" s="929"/>
      <c r="AI19" s="103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87" t="s">
        <v>347</v>
      </c>
      <c r="B20" s="888"/>
      <c r="C20" s="888"/>
      <c r="D20" s="888"/>
      <c r="E20" s="888"/>
      <c r="F20" s="888"/>
      <c r="G20" s="888"/>
      <c r="H20" s="888"/>
      <c r="I20" s="888"/>
      <c r="J20" s="888"/>
      <c r="K20" s="888"/>
      <c r="L20" s="888"/>
      <c r="M20" s="888"/>
      <c r="N20" s="888"/>
      <c r="O20" s="888"/>
      <c r="P20" s="889"/>
      <c r="Q20" s="42"/>
      <c r="R20" s="42"/>
      <c r="S20" s="997" t="s">
        <v>946</v>
      </c>
      <c r="T20" s="998"/>
      <c r="U20" s="998"/>
      <c r="V20" s="998"/>
      <c r="W20" s="998"/>
      <c r="X20" s="998"/>
      <c r="Y20" s="998"/>
      <c r="Z20" s="928" t="s">
        <v>99</v>
      </c>
      <c r="AA20" s="929"/>
      <c r="AB20" s="929"/>
      <c r="AC20" s="929"/>
      <c r="AD20" s="929"/>
      <c r="AE20" s="1035" t="str">
        <f>IF(AT18="Single Phase",AN13,IF(AT18="Three Phase",IF(MOD(AN13,1)=0,AN13&amp;".0",AN13)&amp;", "&amp;IF(MOD(AN14,1)=0,AN14&amp;".0",AN14)&amp;", "&amp;IF(MOD(AN15,1)=0,AN15&amp;".0",AN15),""))</f>
        <v/>
      </c>
      <c r="AF20" s="1036"/>
      <c r="AG20" s="1036"/>
      <c r="AH20" s="1036"/>
      <c r="AI20" s="1037"/>
      <c r="AJ20" s="5"/>
      <c r="AK20" s="898" t="s">
        <v>696</v>
      </c>
      <c r="AL20" s="899"/>
      <c r="AM20" s="899"/>
      <c r="AN20" s="899"/>
      <c r="AO20" s="899"/>
      <c r="AP20" s="899"/>
      <c r="AQ20" s="899"/>
      <c r="AR20" s="899"/>
      <c r="AS20" s="899"/>
      <c r="AT20" s="899"/>
      <c r="AU20" s="899"/>
      <c r="AV20" s="899"/>
      <c r="AW20" s="899"/>
      <c r="AX20" s="899"/>
      <c r="AY20" s="900"/>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1005"/>
      <c r="B21" s="1006"/>
      <c r="C21" s="1006"/>
      <c r="D21" s="1031" t="s">
        <v>287</v>
      </c>
      <c r="E21" s="1031"/>
      <c r="F21" s="1031"/>
      <c r="G21" s="1031" t="s">
        <v>276</v>
      </c>
      <c r="H21" s="1031"/>
      <c r="I21" s="1031"/>
      <c r="J21" s="1031"/>
      <c r="K21" s="1031" t="s">
        <v>33</v>
      </c>
      <c r="L21" s="1031"/>
      <c r="M21" s="1031"/>
      <c r="N21" s="1031" t="s">
        <v>32</v>
      </c>
      <c r="O21" s="1031"/>
      <c r="P21" s="1032"/>
      <c r="Q21" s="42"/>
      <c r="R21" s="42"/>
      <c r="S21" s="986" t="s">
        <v>98</v>
      </c>
      <c r="T21" s="987"/>
      <c r="U21" s="987"/>
      <c r="V21" s="987"/>
      <c r="W21" s="987"/>
      <c r="X21" s="987"/>
      <c r="Y21" s="987"/>
      <c r="Z21" s="1021"/>
      <c r="AA21" s="1021"/>
      <c r="AB21" s="1021"/>
      <c r="AC21" s="1021"/>
      <c r="AD21" s="1021"/>
      <c r="AE21" s="1022" t="str">
        <f>IF(AT18="Single Phase",AQ13,IF(AT18="Three Phase",AQ13 &amp;", "&amp; AQ14 &amp; ", " &amp; AQ15,""))</f>
        <v/>
      </c>
      <c r="AF21" s="1023"/>
      <c r="AG21" s="1023"/>
      <c r="AH21" s="1023"/>
      <c r="AI21" s="1024"/>
      <c r="AJ21" s="5"/>
      <c r="AK21" s="913"/>
      <c r="AL21" s="914"/>
      <c r="AM21" s="914"/>
      <c r="AN21" s="914"/>
      <c r="AO21" s="915"/>
      <c r="AP21" s="916"/>
      <c r="AQ21" s="914"/>
      <c r="AR21" s="914"/>
      <c r="AS21" s="914"/>
      <c r="AT21" s="915"/>
      <c r="AU21" s="916"/>
      <c r="AV21" s="914"/>
      <c r="AW21" s="914"/>
      <c r="AX21" s="914"/>
      <c r="AY21" s="917"/>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97" t="s">
        <v>102</v>
      </c>
      <c r="B22" s="998"/>
      <c r="C22" s="998"/>
      <c r="D22" s="926"/>
      <c r="E22" s="926"/>
      <c r="F22" s="926"/>
      <c r="G22" s="927"/>
      <c r="H22" s="927"/>
      <c r="I22" s="927"/>
      <c r="J22" s="927"/>
      <c r="K22" s="933"/>
      <c r="L22" s="933"/>
      <c r="M22" s="933"/>
      <c r="N22" s="1033"/>
      <c r="O22" s="1033"/>
      <c r="P22" s="1034"/>
      <c r="Q22" s="42"/>
      <c r="R22" s="42"/>
      <c r="S22" s="42"/>
      <c r="T22" s="42"/>
      <c r="U22" s="42"/>
      <c r="V22" s="42"/>
      <c r="W22" s="42"/>
      <c r="X22" s="42"/>
      <c r="Y22" s="42"/>
      <c r="Z22" s="42"/>
      <c r="AA22" s="42"/>
      <c r="AB22" s="42"/>
      <c r="AC22" s="42"/>
      <c r="AD22" s="42"/>
      <c r="AE22" s="42"/>
      <c r="AF22" s="42"/>
      <c r="AG22" s="42"/>
      <c r="AH22" s="42"/>
      <c r="AI22" s="42"/>
      <c r="AJ22" s="5"/>
      <c r="AK22" s="894"/>
      <c r="AL22" s="878"/>
      <c r="AM22" s="878"/>
      <c r="AN22" s="878"/>
      <c r="AO22" s="879"/>
      <c r="AP22" s="877"/>
      <c r="AQ22" s="878"/>
      <c r="AR22" s="878"/>
      <c r="AS22" s="878"/>
      <c r="AT22" s="879"/>
      <c r="AU22" s="877"/>
      <c r="AV22" s="878"/>
      <c r="AW22" s="878"/>
      <c r="AX22" s="878"/>
      <c r="AY22" s="880"/>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97" t="s">
        <v>101</v>
      </c>
      <c r="B23" s="998"/>
      <c r="C23" s="998"/>
      <c r="D23" s="926"/>
      <c r="E23" s="926"/>
      <c r="F23" s="926"/>
      <c r="G23" s="929">
        <f>G27</f>
        <v>0</v>
      </c>
      <c r="H23" s="1027"/>
      <c r="I23" s="1027"/>
      <c r="J23" s="1027"/>
      <c r="K23" s="1028" t="str">
        <f>IFERROR(IF(AT18="Single Phase",(AN13*AQ13*Z14)/(Z18*Z21),IF(AT18="Three Phase",AQ16*AN16*AT14*AT16*1.73/746,"")),"")</f>
        <v/>
      </c>
      <c r="L23" s="1028"/>
      <c r="M23" s="1028"/>
      <c r="N23" s="1027">
        <f>AE17</f>
        <v>0</v>
      </c>
      <c r="O23" s="1027"/>
      <c r="P23" s="1029"/>
      <c r="Q23" s="42"/>
      <c r="R23" s="42"/>
      <c r="S23" s="42"/>
      <c r="T23" s="1002" t="s">
        <v>941</v>
      </c>
      <c r="U23" s="1003"/>
      <c r="V23" s="1003"/>
      <c r="W23" s="1003"/>
      <c r="X23" s="1003"/>
      <c r="Y23" s="1003"/>
      <c r="Z23" s="1003"/>
      <c r="AA23" s="1003"/>
      <c r="AB23" s="1003"/>
      <c r="AC23" s="1003"/>
      <c r="AD23" s="1003"/>
      <c r="AE23" s="1003"/>
      <c r="AF23" s="1003"/>
      <c r="AG23" s="1003"/>
      <c r="AH23" s="1003"/>
      <c r="AI23" s="1004"/>
      <c r="AJ23" s="5"/>
      <c r="AK23" s="894"/>
      <c r="AL23" s="878"/>
      <c r="AM23" s="878"/>
      <c r="AN23" s="878"/>
      <c r="AO23" s="879"/>
      <c r="AP23" s="877"/>
      <c r="AQ23" s="878"/>
      <c r="AR23" s="878"/>
      <c r="AS23" s="878"/>
      <c r="AT23" s="879"/>
      <c r="AU23" s="877"/>
      <c r="AV23" s="878"/>
      <c r="AW23" s="878"/>
      <c r="AX23" s="878"/>
      <c r="AY23" s="880"/>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97" t="s">
        <v>1015</v>
      </c>
      <c r="U24" s="998"/>
      <c r="V24" s="998"/>
      <c r="W24" s="998"/>
      <c r="X24" s="998"/>
      <c r="Y24" s="998"/>
      <c r="Z24" s="998"/>
      <c r="AA24" s="998"/>
      <c r="AB24" s="998"/>
      <c r="AC24" s="998"/>
      <c r="AD24" s="998"/>
      <c r="AE24" s="1025"/>
      <c r="AF24" s="1025"/>
      <c r="AG24" s="1026"/>
      <c r="AH24" s="1009" t="s">
        <v>315</v>
      </c>
      <c r="AI24" s="1011"/>
      <c r="AJ24" s="5"/>
      <c r="AK24" s="894"/>
      <c r="AL24" s="878"/>
      <c r="AM24" s="878"/>
      <c r="AN24" s="878"/>
      <c r="AO24" s="879"/>
      <c r="AP24" s="877"/>
      <c r="AQ24" s="878"/>
      <c r="AR24" s="878"/>
      <c r="AS24" s="878"/>
      <c r="AT24" s="879"/>
      <c r="AU24" s="877"/>
      <c r="AV24" s="878"/>
      <c r="AW24" s="878"/>
      <c r="AX24" s="878"/>
      <c r="AY24" s="880"/>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1018" t="s">
        <v>343</v>
      </c>
      <c r="B25" s="1019"/>
      <c r="C25" s="1019"/>
      <c r="D25" s="1019"/>
      <c r="E25" s="1019"/>
      <c r="F25" s="1020"/>
      <c r="G25" s="999"/>
      <c r="H25" s="999"/>
      <c r="I25" s="994" t="s">
        <v>340</v>
      </c>
      <c r="J25" s="994"/>
      <c r="K25" s="994"/>
      <c r="L25" s="692" t="s">
        <v>338</v>
      </c>
      <c r="M25" s="993" t="str">
        <f>IF(G25&lt;&gt;"",G25/2.31,"")</f>
        <v/>
      </c>
      <c r="N25" s="993"/>
      <c r="O25" s="994" t="s">
        <v>315</v>
      </c>
      <c r="P25" s="995"/>
      <c r="Q25" s="42"/>
      <c r="R25" s="42"/>
      <c r="S25" s="42"/>
      <c r="T25" s="997" t="s">
        <v>345</v>
      </c>
      <c r="U25" s="998"/>
      <c r="V25" s="998"/>
      <c r="W25" s="998"/>
      <c r="X25" s="998"/>
      <c r="Y25" s="998"/>
      <c r="Z25" s="998"/>
      <c r="AA25" s="998"/>
      <c r="AB25" s="998"/>
      <c r="AC25" s="998"/>
      <c r="AD25" s="998"/>
      <c r="AE25" s="1007"/>
      <c r="AF25" s="1008"/>
      <c r="AG25" s="1009" t="s">
        <v>313</v>
      </c>
      <c r="AH25" s="1010"/>
      <c r="AI25" s="1011"/>
      <c r="AJ25" s="5"/>
      <c r="AK25" s="894"/>
      <c r="AL25" s="878"/>
      <c r="AM25" s="878"/>
      <c r="AN25" s="878"/>
      <c r="AO25" s="879"/>
      <c r="AP25" s="877"/>
      <c r="AQ25" s="878"/>
      <c r="AR25" s="878"/>
      <c r="AS25" s="878"/>
      <c r="AT25" s="879"/>
      <c r="AU25" s="877"/>
      <c r="AV25" s="878"/>
      <c r="AW25" s="878"/>
      <c r="AX25" s="878"/>
      <c r="AY25" s="880"/>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1018" t="s">
        <v>342</v>
      </c>
      <c r="B26" s="1019"/>
      <c r="C26" s="1019"/>
      <c r="D26" s="1019"/>
      <c r="E26" s="1019"/>
      <c r="F26" s="1020"/>
      <c r="G26" s="999"/>
      <c r="H26" s="999"/>
      <c r="I26" s="994" t="s">
        <v>340</v>
      </c>
      <c r="J26" s="994"/>
      <c r="K26" s="994"/>
      <c r="L26" s="692" t="s">
        <v>338</v>
      </c>
      <c r="M26" s="993" t="str">
        <f>IF(G26&lt;&gt;"",G26/2.31,"")</f>
        <v/>
      </c>
      <c r="N26" s="993"/>
      <c r="O26" s="994" t="s">
        <v>315</v>
      </c>
      <c r="P26" s="995"/>
      <c r="Q26" s="42"/>
      <c r="R26" s="42"/>
      <c r="S26" s="42"/>
      <c r="T26" s="1012"/>
      <c r="U26" s="1013"/>
      <c r="V26" s="1013"/>
      <c r="W26" s="1013"/>
      <c r="X26" s="1013"/>
      <c r="Y26" s="1013"/>
      <c r="Z26" s="1013"/>
      <c r="AA26" s="1013"/>
      <c r="AB26" s="1013"/>
      <c r="AC26" s="1013"/>
      <c r="AD26" s="1013"/>
      <c r="AE26" s="1014"/>
      <c r="AF26" s="1015"/>
      <c r="AG26" s="1015"/>
      <c r="AH26" s="1016"/>
      <c r="AI26" s="1017"/>
      <c r="AJ26" s="5"/>
      <c r="AK26" s="938"/>
      <c r="AL26" s="931"/>
      <c r="AM26" s="931"/>
      <c r="AN26" s="931"/>
      <c r="AO26" s="939"/>
      <c r="AP26" s="930"/>
      <c r="AQ26" s="931"/>
      <c r="AR26" s="931"/>
      <c r="AS26" s="931"/>
      <c r="AT26" s="939"/>
      <c r="AU26" s="930"/>
      <c r="AV26" s="931"/>
      <c r="AW26" s="931"/>
      <c r="AX26" s="931"/>
      <c r="AY26" s="932"/>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997" t="s">
        <v>346</v>
      </c>
      <c r="B27" s="998"/>
      <c r="C27" s="998"/>
      <c r="D27" s="998"/>
      <c r="E27" s="998"/>
      <c r="F27" s="998"/>
      <c r="G27" s="992">
        <f>IFERROR(G25-G26,"")</f>
        <v>0</v>
      </c>
      <c r="H27" s="993"/>
      <c r="I27" s="994" t="s">
        <v>340</v>
      </c>
      <c r="J27" s="994" t="s">
        <v>339</v>
      </c>
      <c r="K27" s="994"/>
      <c r="L27" s="692" t="s">
        <v>338</v>
      </c>
      <c r="M27" s="993" t="str">
        <f>IFERROR(IF(M25-M26&lt;&gt;0,M25-M26,""),"")</f>
        <v/>
      </c>
      <c r="N27" s="993"/>
      <c r="O27" s="994" t="s">
        <v>315</v>
      </c>
      <c r="P27" s="995"/>
      <c r="Q27" s="42"/>
      <c r="R27" s="42"/>
      <c r="S27" s="42"/>
      <c r="T27" s="42"/>
      <c r="U27" s="42"/>
      <c r="V27" s="42"/>
      <c r="W27" s="42"/>
      <c r="X27" s="42"/>
      <c r="Y27" s="42"/>
      <c r="Z27" s="42"/>
      <c r="AA27" s="42"/>
      <c r="AB27" s="42"/>
      <c r="AC27" s="42"/>
      <c r="AD27" s="42"/>
      <c r="AE27" s="996"/>
      <c r="AF27" s="996"/>
      <c r="AG27" s="996"/>
      <c r="AH27" s="1000"/>
      <c r="AI27" s="1000"/>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1001"/>
      <c r="AF28" s="1001"/>
      <c r="AG28" s="1001"/>
      <c r="AH28" s="965"/>
      <c r="AI28" s="96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1002" t="s">
        <v>344</v>
      </c>
      <c r="B29" s="1003"/>
      <c r="C29" s="1003"/>
      <c r="D29" s="1003"/>
      <c r="E29" s="1003"/>
      <c r="F29" s="1003"/>
      <c r="G29" s="1003"/>
      <c r="H29" s="1003"/>
      <c r="I29" s="1003"/>
      <c r="J29" s="1003"/>
      <c r="K29" s="1003"/>
      <c r="L29" s="1003"/>
      <c r="M29" s="1003"/>
      <c r="N29" s="1003"/>
      <c r="O29" s="1003"/>
      <c r="P29" s="1004"/>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75" thickTop="1" x14ac:dyDescent="0.2">
      <c r="A30" s="1005" t="s">
        <v>343</v>
      </c>
      <c r="B30" s="1006"/>
      <c r="C30" s="1006"/>
      <c r="D30" s="1006"/>
      <c r="E30" s="1006"/>
      <c r="F30" s="1006"/>
      <c r="G30" s="999"/>
      <c r="H30" s="999"/>
      <c r="I30" s="994" t="s">
        <v>340</v>
      </c>
      <c r="J30" s="994"/>
      <c r="K30" s="994"/>
      <c r="L30" s="692" t="s">
        <v>338</v>
      </c>
      <c r="M30" s="993" t="str">
        <f>IF(G30&lt;&gt;"",G30/2.31,"")</f>
        <v/>
      </c>
      <c r="N30" s="993"/>
      <c r="O30" s="994" t="s">
        <v>315</v>
      </c>
      <c r="P30" s="995"/>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997" t="s">
        <v>342</v>
      </c>
      <c r="B31" s="998"/>
      <c r="C31" s="998"/>
      <c r="D31" s="998"/>
      <c r="E31" s="998"/>
      <c r="F31" s="998"/>
      <c r="G31" s="999"/>
      <c r="H31" s="999"/>
      <c r="I31" s="994" t="s">
        <v>340</v>
      </c>
      <c r="J31" s="994"/>
      <c r="K31" s="994"/>
      <c r="L31" s="692" t="s">
        <v>338</v>
      </c>
      <c r="M31" s="993" t="str">
        <f>IF(G31&lt;&gt;"",G31/2.31,"")</f>
        <v/>
      </c>
      <c r="N31" s="993"/>
      <c r="O31" s="994" t="s">
        <v>315</v>
      </c>
      <c r="P31" s="995"/>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986" t="s">
        <v>341</v>
      </c>
      <c r="B32" s="987"/>
      <c r="C32" s="987"/>
      <c r="D32" s="987"/>
      <c r="E32" s="987"/>
      <c r="F32" s="987"/>
      <c r="G32" s="988">
        <f>IFERROR(G30-G31,"")</f>
        <v>0</v>
      </c>
      <c r="H32" s="989"/>
      <c r="I32" s="990" t="s">
        <v>340</v>
      </c>
      <c r="J32" s="990" t="s">
        <v>339</v>
      </c>
      <c r="K32" s="990"/>
      <c r="L32" s="693" t="s">
        <v>338</v>
      </c>
      <c r="M32" s="989" t="str">
        <f>IFERROR(IF(M30-M31&lt;&gt;0,M30-M31,""),"")</f>
        <v/>
      </c>
      <c r="N32" s="989"/>
      <c r="O32" s="990" t="s">
        <v>315</v>
      </c>
      <c r="P32" s="991"/>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8" t="s">
        <v>49</v>
      </c>
      <c r="AK1" s="918"/>
      <c r="AL1" s="918"/>
      <c r="AM1" s="918"/>
      <c r="AN1" s="918"/>
      <c r="AO1" s="918"/>
      <c r="AP1" s="918"/>
      <c r="AQ1" s="918"/>
      <c r="AR1" s="918"/>
      <c r="AS1" s="918"/>
      <c r="AT1" s="918"/>
      <c r="AU1" s="918"/>
      <c r="AV1" s="918"/>
      <c r="AW1" s="918"/>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1"/>
      <c r="BN2" s="641"/>
      <c r="BO2" s="641"/>
      <c r="BP2" s="641"/>
      <c r="BQ2" s="641"/>
      <c r="BR2" s="641"/>
      <c r="BS2" s="641"/>
      <c r="BT2" s="641"/>
      <c r="BU2" s="641"/>
      <c r="BV2" s="641"/>
      <c r="BW2" s="641"/>
      <c r="BX2" s="641"/>
      <c r="BY2" s="641"/>
      <c r="BZ2" s="641"/>
      <c r="CA2" s="641"/>
      <c r="CB2" s="641"/>
      <c r="CC2" s="641"/>
      <c r="CD2" s="641"/>
      <c r="CE2" s="641"/>
      <c r="CF2" s="641"/>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1"/>
      <c r="BN3" s="641"/>
      <c r="BO3" s="641"/>
      <c r="BP3" s="641"/>
      <c r="BQ3" s="641"/>
      <c r="BR3" s="641"/>
      <c r="BS3" s="641"/>
      <c r="BT3" s="641"/>
      <c r="BU3" s="641"/>
      <c r="BV3" s="641"/>
      <c r="BW3" s="641"/>
      <c r="BX3" s="641"/>
      <c r="BY3" s="641"/>
      <c r="BZ3" s="641"/>
      <c r="CA3" s="641"/>
      <c r="CB3" s="641"/>
      <c r="CC3" s="641"/>
      <c r="CD3" s="641"/>
      <c r="CE3" s="641"/>
      <c r="CF3" s="641"/>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1"/>
      <c r="BN4" s="641"/>
      <c r="BO4" s="641"/>
      <c r="BP4" s="641"/>
      <c r="BQ4" s="641"/>
      <c r="BR4" s="641"/>
      <c r="BS4" s="641"/>
      <c r="BT4" s="641"/>
      <c r="BU4" s="641"/>
      <c r="BV4" s="641"/>
      <c r="BW4" s="641"/>
      <c r="BX4" s="641"/>
      <c r="BY4" s="641"/>
      <c r="BZ4" s="641"/>
      <c r="CA4" s="641"/>
      <c r="CB4" s="641"/>
      <c r="CC4" s="641"/>
      <c r="CD4" s="641"/>
      <c r="CE4" s="641"/>
      <c r="CF4" s="641"/>
    </row>
    <row r="5" spans="1:84" ht="12.75" customHeight="1" x14ac:dyDescent="0.2">
      <c r="A5" s="42"/>
      <c r="B5" s="42"/>
      <c r="C5" s="42"/>
      <c r="D5" s="42"/>
      <c r="E5" s="42"/>
      <c r="F5" s="42"/>
      <c r="G5" s="42"/>
      <c r="H5" s="42"/>
      <c r="I5" s="42"/>
      <c r="J5" s="42"/>
      <c r="K5" s="42"/>
      <c r="L5" s="42"/>
      <c r="M5" s="919" t="s">
        <v>363</v>
      </c>
      <c r="N5" s="919"/>
      <c r="O5" s="919"/>
      <c r="P5" s="919"/>
      <c r="Q5" s="919"/>
      <c r="R5" s="919"/>
      <c r="S5" s="919"/>
      <c r="T5" s="919"/>
      <c r="U5" s="919"/>
      <c r="V5" s="919"/>
      <c r="W5" s="919"/>
      <c r="X5" s="919"/>
      <c r="Y5" s="919"/>
      <c r="Z5" s="919"/>
      <c r="AA5" s="919"/>
      <c r="AB5" s="919"/>
      <c r="AC5" s="919"/>
      <c r="AD5" s="919"/>
      <c r="AE5" s="919"/>
      <c r="AF5" s="919"/>
      <c r="AG5" s="919"/>
      <c r="AH5" s="919"/>
      <c r="AI5" s="91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1"/>
      <c r="BN5" s="641"/>
      <c r="BO5" s="641"/>
      <c r="BP5" s="641"/>
      <c r="BQ5" s="641"/>
      <c r="BR5" s="641"/>
      <c r="BS5" s="641"/>
      <c r="BT5" s="641"/>
      <c r="BU5" s="641"/>
      <c r="BV5" s="641"/>
      <c r="BW5" s="641"/>
      <c r="BX5" s="641"/>
      <c r="BY5" s="641"/>
      <c r="BZ5" s="641"/>
      <c r="CA5" s="641"/>
      <c r="CB5" s="641"/>
      <c r="CC5" s="641"/>
      <c r="CD5" s="641"/>
      <c r="CE5" s="641"/>
      <c r="CF5" s="641"/>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1"/>
      <c r="BN6" s="641"/>
      <c r="BO6" s="641"/>
      <c r="BP6" s="641"/>
      <c r="BQ6" s="641"/>
      <c r="BR6" s="641"/>
      <c r="BS6" s="641"/>
      <c r="BT6" s="641"/>
      <c r="BU6" s="641"/>
      <c r="BV6" s="641"/>
      <c r="BW6" s="641"/>
      <c r="BX6" s="641"/>
      <c r="BY6" s="641"/>
      <c r="BZ6" s="641"/>
      <c r="CA6" s="641"/>
      <c r="CB6" s="641"/>
      <c r="CC6" s="641"/>
      <c r="CD6" s="641"/>
      <c r="CE6" s="641"/>
      <c r="CF6" s="641"/>
    </row>
    <row r="7" spans="1:84" ht="12" customHeight="1" thickBot="1" x14ac:dyDescent="0.25">
      <c r="A7" s="895" t="s">
        <v>48</v>
      </c>
      <c r="B7" s="895"/>
      <c r="C7" s="895"/>
      <c r="D7" s="895"/>
      <c r="E7" s="895"/>
      <c r="F7" s="948"/>
      <c r="G7" s="948"/>
      <c r="H7" s="948"/>
      <c r="I7" s="948"/>
      <c r="J7" s="948"/>
      <c r="K7" s="948"/>
      <c r="L7" s="948"/>
      <c r="M7" s="948"/>
      <c r="N7" s="948"/>
      <c r="O7" s="948"/>
      <c r="P7" s="948"/>
      <c r="Q7" s="42"/>
      <c r="R7" s="42"/>
      <c r="S7" s="42"/>
      <c r="T7" s="895" t="s">
        <v>47</v>
      </c>
      <c r="U7" s="895"/>
      <c r="V7" s="895"/>
      <c r="W7" s="895"/>
      <c r="X7" s="895"/>
      <c r="Y7" s="948"/>
      <c r="Z7" s="948"/>
      <c r="AA7" s="948"/>
      <c r="AB7" s="948"/>
      <c r="AC7" s="948"/>
      <c r="AD7" s="948"/>
      <c r="AE7" s="948"/>
      <c r="AF7" s="948"/>
      <c r="AG7" s="948"/>
      <c r="AH7" s="948"/>
      <c r="AI7" s="948"/>
      <c r="AJ7" s="5"/>
      <c r="AK7" s="898" t="s">
        <v>696</v>
      </c>
      <c r="AL7" s="899"/>
      <c r="AM7" s="899"/>
      <c r="AN7" s="899"/>
      <c r="AO7" s="899"/>
      <c r="AP7" s="899"/>
      <c r="AQ7" s="899"/>
      <c r="AR7" s="899"/>
      <c r="AS7" s="899"/>
      <c r="AT7" s="899"/>
      <c r="AU7" s="899"/>
      <c r="AV7" s="899"/>
      <c r="AW7" s="899"/>
      <c r="AX7" s="899"/>
      <c r="AY7" s="900"/>
      <c r="AZ7" s="5"/>
      <c r="BA7" s="5"/>
      <c r="BB7" s="5"/>
      <c r="BC7" s="5"/>
      <c r="BD7" s="5"/>
      <c r="BE7" s="5"/>
      <c r="BF7" s="5"/>
      <c r="BG7" s="5"/>
      <c r="BH7" s="5"/>
      <c r="BI7" s="5"/>
      <c r="BJ7" s="5"/>
      <c r="BK7" s="5"/>
      <c r="BL7" s="5"/>
      <c r="BM7" s="898" t="s">
        <v>136</v>
      </c>
      <c r="BN7" s="899"/>
      <c r="BO7" s="899"/>
      <c r="BP7" s="899"/>
      <c r="BQ7" s="899"/>
      <c r="BR7" s="899"/>
      <c r="BS7" s="899"/>
      <c r="BT7" s="899"/>
      <c r="BU7" s="899"/>
      <c r="BV7" s="899"/>
      <c r="BW7" s="899"/>
      <c r="BX7" s="899"/>
      <c r="BY7" s="899"/>
      <c r="BZ7" s="899"/>
      <c r="CA7" s="899"/>
      <c r="CB7" s="899"/>
      <c r="CC7" s="900"/>
      <c r="CD7" s="641"/>
      <c r="CE7" s="641"/>
      <c r="CF7" s="641"/>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3"/>
      <c r="AL8" s="914"/>
      <c r="AM8" s="914"/>
      <c r="AN8" s="914"/>
      <c r="AO8" s="915"/>
      <c r="AP8" s="916"/>
      <c r="AQ8" s="914"/>
      <c r="AR8" s="914"/>
      <c r="AS8" s="914"/>
      <c r="AT8" s="915"/>
      <c r="AU8" s="916"/>
      <c r="AV8" s="914"/>
      <c r="AW8" s="914"/>
      <c r="AX8" s="914"/>
      <c r="AY8" s="917"/>
      <c r="AZ8" s="5"/>
      <c r="BA8" s="5"/>
      <c r="BB8" s="5"/>
      <c r="BC8" s="5"/>
      <c r="BD8" s="5"/>
      <c r="BE8" s="5"/>
      <c r="BF8" s="5"/>
      <c r="BG8" s="5"/>
      <c r="BH8" s="5"/>
      <c r="BI8" s="5"/>
      <c r="BJ8" s="5"/>
      <c r="BK8" s="5"/>
      <c r="BL8" s="5"/>
      <c r="BM8" s="570"/>
      <c r="BN8" s="641"/>
      <c r="BO8" s="641"/>
      <c r="BP8" s="641"/>
      <c r="BQ8" s="641"/>
      <c r="BR8" s="641"/>
      <c r="BS8" s="641"/>
      <c r="BT8" s="641"/>
      <c r="BU8" s="641"/>
      <c r="BV8" s="641"/>
      <c r="BW8" s="641"/>
      <c r="BX8" s="641"/>
      <c r="BY8" s="641"/>
      <c r="BZ8" s="641"/>
      <c r="CA8" s="641"/>
      <c r="CB8" s="641"/>
      <c r="CC8" s="569"/>
      <c r="CD8" s="641"/>
      <c r="CE8" s="641"/>
      <c r="CF8" s="641"/>
    </row>
    <row r="9" spans="1:84" ht="12" customHeight="1" x14ac:dyDescent="0.2">
      <c r="A9" s="895"/>
      <c r="B9" s="895"/>
      <c r="C9" s="895"/>
      <c r="D9" s="895"/>
      <c r="E9" s="895"/>
      <c r="F9" s="23"/>
      <c r="G9" s="23"/>
      <c r="H9" s="23"/>
      <c r="I9" s="23"/>
      <c r="J9" s="23"/>
      <c r="K9" s="23"/>
      <c r="L9" s="23"/>
      <c r="M9" s="23"/>
      <c r="N9" s="23"/>
      <c r="O9" s="23"/>
      <c r="P9" s="23"/>
      <c r="Q9" s="42"/>
      <c r="R9" s="42"/>
      <c r="S9" s="42"/>
      <c r="T9" s="895" t="s">
        <v>46</v>
      </c>
      <c r="U9" s="895"/>
      <c r="V9" s="895"/>
      <c r="W9" s="895"/>
      <c r="X9" s="895"/>
      <c r="Y9" s="948"/>
      <c r="Z9" s="948"/>
      <c r="AA9" s="948"/>
      <c r="AB9" s="948"/>
      <c r="AC9" s="948"/>
      <c r="AD9" s="948"/>
      <c r="AE9" s="948"/>
      <c r="AF9" s="948"/>
      <c r="AG9" s="948"/>
      <c r="AH9" s="948"/>
      <c r="AI9" s="948"/>
      <c r="AJ9" s="5"/>
      <c r="AK9" s="894"/>
      <c r="AL9" s="878"/>
      <c r="AM9" s="878"/>
      <c r="AN9" s="878"/>
      <c r="AO9" s="879"/>
      <c r="AP9" s="877"/>
      <c r="AQ9" s="878"/>
      <c r="AR9" s="878"/>
      <c r="AS9" s="878"/>
      <c r="AT9" s="879"/>
      <c r="AU9" s="877"/>
      <c r="AV9" s="878"/>
      <c r="AW9" s="878"/>
      <c r="AX9" s="878"/>
      <c r="AY9" s="880"/>
      <c r="AZ9" s="5"/>
      <c r="BA9" s="5"/>
      <c r="BB9" s="5"/>
      <c r="BC9" s="5"/>
      <c r="BD9" s="5"/>
      <c r="BE9" s="5"/>
      <c r="BF9" s="5"/>
      <c r="BG9" s="5"/>
      <c r="BH9" s="5"/>
      <c r="BI9" s="5"/>
      <c r="BJ9" s="5"/>
      <c r="BK9" s="5"/>
      <c r="BL9" s="5"/>
      <c r="BM9" s="570"/>
      <c r="BN9" s="641"/>
      <c r="BO9" s="641"/>
      <c r="BP9" s="641"/>
      <c r="BQ9" s="641"/>
      <c r="BR9" s="641"/>
      <c r="BS9" s="641"/>
      <c r="BT9" s="641"/>
      <c r="BU9" s="641"/>
      <c r="BV9" s="641"/>
      <c r="BW9" s="641"/>
      <c r="BX9" s="641"/>
      <c r="BY9" s="641"/>
      <c r="BZ9" s="641"/>
      <c r="CA9" s="641"/>
      <c r="CB9" s="641"/>
      <c r="CC9" s="569"/>
      <c r="CD9" s="641"/>
      <c r="CE9" s="641"/>
      <c r="CF9" s="641"/>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4"/>
      <c r="AL10" s="878"/>
      <c r="AM10" s="878"/>
      <c r="AN10" s="878"/>
      <c r="AO10" s="879"/>
      <c r="AP10" s="877"/>
      <c r="AQ10" s="878"/>
      <c r="AR10" s="878"/>
      <c r="AS10" s="878"/>
      <c r="AT10" s="879"/>
      <c r="AU10" s="877"/>
      <c r="AV10" s="878"/>
      <c r="AW10" s="878"/>
      <c r="AX10" s="878"/>
      <c r="AY10" s="880"/>
      <c r="AZ10" s="5"/>
      <c r="BA10" s="5"/>
      <c r="BB10" s="5"/>
      <c r="BC10" s="5"/>
      <c r="BD10" s="5"/>
      <c r="BE10" s="5"/>
      <c r="BF10" s="5"/>
      <c r="BG10" s="5"/>
      <c r="BH10" s="5"/>
      <c r="BI10" s="5"/>
      <c r="BJ10" s="5"/>
      <c r="BK10" s="5"/>
      <c r="BL10" s="5"/>
      <c r="BM10" s="570"/>
      <c r="BN10" s="641"/>
      <c r="BO10" s="641"/>
      <c r="BP10" s="641"/>
      <c r="BQ10" s="641"/>
      <c r="BR10" s="641"/>
      <c r="BS10" s="641"/>
      <c r="BT10" s="641"/>
      <c r="BU10" s="641"/>
      <c r="BV10" s="641"/>
      <c r="BW10" s="641"/>
      <c r="BX10" s="641"/>
      <c r="BY10" s="641"/>
      <c r="BZ10" s="641"/>
      <c r="CA10" s="641"/>
      <c r="CB10" s="641"/>
      <c r="CC10" s="569"/>
      <c r="CD10" s="641"/>
      <c r="CE10" s="641"/>
      <c r="CF10" s="641"/>
    </row>
    <row r="11" spans="1:84" ht="12" customHeight="1" thickBot="1" x14ac:dyDescent="0.25">
      <c r="A11" s="887" t="s">
        <v>158</v>
      </c>
      <c r="B11" s="888"/>
      <c r="C11" s="888"/>
      <c r="D11" s="888"/>
      <c r="E11" s="888"/>
      <c r="F11" s="888"/>
      <c r="G11" s="888"/>
      <c r="H11" s="888"/>
      <c r="I11" s="888"/>
      <c r="J11" s="888"/>
      <c r="K11" s="888"/>
      <c r="L11" s="888"/>
      <c r="M11" s="888"/>
      <c r="N11" s="888"/>
      <c r="O11" s="888"/>
      <c r="P11" s="889"/>
      <c r="Q11" s="42"/>
      <c r="R11" s="42"/>
      <c r="S11" s="1002" t="s">
        <v>370</v>
      </c>
      <c r="T11" s="1003"/>
      <c r="U11" s="1003"/>
      <c r="V11" s="1003"/>
      <c r="W11" s="1003"/>
      <c r="X11" s="1003"/>
      <c r="Y11" s="1003"/>
      <c r="Z11" s="1003"/>
      <c r="AA11" s="1003"/>
      <c r="AB11" s="1003"/>
      <c r="AC11" s="1003"/>
      <c r="AD11" s="1003"/>
      <c r="AE11" s="1003"/>
      <c r="AF11" s="1003"/>
      <c r="AG11" s="1003"/>
      <c r="AH11" s="1003"/>
      <c r="AI11" s="1004"/>
      <c r="AJ11" s="5"/>
      <c r="AK11" s="894"/>
      <c r="AL11" s="878"/>
      <c r="AM11" s="878"/>
      <c r="AN11" s="878"/>
      <c r="AO11" s="879"/>
      <c r="AP11" s="877"/>
      <c r="AQ11" s="878"/>
      <c r="AR11" s="878"/>
      <c r="AS11" s="878"/>
      <c r="AT11" s="879"/>
      <c r="AU11" s="877"/>
      <c r="AV11" s="878"/>
      <c r="AW11" s="878"/>
      <c r="AX11" s="878"/>
      <c r="AY11" s="880"/>
      <c r="AZ11" s="5"/>
      <c r="BA11" s="5"/>
      <c r="BB11" s="5"/>
      <c r="BC11" s="5"/>
      <c r="BD11" s="5"/>
      <c r="BE11" s="5"/>
      <c r="BF11" s="5"/>
      <c r="BG11" s="5"/>
      <c r="BH11" s="5"/>
      <c r="BI11" s="5"/>
      <c r="BJ11" s="5"/>
      <c r="BK11" s="5"/>
      <c r="BL11" s="5"/>
      <c r="BM11" s="570"/>
      <c r="BN11" s="641"/>
      <c r="BO11" s="641"/>
      <c r="BP11" s="641"/>
      <c r="BQ11" s="641"/>
      <c r="BR11" s="641"/>
      <c r="BS11" s="641"/>
      <c r="BT11" s="641"/>
      <c r="BU11" s="641"/>
      <c r="BV11" s="641"/>
      <c r="BW11" s="641"/>
      <c r="BX11" s="641"/>
      <c r="BY11" s="641"/>
      <c r="BZ11" s="641"/>
      <c r="CA11" s="641"/>
      <c r="CB11" s="641"/>
      <c r="CC11" s="569"/>
      <c r="CD11" s="641"/>
      <c r="CE11" s="641"/>
      <c r="CF11" s="641"/>
    </row>
    <row r="12" spans="1:84" ht="12.75" customHeight="1" thickTop="1" x14ac:dyDescent="0.2">
      <c r="A12" s="1089" t="s">
        <v>111</v>
      </c>
      <c r="B12" s="1090"/>
      <c r="C12" s="1090"/>
      <c r="D12" s="1090"/>
      <c r="E12" s="1090"/>
      <c r="F12" s="1091"/>
      <c r="G12" s="1049"/>
      <c r="H12" s="1049"/>
      <c r="I12" s="1049"/>
      <c r="J12" s="1049"/>
      <c r="K12" s="1049"/>
      <c r="L12" s="1049"/>
      <c r="M12" s="1049"/>
      <c r="N12" s="1049"/>
      <c r="O12" s="1049"/>
      <c r="P12" s="1050"/>
      <c r="Q12" s="42"/>
      <c r="R12" s="42"/>
      <c r="S12" s="1005"/>
      <c r="T12" s="1006"/>
      <c r="U12" s="1006"/>
      <c r="V12" s="1006"/>
      <c r="W12" s="1006"/>
      <c r="X12" s="1006"/>
      <c r="Y12" s="1006"/>
      <c r="Z12" s="1031" t="s">
        <v>102</v>
      </c>
      <c r="AA12" s="1031"/>
      <c r="AB12" s="1031"/>
      <c r="AC12" s="1031"/>
      <c r="AD12" s="1031"/>
      <c r="AE12" s="1031" t="s">
        <v>101</v>
      </c>
      <c r="AF12" s="1031"/>
      <c r="AG12" s="1031"/>
      <c r="AH12" s="1031"/>
      <c r="AI12" s="1032"/>
      <c r="AJ12" s="5"/>
      <c r="AK12" s="894"/>
      <c r="AL12" s="878"/>
      <c r="AM12" s="878"/>
      <c r="AN12" s="878"/>
      <c r="AO12" s="879"/>
      <c r="AP12" s="877"/>
      <c r="AQ12" s="878"/>
      <c r="AR12" s="878"/>
      <c r="AS12" s="878"/>
      <c r="AT12" s="879"/>
      <c r="AU12" s="877"/>
      <c r="AV12" s="878"/>
      <c r="AW12" s="878"/>
      <c r="AX12" s="878"/>
      <c r="AY12" s="880"/>
      <c r="AZ12" s="5"/>
      <c r="BA12" s="5"/>
      <c r="BB12" s="5"/>
      <c r="BC12" s="5"/>
      <c r="BD12" s="5"/>
      <c r="BE12" s="5"/>
      <c r="BF12" s="5"/>
      <c r="BG12" s="5"/>
      <c r="BH12" s="5"/>
      <c r="BI12" s="5"/>
      <c r="BJ12" s="5"/>
      <c r="BK12" s="5"/>
      <c r="BL12" s="5"/>
      <c r="BM12" s="570"/>
      <c r="BN12" s="641"/>
      <c r="BO12" s="641"/>
      <c r="BP12" s="641"/>
      <c r="BQ12" s="641"/>
      <c r="BR12" s="641"/>
      <c r="BS12" s="641"/>
      <c r="BT12" s="641"/>
      <c r="BU12" s="641"/>
      <c r="BV12" s="641"/>
      <c r="BW12" s="641"/>
      <c r="BX12" s="641"/>
      <c r="BY12" s="641"/>
      <c r="BZ12" s="641"/>
      <c r="CA12" s="641"/>
      <c r="CB12" s="641"/>
      <c r="CC12" s="569"/>
      <c r="CD12" s="641"/>
      <c r="CE12" s="641"/>
      <c r="CF12" s="641"/>
    </row>
    <row r="13" spans="1:84" ht="12" customHeight="1" thickBot="1" x14ac:dyDescent="0.25">
      <c r="A13" s="1018" t="s">
        <v>54</v>
      </c>
      <c r="B13" s="1019"/>
      <c r="C13" s="1019"/>
      <c r="D13" s="1019"/>
      <c r="E13" s="1019"/>
      <c r="F13" s="1020"/>
      <c r="G13" s="1033"/>
      <c r="H13" s="1033"/>
      <c r="I13" s="1033"/>
      <c r="J13" s="1033"/>
      <c r="K13" s="1033"/>
      <c r="L13" s="1033"/>
      <c r="M13" s="1033"/>
      <c r="N13" s="1033"/>
      <c r="O13" s="1033"/>
      <c r="P13" s="1034"/>
      <c r="Q13" s="42"/>
      <c r="R13" s="42"/>
      <c r="S13" s="1159" t="s">
        <v>1016</v>
      </c>
      <c r="T13" s="1160"/>
      <c r="U13" s="1160"/>
      <c r="V13" s="1160"/>
      <c r="W13" s="1160"/>
      <c r="X13" s="1160"/>
      <c r="Y13" s="1161"/>
      <c r="Z13" s="1157"/>
      <c r="AA13" s="1157"/>
      <c r="AB13" s="1157"/>
      <c r="AC13" s="1157"/>
      <c r="AD13" s="1157"/>
      <c r="AE13" s="1157"/>
      <c r="AF13" s="1157"/>
      <c r="AG13" s="1157"/>
      <c r="AH13" s="1157"/>
      <c r="AI13" s="1158"/>
      <c r="AJ13" s="5"/>
      <c r="AK13" s="938"/>
      <c r="AL13" s="931"/>
      <c r="AM13" s="931"/>
      <c r="AN13" s="931"/>
      <c r="AO13" s="939"/>
      <c r="AP13" s="930"/>
      <c r="AQ13" s="931"/>
      <c r="AR13" s="931"/>
      <c r="AS13" s="931"/>
      <c r="AT13" s="939"/>
      <c r="AU13" s="930"/>
      <c r="AV13" s="931"/>
      <c r="AW13" s="931"/>
      <c r="AX13" s="931"/>
      <c r="AY13" s="932"/>
      <c r="AZ13" s="5"/>
      <c r="BA13" s="5"/>
      <c r="BB13" s="5"/>
      <c r="BC13" s="5"/>
      <c r="BD13" s="5"/>
      <c r="BE13" s="5"/>
      <c r="BF13" s="5"/>
      <c r="BG13" s="5"/>
      <c r="BH13" s="5"/>
      <c r="BI13" s="5"/>
      <c r="BJ13" s="5"/>
      <c r="BK13" s="5"/>
      <c r="BL13" s="5"/>
      <c r="BM13" s="570"/>
      <c r="BN13" s="641"/>
      <c r="BO13" s="641"/>
      <c r="BP13" s="641"/>
      <c r="BQ13" s="641"/>
      <c r="BR13" s="641"/>
      <c r="BS13" s="641"/>
      <c r="BT13" s="641"/>
      <c r="BU13" s="641"/>
      <c r="BV13" s="641"/>
      <c r="BW13" s="641"/>
      <c r="BX13" s="641"/>
      <c r="BY13" s="641"/>
      <c r="BZ13" s="641"/>
      <c r="CA13" s="641"/>
      <c r="CB13" s="641"/>
      <c r="CC13" s="569"/>
      <c r="CD13" s="641"/>
      <c r="CE13" s="641"/>
      <c r="CF13" s="641"/>
    </row>
    <row r="14" spans="1:84" ht="12.75" customHeight="1" x14ac:dyDescent="0.2">
      <c r="A14" s="1018" t="s">
        <v>150</v>
      </c>
      <c r="B14" s="1019"/>
      <c r="C14" s="1019"/>
      <c r="D14" s="1019"/>
      <c r="E14" s="1019"/>
      <c r="F14" s="1020"/>
      <c r="G14" s="1033"/>
      <c r="H14" s="1033"/>
      <c r="I14" s="1033"/>
      <c r="J14" s="1033"/>
      <c r="K14" s="1033"/>
      <c r="L14" s="1033"/>
      <c r="M14" s="1033"/>
      <c r="N14" s="1033"/>
      <c r="O14" s="1033"/>
      <c r="P14" s="1034"/>
      <c r="Q14" s="42"/>
      <c r="R14" s="42"/>
      <c r="S14" s="252"/>
      <c r="T14" s="252"/>
      <c r="U14" s="252"/>
      <c r="V14" s="252"/>
      <c r="W14" s="1095"/>
      <c r="X14" s="1095"/>
      <c r="Y14" s="1095"/>
      <c r="Z14" s="1097"/>
      <c r="AA14" s="1097"/>
      <c r="AB14" s="1097"/>
      <c r="AC14" s="1097"/>
      <c r="AD14" s="1097"/>
      <c r="AE14" s="1097"/>
      <c r="AF14" s="1097"/>
      <c r="AG14" s="1097"/>
      <c r="AH14" s="1097"/>
      <c r="AI14" s="1097"/>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1"/>
      <c r="BO14" s="641"/>
      <c r="BP14" s="641"/>
      <c r="BQ14" s="641"/>
      <c r="BR14" s="641"/>
      <c r="BS14" s="641"/>
      <c r="BT14" s="641"/>
      <c r="BU14" s="641"/>
      <c r="BV14" s="641"/>
      <c r="BW14" s="641"/>
      <c r="BX14" s="641"/>
      <c r="BY14" s="641"/>
      <c r="BZ14" s="641"/>
      <c r="CA14" s="641"/>
      <c r="CB14" s="641"/>
      <c r="CC14" s="569"/>
      <c r="CD14" s="641"/>
      <c r="CE14" s="641"/>
      <c r="CF14" s="641"/>
    </row>
    <row r="15" spans="1:84" ht="12" customHeight="1" x14ac:dyDescent="0.2">
      <c r="A15" s="1018" t="s">
        <v>149</v>
      </c>
      <c r="B15" s="1019"/>
      <c r="C15" s="1019"/>
      <c r="D15" s="1019"/>
      <c r="E15" s="1019"/>
      <c r="F15" s="1020"/>
      <c r="G15" s="1027" t="s">
        <v>695</v>
      </c>
      <c r="H15" s="1027"/>
      <c r="I15" s="1027"/>
      <c r="J15" s="1027"/>
      <c r="K15" s="1027"/>
      <c r="L15" s="1027"/>
      <c r="M15" s="1027"/>
      <c r="N15" s="1027"/>
      <c r="O15" s="1027"/>
      <c r="P15" s="1029"/>
      <c r="Q15" s="42"/>
      <c r="R15" s="42"/>
      <c r="S15" s="966"/>
      <c r="T15" s="966"/>
      <c r="U15" s="966"/>
      <c r="V15" s="966"/>
      <c r="W15" s="966"/>
      <c r="X15" s="966"/>
      <c r="Y15" s="966"/>
      <c r="Z15" s="1099"/>
      <c r="AA15" s="1099"/>
      <c r="AB15" s="1099"/>
      <c r="AC15" s="1099"/>
      <c r="AD15" s="1099"/>
      <c r="AE15" s="1099"/>
      <c r="AF15" s="1099"/>
      <c r="AG15" s="1099"/>
      <c r="AH15" s="1099"/>
      <c r="AI15" s="1099"/>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1"/>
      <c r="BO15" s="641"/>
      <c r="BP15" s="641"/>
      <c r="BQ15" s="641"/>
      <c r="BR15" s="641"/>
      <c r="BS15" s="641"/>
      <c r="BT15" s="641"/>
      <c r="BU15" s="641"/>
      <c r="BV15" s="641"/>
      <c r="BW15" s="641"/>
      <c r="BX15" s="641"/>
      <c r="BY15" s="641"/>
      <c r="BZ15" s="641"/>
      <c r="CA15" s="641"/>
      <c r="CB15" s="641"/>
      <c r="CC15" s="569"/>
      <c r="CD15" s="641"/>
      <c r="CE15" s="641"/>
      <c r="CF15" s="641"/>
    </row>
    <row r="16" spans="1:84" ht="12" customHeight="1" thickBot="1" x14ac:dyDescent="0.25">
      <c r="A16" s="1176" t="s">
        <v>146</v>
      </c>
      <c r="B16" s="1177"/>
      <c r="C16" s="1177"/>
      <c r="D16" s="1177"/>
      <c r="E16" s="1177"/>
      <c r="F16" s="1178"/>
      <c r="G16" s="1021"/>
      <c r="H16" s="1021"/>
      <c r="I16" s="1021"/>
      <c r="J16" s="1021"/>
      <c r="K16" s="1021"/>
      <c r="L16" s="1021"/>
      <c r="M16" s="1021"/>
      <c r="N16" s="1021"/>
      <c r="O16" s="1021"/>
      <c r="P16" s="1175"/>
      <c r="Q16" s="42"/>
      <c r="R16" s="42"/>
      <c r="S16" s="1096"/>
      <c r="T16" s="1096"/>
      <c r="U16" s="1096"/>
      <c r="V16" s="1096"/>
      <c r="W16" s="1096"/>
      <c r="X16" s="1096"/>
      <c r="Y16" s="1096"/>
      <c r="Z16" s="1098"/>
      <c r="AA16" s="1098"/>
      <c r="AB16" s="1098"/>
      <c r="AC16" s="1098"/>
      <c r="AD16" s="1098"/>
      <c r="AE16" s="1098"/>
      <c r="AF16" s="1098"/>
      <c r="AG16" s="1098"/>
      <c r="AH16" s="1098"/>
      <c r="AI16" s="1098"/>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1"/>
      <c r="BO16" s="641"/>
      <c r="BP16" s="641"/>
      <c r="BQ16" s="641"/>
      <c r="BR16" s="641"/>
      <c r="BS16" s="641"/>
      <c r="BT16" s="641"/>
      <c r="BU16" s="641"/>
      <c r="BV16" s="641"/>
      <c r="BW16" s="641"/>
      <c r="BX16" s="641"/>
      <c r="BY16" s="641"/>
      <c r="BZ16" s="641"/>
      <c r="CA16" s="641"/>
      <c r="CB16" s="641"/>
      <c r="CC16" s="569"/>
      <c r="CD16" s="641"/>
      <c r="CE16" s="641"/>
      <c r="CF16" s="641"/>
    </row>
    <row r="17" spans="1:84" ht="12" customHeight="1" x14ac:dyDescent="0.2">
      <c r="A17" s="42"/>
      <c r="B17" s="42"/>
      <c r="C17" s="42"/>
      <c r="D17" s="42"/>
      <c r="E17" s="42"/>
      <c r="F17" s="42"/>
      <c r="G17" s="42"/>
      <c r="H17" s="42"/>
      <c r="I17" s="42"/>
      <c r="J17" s="42"/>
      <c r="K17" s="42"/>
      <c r="L17" s="42"/>
      <c r="M17" s="42"/>
      <c r="N17" s="42"/>
      <c r="O17" s="42"/>
      <c r="P17" s="42"/>
      <c r="Q17" s="42"/>
      <c r="R17" s="42"/>
      <c r="S17" s="1096"/>
      <c r="T17" s="1096"/>
      <c r="U17" s="1096"/>
      <c r="V17" s="1096"/>
      <c r="W17" s="1096"/>
      <c r="X17" s="1096"/>
      <c r="Y17" s="1096"/>
      <c r="Z17" s="1098"/>
      <c r="AA17" s="1098"/>
      <c r="AB17" s="1098"/>
      <c r="AC17" s="1098"/>
      <c r="AD17" s="1098"/>
      <c r="AE17" s="1098"/>
      <c r="AF17" s="1098"/>
      <c r="AG17" s="1098"/>
      <c r="AH17" s="1098"/>
      <c r="AI17" s="1098"/>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1"/>
      <c r="BO17" s="641"/>
      <c r="BP17" s="641"/>
      <c r="BQ17" s="641"/>
      <c r="BR17" s="641"/>
      <c r="BS17" s="641"/>
      <c r="BT17" s="641"/>
      <c r="BU17" s="641"/>
      <c r="BV17" s="641"/>
      <c r="BW17" s="641"/>
      <c r="BX17" s="641"/>
      <c r="BY17" s="641"/>
      <c r="BZ17" s="641"/>
      <c r="CA17" s="641"/>
      <c r="CB17" s="641"/>
      <c r="CC17" s="569"/>
      <c r="CD17" s="641"/>
      <c r="CE17" s="641"/>
      <c r="CF17" s="641"/>
    </row>
    <row r="18" spans="1:84" ht="12" customHeight="1" thickBot="1" x14ac:dyDescent="0.25">
      <c r="A18" s="895"/>
      <c r="B18" s="895"/>
      <c r="C18" s="895"/>
      <c r="D18" s="895"/>
      <c r="E18" s="895"/>
      <c r="F18" s="895"/>
      <c r="G18" s="895"/>
      <c r="H18" s="895"/>
      <c r="I18" s="895"/>
      <c r="J18" s="895"/>
      <c r="K18" s="895"/>
      <c r="L18" s="895"/>
      <c r="M18" s="895"/>
      <c r="N18" s="895"/>
      <c r="O18" s="895"/>
      <c r="P18" s="895"/>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1"/>
      <c r="BO18" s="641"/>
      <c r="BP18" s="641"/>
      <c r="BQ18" s="641"/>
      <c r="BR18" s="641"/>
      <c r="BS18" s="641"/>
      <c r="BT18" s="641"/>
      <c r="BU18" s="641"/>
      <c r="BV18" s="641"/>
      <c r="BW18" s="641"/>
      <c r="BX18" s="641"/>
      <c r="BY18" s="641"/>
      <c r="BZ18" s="641"/>
      <c r="CA18" s="641"/>
      <c r="CB18" s="641"/>
      <c r="CC18" s="569"/>
      <c r="CD18" s="641"/>
      <c r="CE18" s="641"/>
      <c r="CF18" s="641"/>
    </row>
    <row r="19" spans="1:84" ht="12.75" customHeight="1" thickBot="1" x14ac:dyDescent="0.25">
      <c r="A19" s="887" t="s">
        <v>114</v>
      </c>
      <c r="B19" s="888"/>
      <c r="C19" s="888"/>
      <c r="D19" s="888"/>
      <c r="E19" s="888"/>
      <c r="F19" s="888"/>
      <c r="G19" s="888"/>
      <c r="H19" s="888"/>
      <c r="I19" s="888"/>
      <c r="J19" s="888"/>
      <c r="K19" s="888"/>
      <c r="L19" s="888"/>
      <c r="M19" s="888"/>
      <c r="N19" s="888"/>
      <c r="O19" s="888"/>
      <c r="P19" s="888"/>
      <c r="Q19" s="888"/>
      <c r="R19" s="888"/>
      <c r="S19" s="888"/>
      <c r="T19" s="888"/>
      <c r="U19" s="888"/>
      <c r="V19" s="888"/>
      <c r="W19" s="888"/>
      <c r="X19" s="888"/>
      <c r="Y19" s="888"/>
      <c r="Z19" s="888"/>
      <c r="AA19" s="888"/>
      <c r="AB19" s="888"/>
      <c r="AC19" s="888"/>
      <c r="AD19" s="888"/>
      <c r="AE19" s="888"/>
      <c r="AF19" s="888"/>
      <c r="AG19" s="888"/>
      <c r="AH19" s="888"/>
      <c r="AI19" s="889"/>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1"/>
      <c r="BO19" s="641"/>
      <c r="BP19" s="641"/>
      <c r="BQ19" s="641"/>
      <c r="BR19" s="641"/>
      <c r="BS19" s="641"/>
      <c r="BT19" s="641"/>
      <c r="BU19" s="641"/>
      <c r="BV19" s="641"/>
      <c r="BW19" s="641"/>
      <c r="BX19" s="641"/>
      <c r="BY19" s="641"/>
      <c r="BZ19" s="641"/>
      <c r="CA19" s="641"/>
      <c r="CB19" s="641"/>
      <c r="CC19" s="569"/>
      <c r="CD19" s="641"/>
      <c r="CE19" s="641"/>
      <c r="CF19" s="641"/>
    </row>
    <row r="20" spans="1:84" ht="12" customHeight="1" thickTop="1" x14ac:dyDescent="0.2">
      <c r="A20" s="1105" t="s">
        <v>358</v>
      </c>
      <c r="B20" s="1106"/>
      <c r="C20" s="1106"/>
      <c r="D20" s="1106"/>
      <c r="E20" s="1106"/>
      <c r="F20" s="1106"/>
      <c r="G20" s="1106"/>
      <c r="H20" s="1107"/>
      <c r="I20" s="1049"/>
      <c r="J20" s="1049"/>
      <c r="K20" s="1049"/>
      <c r="L20" s="1049"/>
      <c r="M20" s="1049"/>
      <c r="N20" s="1049"/>
      <c r="O20" s="733"/>
      <c r="P20" s="1049"/>
      <c r="Q20" s="1049"/>
      <c r="R20" s="1049"/>
      <c r="S20" s="1049"/>
      <c r="T20" s="1049"/>
      <c r="U20" s="1049"/>
      <c r="V20" s="733"/>
      <c r="W20" s="1049"/>
      <c r="X20" s="1049"/>
      <c r="Y20" s="1049"/>
      <c r="Z20" s="1049"/>
      <c r="AA20" s="1049"/>
      <c r="AB20" s="1049"/>
      <c r="AC20" s="733"/>
      <c r="AD20" s="1049"/>
      <c r="AE20" s="1049"/>
      <c r="AF20" s="1049"/>
      <c r="AG20" s="1049"/>
      <c r="AH20" s="1049"/>
      <c r="AI20" s="1050"/>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1"/>
      <c r="BO20" s="641"/>
      <c r="BP20" s="641"/>
      <c r="BQ20" s="641"/>
      <c r="BR20" s="641"/>
      <c r="BS20" s="641"/>
      <c r="BT20" s="641"/>
      <c r="BU20" s="641"/>
      <c r="BV20" s="641"/>
      <c r="BW20" s="641"/>
      <c r="BX20" s="641"/>
      <c r="BY20" s="641"/>
      <c r="BZ20" s="641"/>
      <c r="CA20" s="641"/>
      <c r="CB20" s="641"/>
      <c r="CC20" s="569"/>
      <c r="CD20" s="641"/>
      <c r="CE20" s="641"/>
      <c r="CF20" s="641"/>
    </row>
    <row r="21" spans="1:84" ht="12" customHeight="1" x14ac:dyDescent="0.2">
      <c r="A21" s="1018" t="s">
        <v>111</v>
      </c>
      <c r="B21" s="1019"/>
      <c r="C21" s="1019"/>
      <c r="D21" s="1019"/>
      <c r="E21" s="1019"/>
      <c r="F21" s="1019"/>
      <c r="G21" s="1019"/>
      <c r="H21" s="1020"/>
      <c r="I21" s="1123"/>
      <c r="J21" s="1124"/>
      <c r="K21" s="1124"/>
      <c r="L21" s="1124"/>
      <c r="M21" s="1124"/>
      <c r="N21" s="1125"/>
      <c r="O21" s="733"/>
      <c r="P21" s="1123"/>
      <c r="Q21" s="1124"/>
      <c r="R21" s="1124"/>
      <c r="S21" s="1124"/>
      <c r="T21" s="1124"/>
      <c r="U21" s="1125"/>
      <c r="V21" s="733"/>
      <c r="W21" s="1033"/>
      <c r="X21" s="1033"/>
      <c r="Y21" s="1033"/>
      <c r="Z21" s="1033"/>
      <c r="AA21" s="1033"/>
      <c r="AB21" s="1033"/>
      <c r="AC21" s="733"/>
      <c r="AD21" s="1033"/>
      <c r="AE21" s="1033"/>
      <c r="AF21" s="1033"/>
      <c r="AG21" s="1033"/>
      <c r="AH21" s="1033"/>
      <c r="AI21" s="1034"/>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1"/>
      <c r="BO21" s="641"/>
      <c r="BP21" s="641"/>
      <c r="BQ21" s="641"/>
      <c r="BR21" s="641"/>
      <c r="BS21" s="641"/>
      <c r="BT21" s="641"/>
      <c r="BU21" s="641"/>
      <c r="BV21" s="641"/>
      <c r="BW21" s="641"/>
      <c r="BX21" s="641"/>
      <c r="BY21" s="641"/>
      <c r="BZ21" s="641"/>
      <c r="CA21" s="641"/>
      <c r="CB21" s="641"/>
      <c r="CC21" s="569"/>
      <c r="CD21" s="641"/>
      <c r="CE21" s="641"/>
      <c r="CF21" s="641"/>
    </row>
    <row r="22" spans="1:84" ht="12" customHeight="1" thickBot="1" x14ac:dyDescent="0.25">
      <c r="A22" s="1018" t="s">
        <v>108</v>
      </c>
      <c r="B22" s="1019"/>
      <c r="C22" s="1019"/>
      <c r="D22" s="1019"/>
      <c r="E22" s="1019"/>
      <c r="F22" s="1019"/>
      <c r="G22" s="1019"/>
      <c r="H22" s="1020"/>
      <c r="I22" s="1033"/>
      <c r="J22" s="1033"/>
      <c r="K22" s="1033"/>
      <c r="L22" s="1033"/>
      <c r="M22" s="1033"/>
      <c r="N22" s="1033"/>
      <c r="O22" s="733"/>
      <c r="P22" s="1123"/>
      <c r="Q22" s="1124"/>
      <c r="R22" s="1124"/>
      <c r="S22" s="1124"/>
      <c r="T22" s="1124"/>
      <c r="U22" s="1125"/>
      <c r="V22" s="733"/>
      <c r="W22" s="1033"/>
      <c r="X22" s="1033"/>
      <c r="Y22" s="1033"/>
      <c r="Z22" s="1033"/>
      <c r="AA22" s="1033"/>
      <c r="AB22" s="1033"/>
      <c r="AC22" s="733"/>
      <c r="AD22" s="1033"/>
      <c r="AE22" s="1033"/>
      <c r="AF22" s="1033"/>
      <c r="AG22" s="1033"/>
      <c r="AH22" s="1033"/>
      <c r="AI22" s="1034"/>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1"/>
      <c r="CE22" s="641"/>
      <c r="CF22" s="641"/>
    </row>
    <row r="23" spans="1:84" ht="12" customHeight="1" thickBot="1" x14ac:dyDescent="0.25">
      <c r="A23" s="1018" t="s">
        <v>105</v>
      </c>
      <c r="B23" s="1019"/>
      <c r="C23" s="1019"/>
      <c r="D23" s="1019"/>
      <c r="E23" s="1019"/>
      <c r="F23" s="1019"/>
      <c r="G23" s="1019"/>
      <c r="H23" s="1020"/>
      <c r="I23" s="933"/>
      <c r="J23" s="933"/>
      <c r="K23" s="933"/>
      <c r="L23" s="933"/>
      <c r="M23" s="933"/>
      <c r="N23" s="933"/>
      <c r="O23" s="733"/>
      <c r="P23" s="1171"/>
      <c r="Q23" s="1172"/>
      <c r="R23" s="1172"/>
      <c r="S23" s="1172"/>
      <c r="T23" s="1172"/>
      <c r="U23" s="1173"/>
      <c r="V23" s="733"/>
      <c r="W23" s="1174"/>
      <c r="X23" s="933"/>
      <c r="Y23" s="933"/>
      <c r="Z23" s="933"/>
      <c r="AA23" s="933"/>
      <c r="AB23" s="933"/>
      <c r="AC23" s="733"/>
      <c r="AD23" s="1174"/>
      <c r="AE23" s="933"/>
      <c r="AF23" s="933"/>
      <c r="AG23" s="933"/>
      <c r="AH23" s="933"/>
      <c r="AI23" s="1081"/>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1"/>
      <c r="BN23" s="641"/>
      <c r="BO23" s="641"/>
      <c r="BP23" s="641"/>
      <c r="BQ23" s="641"/>
      <c r="BR23" s="641"/>
      <c r="BS23" s="641"/>
      <c r="BT23" s="641"/>
      <c r="BU23" s="641"/>
      <c r="BV23" s="641"/>
      <c r="BW23" s="641"/>
      <c r="BX23" s="641"/>
      <c r="BY23" s="641"/>
      <c r="BZ23" s="641"/>
      <c r="CA23" s="641"/>
      <c r="CB23" s="641"/>
      <c r="CC23" s="641"/>
      <c r="CD23" s="641"/>
      <c r="CE23" s="641"/>
      <c r="CF23" s="641"/>
    </row>
    <row r="24" spans="1:84" ht="12" customHeight="1" thickBot="1" x14ac:dyDescent="0.25">
      <c r="A24" s="1018" t="s">
        <v>104</v>
      </c>
      <c r="B24" s="1019"/>
      <c r="C24" s="1019"/>
      <c r="D24" s="1019"/>
      <c r="E24" s="1019"/>
      <c r="F24" s="1019"/>
      <c r="G24" s="1019"/>
      <c r="H24" s="1020"/>
      <c r="I24" s="1077"/>
      <c r="J24" s="1078"/>
      <c r="K24" s="1078"/>
      <c r="L24" s="1078"/>
      <c r="M24" s="1078"/>
      <c r="N24" s="1078"/>
      <c r="O24" s="733"/>
      <c r="P24" s="1123"/>
      <c r="Q24" s="1124"/>
      <c r="R24" s="1124"/>
      <c r="S24" s="1124"/>
      <c r="T24" s="1124"/>
      <c r="U24" s="1125"/>
      <c r="V24" s="733"/>
      <c r="W24" s="1033"/>
      <c r="X24" s="1033"/>
      <c r="Y24" s="1033"/>
      <c r="Z24" s="1033"/>
      <c r="AA24" s="1033"/>
      <c r="AB24" s="1033"/>
      <c r="AC24" s="733"/>
      <c r="AD24" s="1179"/>
      <c r="AE24" s="1033"/>
      <c r="AF24" s="1033"/>
      <c r="AG24" s="1033"/>
      <c r="AH24" s="1033"/>
      <c r="AI24" s="1034"/>
      <c r="AJ24" s="641"/>
      <c r="AK24" s="1203" t="s">
        <v>357</v>
      </c>
      <c r="AL24" s="1204"/>
      <c r="AM24" s="1204"/>
      <c r="AN24" s="899">
        <f>I$20</f>
        <v>0</v>
      </c>
      <c r="AO24" s="899"/>
      <c r="AP24" s="899"/>
      <c r="AQ24" s="899"/>
      <c r="AR24" s="899"/>
      <c r="AS24" s="899"/>
      <c r="AT24" s="899"/>
      <c r="AU24" s="899"/>
      <c r="AV24" s="899"/>
      <c r="AW24" s="899"/>
      <c r="AX24" s="899"/>
      <c r="AY24" s="899"/>
      <c r="AZ24" s="899"/>
      <c r="BA24" s="899"/>
      <c r="BB24" s="899"/>
      <c r="BC24" s="899"/>
      <c r="BD24" s="899"/>
      <c r="BE24" s="899"/>
      <c r="BF24" s="899"/>
      <c r="BG24" s="899"/>
      <c r="BH24" s="899"/>
      <c r="BI24" s="899"/>
      <c r="BJ24" s="899"/>
      <c r="BK24" s="899"/>
      <c r="BL24" s="899"/>
      <c r="BM24" s="899"/>
      <c r="BN24" s="899"/>
      <c r="BO24" s="899"/>
      <c r="BP24" s="899"/>
      <c r="BQ24" s="899"/>
      <c r="BR24" s="899"/>
      <c r="BS24" s="899"/>
      <c r="BT24" s="899"/>
      <c r="BU24" s="899"/>
      <c r="BV24" s="899"/>
      <c r="BW24" s="899"/>
      <c r="BX24" s="899"/>
      <c r="BY24" s="899"/>
      <c r="BZ24" s="899"/>
      <c r="CA24" s="899"/>
      <c r="CB24" s="899"/>
      <c r="CC24" s="900"/>
      <c r="CD24" s="641"/>
      <c r="CE24" s="641"/>
      <c r="CF24" s="641"/>
    </row>
    <row r="25" spans="1:84" ht="12" customHeight="1" thickTop="1" x14ac:dyDescent="0.2">
      <c r="A25" s="1018"/>
      <c r="B25" s="1019"/>
      <c r="C25" s="1019"/>
      <c r="D25" s="1019"/>
      <c r="E25" s="1019"/>
      <c r="F25" s="1019"/>
      <c r="G25" s="1019"/>
      <c r="H25" s="1019"/>
      <c r="I25" s="1112" t="s">
        <v>102</v>
      </c>
      <c r="J25" s="1112"/>
      <c r="K25" s="1112"/>
      <c r="L25" s="1112" t="s">
        <v>101</v>
      </c>
      <c r="M25" s="1112"/>
      <c r="N25" s="1112"/>
      <c r="O25" s="736"/>
      <c r="P25" s="1165" t="s">
        <v>102</v>
      </c>
      <c r="Q25" s="1166"/>
      <c r="R25" s="1167"/>
      <c r="S25" s="1165" t="s">
        <v>101</v>
      </c>
      <c r="T25" s="1166"/>
      <c r="U25" s="1167"/>
      <c r="V25" s="733"/>
      <c r="W25" s="1112" t="s">
        <v>102</v>
      </c>
      <c r="X25" s="1112"/>
      <c r="Y25" s="1112"/>
      <c r="Z25" s="1112" t="s">
        <v>101</v>
      </c>
      <c r="AA25" s="1112"/>
      <c r="AB25" s="1112"/>
      <c r="AC25" s="733"/>
      <c r="AD25" s="1112" t="s">
        <v>102</v>
      </c>
      <c r="AE25" s="1112"/>
      <c r="AF25" s="1112"/>
      <c r="AG25" s="1112" t="s">
        <v>101</v>
      </c>
      <c r="AH25" s="1112"/>
      <c r="AI25" s="1170"/>
      <c r="AJ25" s="641"/>
      <c r="AK25" s="1193" t="s">
        <v>156</v>
      </c>
      <c r="AL25" s="1194"/>
      <c r="AM25" s="1194"/>
      <c r="AN25" s="1194"/>
      <c r="AO25" s="1194"/>
      <c r="AP25" s="1194"/>
      <c r="AQ25" s="1194"/>
      <c r="AR25" s="1194"/>
      <c r="AS25" s="1194"/>
      <c r="AT25" s="1194"/>
      <c r="AU25" s="1194"/>
      <c r="AV25" s="1194"/>
      <c r="AW25" s="1194"/>
      <c r="AX25" s="1194"/>
      <c r="AY25" s="1194"/>
      <c r="AZ25" s="1194"/>
      <c r="BA25" s="1194"/>
      <c r="BB25" s="1194"/>
      <c r="BC25" s="1194"/>
      <c r="BD25" s="1194"/>
      <c r="BE25" s="1194"/>
      <c r="BF25" s="1194"/>
      <c r="BG25" s="1194"/>
      <c r="BH25" s="1194"/>
      <c r="BI25" s="1194"/>
      <c r="BJ25" s="1194"/>
      <c r="BK25" s="1194"/>
      <c r="BL25" s="1194"/>
      <c r="BM25" s="1194"/>
      <c r="BN25" s="1194"/>
      <c r="BO25" s="1195"/>
      <c r="BP25" s="641"/>
      <c r="BQ25" s="1196" t="s">
        <v>137</v>
      </c>
      <c r="BR25" s="1196"/>
      <c r="BS25" s="1196"/>
      <c r="BT25" s="1196"/>
      <c r="BU25" s="1196"/>
      <c r="BV25" s="1196"/>
      <c r="BW25" s="1196"/>
      <c r="BX25" s="1196"/>
      <c r="BY25" s="1196"/>
      <c r="BZ25" s="1196"/>
      <c r="CA25" s="1196"/>
      <c r="CB25" s="1196"/>
      <c r="CC25" s="1197"/>
      <c r="CD25" s="641"/>
      <c r="CE25" s="641"/>
      <c r="CF25" s="641"/>
    </row>
    <row r="26" spans="1:84" ht="12.75" customHeight="1" x14ac:dyDescent="0.2">
      <c r="A26" s="1018" t="s">
        <v>32</v>
      </c>
      <c r="B26" s="1019"/>
      <c r="C26" s="1019"/>
      <c r="D26" s="1019"/>
      <c r="E26" s="1019"/>
      <c r="F26" s="1019"/>
      <c r="G26" s="1019"/>
      <c r="H26" s="1019"/>
      <c r="I26" s="1033"/>
      <c r="J26" s="1033"/>
      <c r="K26" s="1033"/>
      <c r="L26" s="1033"/>
      <c r="M26" s="1033"/>
      <c r="N26" s="1033"/>
      <c r="O26" s="736"/>
      <c r="P26" s="1123"/>
      <c r="Q26" s="1124"/>
      <c r="R26" s="1125"/>
      <c r="S26" s="1123"/>
      <c r="T26" s="1124"/>
      <c r="U26" s="1125"/>
      <c r="V26" s="733"/>
      <c r="W26" s="1033"/>
      <c r="X26" s="1033"/>
      <c r="Y26" s="1033"/>
      <c r="Z26" s="1033"/>
      <c r="AA26" s="1033"/>
      <c r="AB26" s="1033"/>
      <c r="AC26" s="733"/>
      <c r="AD26" s="1033"/>
      <c r="AE26" s="1033"/>
      <c r="AF26" s="1033"/>
      <c r="AG26" s="1033"/>
      <c r="AH26" s="1033"/>
      <c r="AI26" s="1034"/>
      <c r="AJ26" s="641"/>
      <c r="AK26" s="1092"/>
      <c r="AL26" s="1093"/>
      <c r="AM26" s="1094"/>
      <c r="AN26" s="1085" t="s">
        <v>1006</v>
      </c>
      <c r="AO26" s="1086"/>
      <c r="AP26" s="1136"/>
      <c r="AQ26" s="1085" t="s">
        <v>98</v>
      </c>
      <c r="AR26" s="1086"/>
      <c r="AS26" s="1136"/>
      <c r="AT26" s="1085"/>
      <c r="AU26" s="1086"/>
      <c r="AV26" s="1086"/>
      <c r="AW26" s="1086"/>
      <c r="AX26" s="1086"/>
      <c r="AY26" s="1136"/>
      <c r="AZ26" s="1085" t="s">
        <v>155</v>
      </c>
      <c r="BA26" s="1086"/>
      <c r="BB26" s="1086"/>
      <c r="BC26" s="1086"/>
      <c r="BD26" s="1086"/>
      <c r="BE26" s="1086"/>
      <c r="BF26" s="1086"/>
      <c r="BG26" s="1136"/>
      <c r="BH26" s="1085" t="s">
        <v>154</v>
      </c>
      <c r="BI26" s="1086"/>
      <c r="BJ26" s="1086"/>
      <c r="BK26" s="1086"/>
      <c r="BL26" s="1086"/>
      <c r="BM26" s="1086"/>
      <c r="BN26" s="1086"/>
      <c r="BO26" s="1136"/>
      <c r="BP26" s="641"/>
      <c r="BQ26" s="1198" t="s">
        <v>135</v>
      </c>
      <c r="BR26" s="1198"/>
      <c r="BS26" s="1198"/>
      <c r="BT26" s="1198"/>
      <c r="BU26" s="1198"/>
      <c r="BV26" s="1198"/>
      <c r="BW26" s="1198"/>
      <c r="BX26" s="1198"/>
      <c r="BY26" s="1198"/>
      <c r="BZ26" s="1199" t="str">
        <f>IFERROR(I$42/I$45,"")</f>
        <v/>
      </c>
      <c r="CA26" s="1199"/>
      <c r="CB26" s="1199"/>
      <c r="CC26" s="1200"/>
      <c r="CD26" s="641"/>
      <c r="CE26" s="641"/>
      <c r="CF26" s="641"/>
    </row>
    <row r="27" spans="1:84" ht="12" customHeight="1" x14ac:dyDescent="0.2">
      <c r="A27" s="1018" t="s">
        <v>100</v>
      </c>
      <c r="B27" s="1019"/>
      <c r="C27" s="1019"/>
      <c r="D27" s="1019"/>
      <c r="E27" s="1019"/>
      <c r="F27" s="1019"/>
      <c r="G27" s="1019"/>
      <c r="H27" s="1019"/>
      <c r="I27" s="927"/>
      <c r="J27" s="927"/>
      <c r="K27" s="927"/>
      <c r="L27" s="928" t="s">
        <v>99</v>
      </c>
      <c r="M27" s="929"/>
      <c r="N27" s="929"/>
      <c r="O27" s="736"/>
      <c r="P27" s="927"/>
      <c r="Q27" s="927"/>
      <c r="R27" s="927"/>
      <c r="S27" s="1100" t="s">
        <v>99</v>
      </c>
      <c r="T27" s="1168"/>
      <c r="U27" s="1169"/>
      <c r="V27" s="733"/>
      <c r="W27" s="927"/>
      <c r="X27" s="927"/>
      <c r="Y27" s="927"/>
      <c r="Z27" s="928" t="s">
        <v>99</v>
      </c>
      <c r="AA27" s="929"/>
      <c r="AB27" s="929"/>
      <c r="AC27" s="733"/>
      <c r="AD27" s="927"/>
      <c r="AE27" s="927"/>
      <c r="AF27" s="927"/>
      <c r="AG27" s="1100" t="s">
        <v>99</v>
      </c>
      <c r="AH27" s="1036"/>
      <c r="AI27" s="1037"/>
      <c r="AJ27" s="641"/>
      <c r="AK27" s="1092" t="s">
        <v>152</v>
      </c>
      <c r="AL27" s="1093"/>
      <c r="AM27" s="1094"/>
      <c r="AN27" s="1128"/>
      <c r="AO27" s="1129"/>
      <c r="AP27" s="1130"/>
      <c r="AQ27" s="1074"/>
      <c r="AR27" s="1126"/>
      <c r="AS27" s="1127"/>
      <c r="AT27" s="1058" t="s">
        <v>151</v>
      </c>
      <c r="AU27" s="1131"/>
      <c r="AV27" s="1131"/>
      <c r="AW27" s="1131"/>
      <c r="AX27" s="1131"/>
      <c r="AY27" s="1132"/>
      <c r="AZ27" s="1180" t="str">
        <f>IF(AN27="","",IF(100*(ABS(AN27-$AN$30)/$AN$30)&gt;10,"T1 Exceeds 10% by "&amp;ROUND(100*(ABS(AN27-$AN$30)/$AN$30)-10,1)&amp;"%",""))</f>
        <v/>
      </c>
      <c r="BA27" s="1181"/>
      <c r="BB27" s="1181"/>
      <c r="BC27" s="1181"/>
      <c r="BD27" s="1181"/>
      <c r="BE27" s="1181"/>
      <c r="BF27" s="1181"/>
      <c r="BG27" s="1182"/>
      <c r="BH27" s="1180" t="str">
        <f>IF(AQ27="","",IF(100*(ABS(AQ27-$AQ$30)/$AQ$30)&gt;2,"T1 Exceeds 2% by "&amp;ROUND(100*(ABS(AQ27-$AQ$30)/$AQ$30)-2,1)&amp;"%",""))</f>
        <v/>
      </c>
      <c r="BI27" s="1181"/>
      <c r="BJ27" s="1181"/>
      <c r="BK27" s="1181"/>
      <c r="BL27" s="1181"/>
      <c r="BM27" s="1181"/>
      <c r="BN27" s="1181"/>
      <c r="BO27" s="1182"/>
      <c r="BP27" s="641"/>
      <c r="BQ27" s="1070" t="s">
        <v>134</v>
      </c>
      <c r="BR27" s="1070"/>
      <c r="BS27" s="1070"/>
      <c r="BT27" s="1070"/>
      <c r="BU27" s="1070"/>
      <c r="BV27" s="1070"/>
      <c r="BW27" s="1070"/>
      <c r="BX27" s="1070"/>
      <c r="BY27" s="1070"/>
      <c r="BZ27" s="1201" t="str">
        <f>IFERROR(IF((I$43*1.57)+(I$46*1.57)+(I$49*2)&lt;&gt;0,(I$43*1.57)+(I$46*1.57)+(I$49*2),""),"")</f>
        <v/>
      </c>
      <c r="CA27" s="1201"/>
      <c r="CB27" s="1202"/>
      <c r="CC27" s="648" t="s">
        <v>133</v>
      </c>
      <c r="CD27" s="641"/>
      <c r="CE27" s="641"/>
      <c r="CF27" s="641"/>
    </row>
    <row r="28" spans="1:84" ht="12" customHeight="1" x14ac:dyDescent="0.2">
      <c r="A28" s="1018" t="s">
        <v>945</v>
      </c>
      <c r="B28" s="1019"/>
      <c r="C28" s="1019"/>
      <c r="D28" s="1019"/>
      <c r="E28" s="1019"/>
      <c r="F28" s="1019"/>
      <c r="G28" s="1019"/>
      <c r="H28" s="1019"/>
      <c r="I28" s="1027" t="s">
        <v>99</v>
      </c>
      <c r="J28" s="1027"/>
      <c r="K28" s="1027"/>
      <c r="L28" s="929" t="str">
        <f>IF(I24&lt;&gt;"---",IF(I27*I24&lt;&gt;0,I27*I24, ""),"---")</f>
        <v/>
      </c>
      <c r="M28" s="929"/>
      <c r="N28" s="929"/>
      <c r="O28" s="736"/>
      <c r="P28" s="1101" t="s">
        <v>99</v>
      </c>
      <c r="Q28" s="1102"/>
      <c r="R28" s="1103"/>
      <c r="S28" s="1035" t="str">
        <f>IF(P24&lt;&gt;"---",IF(P27*P24&lt;&gt;0,P27*P24, ""),"---")</f>
        <v/>
      </c>
      <c r="T28" s="1036"/>
      <c r="U28" s="1104"/>
      <c r="V28" s="733"/>
      <c r="W28" s="1027" t="s">
        <v>99</v>
      </c>
      <c r="X28" s="1027"/>
      <c r="Y28" s="1027"/>
      <c r="Z28" s="929" t="str">
        <f>IF(W24&lt;&gt;"---",IF(W27*W24&lt;&gt;0,W27*W24, ""),"---")</f>
        <v/>
      </c>
      <c r="AA28" s="929"/>
      <c r="AB28" s="929"/>
      <c r="AC28" s="733"/>
      <c r="AD28" s="1027" t="s">
        <v>99</v>
      </c>
      <c r="AE28" s="1027"/>
      <c r="AF28" s="1027"/>
      <c r="AG28" s="929" t="str">
        <f>IF(AD24&lt;&gt;"---",IF(AD27*AD24&lt;&gt;0,AD27*AD24, ""),"---")</f>
        <v/>
      </c>
      <c r="AH28" s="929"/>
      <c r="AI28" s="1030"/>
      <c r="AJ28" s="641"/>
      <c r="AK28" s="1092" t="s">
        <v>51</v>
      </c>
      <c r="AL28" s="1093"/>
      <c r="AM28" s="1094"/>
      <c r="AN28" s="1128"/>
      <c r="AO28" s="1129"/>
      <c r="AP28" s="1130"/>
      <c r="AQ28" s="1074"/>
      <c r="AR28" s="1126"/>
      <c r="AS28" s="1127"/>
      <c r="AT28" s="1074"/>
      <c r="AU28" s="1126"/>
      <c r="AV28" s="1126"/>
      <c r="AW28" s="1126"/>
      <c r="AX28" s="1126"/>
      <c r="AY28" s="1127"/>
      <c r="AZ28" s="1180" t="str">
        <f>IF(AN28="","",IF(100*(ABS(AN28-$AN$30)/$AN$30)&gt;10,"T2 Exceeds 10% by "&amp;ROUND(100*(ABS(AN28-$AN$30)/$AN$30)-10,1)&amp;"%",""))</f>
        <v/>
      </c>
      <c r="BA28" s="1181"/>
      <c r="BB28" s="1181"/>
      <c r="BC28" s="1181"/>
      <c r="BD28" s="1181"/>
      <c r="BE28" s="1181"/>
      <c r="BF28" s="1181"/>
      <c r="BG28" s="1182"/>
      <c r="BH28" s="1180" t="str">
        <f>IF(AQ28="","",IF(100*(ABS(AQ28-$AQ$30)/$AQ$30)&gt;2,"T2 Exceeds 2% by "&amp;ROUND(100*(ABS(AQ28-$AQ$30)/$AQ$30)-2,1)&amp;"%",""))</f>
        <v/>
      </c>
      <c r="BI28" s="1181"/>
      <c r="BJ28" s="1181"/>
      <c r="BK28" s="1181"/>
      <c r="BL28" s="1181"/>
      <c r="BM28" s="1181"/>
      <c r="BN28" s="1181"/>
      <c r="BO28" s="1182"/>
      <c r="BP28" s="641"/>
      <c r="BQ28" s="1070" t="s">
        <v>132</v>
      </c>
      <c r="BR28" s="1070"/>
      <c r="BS28" s="1070"/>
      <c r="BT28" s="1070"/>
      <c r="BU28" s="1070"/>
      <c r="BV28" s="1070"/>
      <c r="BW28" s="1070"/>
      <c r="BX28" s="1070"/>
      <c r="BY28" s="1070"/>
      <c r="BZ28" s="1072" t="str">
        <f>IFERROR(((I$52/60)*(I$32))*BZ$26,"")</f>
        <v/>
      </c>
      <c r="CA28" s="1072"/>
      <c r="CB28" s="1072"/>
      <c r="CC28" s="1190"/>
      <c r="CD28" s="641"/>
      <c r="CE28" s="641"/>
      <c r="CF28" s="641"/>
    </row>
    <row r="29" spans="1:84" ht="12" customHeight="1" x14ac:dyDescent="0.2">
      <c r="A29" s="1018" t="s">
        <v>33</v>
      </c>
      <c r="B29" s="1019"/>
      <c r="C29" s="1019"/>
      <c r="D29" s="1019"/>
      <c r="E29" s="1019"/>
      <c r="F29" s="1019"/>
      <c r="G29" s="1019"/>
      <c r="H29" s="1019"/>
      <c r="I29" s="1033"/>
      <c r="J29" s="1033"/>
      <c r="K29" s="1033"/>
      <c r="L29" s="929" t="str">
        <f>IFERROR(IF(AT32="Single Phase",(AN27*AQ27*I23)/(I27*I31),IF(AT32="Three Phase",AQ30*AN30*AT28*AT30*1.73/746,"")),"")</f>
        <v/>
      </c>
      <c r="M29" s="929"/>
      <c r="N29" s="929"/>
      <c r="O29" s="736"/>
      <c r="P29" s="1123"/>
      <c r="Q29" s="1124"/>
      <c r="R29" s="1125"/>
      <c r="S29" s="1035" t="str">
        <f>IFERROR(IF(AT42="Single Phase",(P23*AN37*AQ37)/(P27*P31),IF(AT42="Three Phase",AN40*AQ40*AT40*AT38*1.73/746,"")),"")</f>
        <v/>
      </c>
      <c r="T29" s="1036"/>
      <c r="U29" s="1104"/>
      <c r="V29" s="733"/>
      <c r="W29" s="1033"/>
      <c r="X29" s="1033"/>
      <c r="Y29" s="1033"/>
      <c r="Z29" s="929" t="str">
        <f>IFERROR(IF(AT52="Single Phase",(W23*AN47*AQ47)/(W27*W31),IF(AT52="Three Phase",AN50*AQ50*AT48*AT50*1.73/746,"")),"")</f>
        <v/>
      </c>
      <c r="AA29" s="929"/>
      <c r="AB29" s="929"/>
      <c r="AC29" s="733"/>
      <c r="AD29" s="1033"/>
      <c r="AE29" s="1033"/>
      <c r="AF29" s="1033"/>
      <c r="AG29" s="929" t="str">
        <f>IFERROR(IF(AT62="Single Phase",(AD23*AN57*AQ57)/(AD27*AD31),IF(AT62="Three Phase",AN59*AQ59*AT58*AT60*1.73/746,"")),"")</f>
        <v/>
      </c>
      <c r="AH29" s="929"/>
      <c r="AI29" s="1030"/>
      <c r="AJ29" s="641"/>
      <c r="AK29" s="1092" t="s">
        <v>50</v>
      </c>
      <c r="AL29" s="1093"/>
      <c r="AM29" s="1094"/>
      <c r="AN29" s="1128"/>
      <c r="AO29" s="1129"/>
      <c r="AP29" s="1130"/>
      <c r="AQ29" s="1074"/>
      <c r="AR29" s="1126"/>
      <c r="AS29" s="1127"/>
      <c r="AT29" s="1058" t="s">
        <v>147</v>
      </c>
      <c r="AU29" s="1131"/>
      <c r="AV29" s="1131"/>
      <c r="AW29" s="1131"/>
      <c r="AX29" s="1131"/>
      <c r="AY29" s="1132"/>
      <c r="AZ29" s="1180" t="str">
        <f>IF(AN29="","",IF(100*(ABS(AN29-$AN$30)/$AN$30)&gt;10,"T3 Exceeds 10% by "&amp;ROUND(100*(ABS(AN29-$AN$30)/$AN$30)-10,1)&amp;"%",""))</f>
        <v/>
      </c>
      <c r="BA29" s="1181"/>
      <c r="BB29" s="1181"/>
      <c r="BC29" s="1181"/>
      <c r="BD29" s="1181"/>
      <c r="BE29" s="1181"/>
      <c r="BF29" s="1181"/>
      <c r="BG29" s="1182"/>
      <c r="BH29" s="1180" t="str">
        <f>IF(AQ29="","",IF(100*(ABS(AQ29-$AQ$30)/$AQ$30)&gt;2,"T3 Exceeds 2% by "&amp;ROUND(100*(ABS(AQ29-$AQ$30)/$AQ$30)-2,1)&amp;"%",""))</f>
        <v/>
      </c>
      <c r="BI29" s="1181"/>
      <c r="BJ29" s="1181"/>
      <c r="BK29" s="1181"/>
      <c r="BL29" s="1181"/>
      <c r="BM29" s="1181"/>
      <c r="BN29" s="1181"/>
      <c r="BO29" s="1182"/>
      <c r="BP29" s="641"/>
      <c r="BQ29" s="1070" t="s">
        <v>129</v>
      </c>
      <c r="BR29" s="1070"/>
      <c r="BS29" s="1070"/>
      <c r="BT29" s="1070"/>
      <c r="BU29" s="1070"/>
      <c r="BV29" s="1070"/>
      <c r="BW29" s="1070"/>
      <c r="BX29" s="1070"/>
      <c r="BY29" s="1070"/>
      <c r="BZ29" s="1072" t="str">
        <f>IFERROR(IF(((I$52/60)*(I$32))*((I$43-0.5))/((I$46-0.5))&lt;&gt;0,((I$52/60)*(I$32))*((I$43-0.5))/((I$46-0.5)),""),"")</f>
        <v/>
      </c>
      <c r="CA29" s="1072"/>
      <c r="CB29" s="1072"/>
      <c r="CC29" s="1190"/>
      <c r="CD29" s="641"/>
      <c r="CE29" s="641"/>
      <c r="CF29" s="641"/>
    </row>
    <row r="30" spans="1:84" ht="12" customHeight="1" x14ac:dyDescent="0.2">
      <c r="A30" s="1018" t="s">
        <v>946</v>
      </c>
      <c r="B30" s="1019"/>
      <c r="C30" s="1019"/>
      <c r="D30" s="1019"/>
      <c r="E30" s="1019"/>
      <c r="F30" s="1019"/>
      <c r="G30" s="1019"/>
      <c r="H30" s="1019"/>
      <c r="I30" s="1027" t="s">
        <v>99</v>
      </c>
      <c r="J30" s="1027"/>
      <c r="K30" s="1027"/>
      <c r="L30" s="1114" t="str">
        <f>IF(AT32="Single Phase",AN27,IF(AT32="Three Phase",IF(MOD(AN27,1)=0,AN27&amp;".0",AN27)&amp;", "&amp;IF(MOD(AN28,1)=0,AN28&amp;".0",AN28)&amp;", "&amp;IF(MOD(AN29,1)=0,AN29&amp;".0",AN29),""))</f>
        <v/>
      </c>
      <c r="M30" s="1115"/>
      <c r="N30" s="1115"/>
      <c r="O30" s="736"/>
      <c r="P30" s="1101" t="s">
        <v>99</v>
      </c>
      <c r="Q30" s="1102"/>
      <c r="R30" s="1103"/>
      <c r="S30" s="1114" t="str">
        <f>IF(AN37="Single Phase",AN37,IF(AT42="Three Phase",IF(MOD(AN37,1)=0,AN37&amp;".0",AN37)&amp;", "&amp;IF(MOD(AN38,1)=0,AN38&amp;".0",AN38)&amp;", "&amp;IF(MOD(AN39,1)=0,AN39&amp;".0",AN39),""))</f>
        <v/>
      </c>
      <c r="T30" s="1115"/>
      <c r="U30" s="1115"/>
      <c r="V30" s="733"/>
      <c r="W30" s="1027" t="s">
        <v>99</v>
      </c>
      <c r="X30" s="1027"/>
      <c r="Y30" s="1027"/>
      <c r="Z30" s="1114" t="str">
        <f>IF(AT52="Single Phase",AN47,IF(AT52="Three Phase",IF(MOD(AN47,1)=0,AN47&amp;".0",AN47)&amp;", "&amp;IF(MOD(AN48,1)=0,AN48&amp;".0",AN48)&amp;", "&amp;IF(MOD(AN49,1)=0,AN49&amp;".0",AN49),""))</f>
        <v/>
      </c>
      <c r="AA30" s="1115"/>
      <c r="AB30" s="1115"/>
      <c r="AC30" s="733"/>
      <c r="AD30" s="1027" t="s">
        <v>99</v>
      </c>
      <c r="AE30" s="1027"/>
      <c r="AF30" s="1027"/>
      <c r="AG30" s="1114" t="str">
        <f>IF(AT62="Single Phase",AN57,IF(AT62="Three Phase",IF(MOD(AN57,1)=0,AN57&amp;".0",AN57)&amp;", "&amp;IF(MOD(AN58,1)=0,AN58&amp;".0",AN58)&amp;", "&amp;IF(MOD(AN59,1)=0,AN59&amp;".0",AN59),""))</f>
        <v/>
      </c>
      <c r="AH30" s="1115"/>
      <c r="AI30" s="1143"/>
      <c r="AJ30" s="641"/>
      <c r="AK30" s="1092" t="s">
        <v>144</v>
      </c>
      <c r="AL30" s="1093"/>
      <c r="AM30" s="1094"/>
      <c r="AN30" s="1184" t="str">
        <f>IFERROR(AVERAGE(AN27:AP29),"")</f>
        <v/>
      </c>
      <c r="AO30" s="1185"/>
      <c r="AP30" s="1186"/>
      <c r="AQ30" s="1187" t="str">
        <f>IFERROR(AVERAGE(AQ27:AS29),"")</f>
        <v/>
      </c>
      <c r="AR30" s="1188"/>
      <c r="AS30" s="1189"/>
      <c r="AT30" s="1074"/>
      <c r="AU30" s="1126"/>
      <c r="AV30" s="1126"/>
      <c r="AW30" s="1126"/>
      <c r="AX30" s="1126"/>
      <c r="AY30" s="1127"/>
      <c r="AZ30" s="1046" t="s">
        <v>143</v>
      </c>
      <c r="BA30" s="1047"/>
      <c r="BB30" s="1047"/>
      <c r="BC30" s="1047"/>
      <c r="BD30" s="1047"/>
      <c r="BE30" s="1047"/>
      <c r="BF30" s="1047"/>
      <c r="BG30" s="1047"/>
      <c r="BH30" s="1047"/>
      <c r="BI30" s="1047"/>
      <c r="BJ30" s="1047"/>
      <c r="BK30" s="1047"/>
      <c r="BL30" s="1047"/>
      <c r="BM30" s="1047"/>
      <c r="BN30" s="1047"/>
      <c r="BO30" s="1183"/>
      <c r="BP30" s="641"/>
      <c r="BQ30" s="1046" t="s">
        <v>125</v>
      </c>
      <c r="BR30" s="1047"/>
      <c r="BS30" s="1047"/>
      <c r="BT30" s="1047"/>
      <c r="BU30" s="1047"/>
      <c r="BV30" s="1047"/>
      <c r="BW30" s="1047"/>
      <c r="BX30" s="1047"/>
      <c r="BY30" s="1047"/>
      <c r="BZ30" s="1047"/>
      <c r="CA30" s="1047"/>
      <c r="CB30" s="1047"/>
      <c r="CC30" s="1048"/>
      <c r="CD30" s="641"/>
      <c r="CE30" s="641"/>
      <c r="CF30" s="641"/>
    </row>
    <row r="31" spans="1:84" ht="12" customHeight="1" x14ac:dyDescent="0.2">
      <c r="A31" s="1018" t="s">
        <v>98</v>
      </c>
      <c r="B31" s="1019"/>
      <c r="C31" s="1019"/>
      <c r="D31" s="1019"/>
      <c r="E31" s="1019"/>
      <c r="F31" s="1019"/>
      <c r="G31" s="1019"/>
      <c r="H31" s="1019"/>
      <c r="I31" s="1033"/>
      <c r="J31" s="1033"/>
      <c r="K31" s="1033"/>
      <c r="L31" s="1162" t="str">
        <f>IF(AT32="Single Phase",AQ27,IF(AT32="Three Phase",AQ27 &amp;", "&amp; AQ28 &amp; ", " &amp; AQ29,""))</f>
        <v/>
      </c>
      <c r="M31" s="1163"/>
      <c r="N31" s="1164"/>
      <c r="O31" s="737"/>
      <c r="P31" s="1123"/>
      <c r="Q31" s="1124"/>
      <c r="R31" s="1125"/>
      <c r="S31" s="1162" t="str">
        <f>IF(AT42="Single Phase",AQ37,IF(AT42="Three Phase",AQ37 &amp;", "&amp; AQ38 &amp; ", " &amp; AQ39,""))</f>
        <v/>
      </c>
      <c r="T31" s="1163"/>
      <c r="U31" s="1164"/>
      <c r="V31" s="731"/>
      <c r="W31" s="1033"/>
      <c r="X31" s="1033"/>
      <c r="Y31" s="1033"/>
      <c r="Z31" s="1147" t="str">
        <f>IF(AT52="Single Phase",AQ47,IF(AT52="Three Phase",AQ47 &amp;", "&amp; AQ48 &amp; ", " &amp; AQ49,""))</f>
        <v/>
      </c>
      <c r="AA31" s="1115"/>
      <c r="AB31" s="1115"/>
      <c r="AC31" s="731"/>
      <c r="AD31" s="1033"/>
      <c r="AE31" s="1033"/>
      <c r="AF31" s="1033"/>
      <c r="AG31" s="1147" t="str">
        <f>IF(AT62="Single Phase",AQ57,IF(AT62="Three Phase",AQ57 &amp;", "&amp; AQ58 &amp; ", " &amp; AQ59,""))</f>
        <v/>
      </c>
      <c r="AH31" s="1115"/>
      <c r="AI31" s="1143"/>
      <c r="AJ31" s="641"/>
      <c r="AK31" s="1137"/>
      <c r="AL31" s="1138"/>
      <c r="AM31" s="1138"/>
      <c r="AN31" s="1138"/>
      <c r="AO31" s="1138"/>
      <c r="AP31" s="1138"/>
      <c r="AQ31" s="1138"/>
      <c r="AR31" s="1138"/>
      <c r="AS31" s="1139"/>
      <c r="AT31" s="1058" t="s">
        <v>141</v>
      </c>
      <c r="AU31" s="1131"/>
      <c r="AV31" s="1131"/>
      <c r="AW31" s="1131"/>
      <c r="AX31" s="1131"/>
      <c r="AY31" s="1132"/>
      <c r="AZ31" s="1059" t="s">
        <v>140</v>
      </c>
      <c r="BA31" s="1060"/>
      <c r="BB31" s="1060"/>
      <c r="BC31" s="1060"/>
      <c r="BD31" s="1060"/>
      <c r="BE31" s="1060"/>
      <c r="BF31" s="1060"/>
      <c r="BG31" s="1060"/>
      <c r="BH31" s="1060"/>
      <c r="BI31" s="1060"/>
      <c r="BJ31" s="1060"/>
      <c r="BK31" s="1060"/>
      <c r="BL31" s="1060"/>
      <c r="BM31" s="1060"/>
      <c r="BN31" s="1060"/>
      <c r="BO31" s="1191"/>
      <c r="BP31" s="641"/>
      <c r="BQ31" s="1059"/>
      <c r="BR31" s="1060"/>
      <c r="BS31" s="1060"/>
      <c r="BT31" s="1060"/>
      <c r="BU31" s="1060"/>
      <c r="BV31" s="1060"/>
      <c r="BW31" s="1060"/>
      <c r="BX31" s="1060"/>
      <c r="BY31" s="1060"/>
      <c r="BZ31" s="1060"/>
      <c r="CA31" s="1060"/>
      <c r="CB31" s="1060"/>
      <c r="CC31" s="1061"/>
      <c r="CD31" s="641"/>
      <c r="CE31" s="641"/>
      <c r="CF31" s="641"/>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1"/>
      <c r="AK32" s="1140"/>
      <c r="AL32" s="1141"/>
      <c r="AM32" s="1141"/>
      <c r="AN32" s="1141"/>
      <c r="AO32" s="1141"/>
      <c r="AP32" s="1141"/>
      <c r="AQ32" s="1141"/>
      <c r="AR32" s="1141"/>
      <c r="AS32" s="1142"/>
      <c r="AT32" s="1043"/>
      <c r="AU32" s="1044"/>
      <c r="AV32" s="1044"/>
      <c r="AW32" s="1044"/>
      <c r="AX32" s="1044"/>
      <c r="AY32" s="1045"/>
      <c r="AZ32" s="1062"/>
      <c r="BA32" s="1063"/>
      <c r="BB32" s="1063"/>
      <c r="BC32" s="1063"/>
      <c r="BD32" s="1063"/>
      <c r="BE32" s="1063"/>
      <c r="BF32" s="1063"/>
      <c r="BG32" s="1063"/>
      <c r="BH32" s="1063"/>
      <c r="BI32" s="1063"/>
      <c r="BJ32" s="1063"/>
      <c r="BK32" s="1063"/>
      <c r="BL32" s="1063"/>
      <c r="BM32" s="1063"/>
      <c r="BN32" s="1063"/>
      <c r="BO32" s="1192"/>
      <c r="BP32" s="567"/>
      <c r="BQ32" s="1062"/>
      <c r="BR32" s="1063"/>
      <c r="BS32" s="1063"/>
      <c r="BT32" s="1063"/>
      <c r="BU32" s="1063"/>
      <c r="BV32" s="1063"/>
      <c r="BW32" s="1063"/>
      <c r="BX32" s="1063"/>
      <c r="BY32" s="1063"/>
      <c r="BZ32" s="1063"/>
      <c r="CA32" s="1063"/>
      <c r="CB32" s="1063"/>
      <c r="CC32" s="1064"/>
      <c r="CD32" s="641"/>
      <c r="CE32" s="641"/>
      <c r="CF32" s="641"/>
    </row>
    <row r="33" spans="1:84" ht="12" customHeight="1" thickBot="1" x14ac:dyDescent="0.25">
      <c r="A33" s="1144" t="s">
        <v>130</v>
      </c>
      <c r="B33" s="1145"/>
      <c r="C33" s="1145"/>
      <c r="D33" s="1145"/>
      <c r="E33" s="1145"/>
      <c r="F33" s="1145"/>
      <c r="G33" s="1145"/>
      <c r="H33" s="1145"/>
      <c r="I33" s="1145"/>
      <c r="J33" s="1145"/>
      <c r="K33" s="1145"/>
      <c r="L33" s="1145"/>
      <c r="M33" s="1145"/>
      <c r="N33" s="1145"/>
      <c r="O33" s="1145"/>
      <c r="P33" s="1145"/>
      <c r="Q33" s="1145"/>
      <c r="R33" s="1145"/>
      <c r="S33" s="1145"/>
      <c r="T33" s="1145"/>
      <c r="U33" s="1145"/>
      <c r="V33" s="1145"/>
      <c r="W33" s="1145"/>
      <c r="X33" s="1145"/>
      <c r="Y33" s="1145"/>
      <c r="Z33" s="1145"/>
      <c r="AA33" s="1145"/>
      <c r="AB33" s="1145"/>
      <c r="AC33" s="1145"/>
      <c r="AD33" s="1145"/>
      <c r="AE33" s="1145"/>
      <c r="AF33" s="1145"/>
      <c r="AG33" s="1145"/>
      <c r="AH33" s="1145"/>
      <c r="AI33" s="1146"/>
      <c r="AJ33" s="641"/>
      <c r="AK33" s="641"/>
      <c r="AL33" s="641"/>
      <c r="AM33" s="641"/>
      <c r="AN33" s="641"/>
      <c r="AO33" s="641"/>
      <c r="AP33" s="641"/>
      <c r="AQ33" s="641"/>
      <c r="AR33" s="641"/>
      <c r="AS33" s="641"/>
      <c r="AT33" s="641"/>
      <c r="AU33" s="641"/>
      <c r="AV33" s="641"/>
      <c r="AW33" s="641"/>
      <c r="AX33" s="641"/>
      <c r="AY33" s="641"/>
      <c r="AZ33" s="641"/>
      <c r="BA33" s="641"/>
      <c r="BB33" s="641"/>
      <c r="BC33" s="641"/>
      <c r="BD33" s="641"/>
      <c r="BE33" s="641"/>
      <c r="BF33" s="641"/>
      <c r="BG33" s="641"/>
      <c r="BH33" s="641"/>
      <c r="BI33" s="641"/>
      <c r="BJ33" s="641"/>
      <c r="BK33" s="641"/>
      <c r="BL33" s="641"/>
      <c r="BM33" s="641"/>
      <c r="BN33" s="641"/>
      <c r="BO33" s="641"/>
      <c r="BP33" s="641"/>
      <c r="BQ33" s="641"/>
      <c r="BR33" s="641"/>
      <c r="BS33" s="641"/>
      <c r="BT33" s="641"/>
      <c r="BU33" s="641"/>
      <c r="BV33" s="641"/>
      <c r="BW33" s="641"/>
      <c r="BX33" s="641"/>
      <c r="BY33" s="641"/>
      <c r="BZ33" s="641"/>
      <c r="CA33" s="641"/>
      <c r="CB33" s="641"/>
      <c r="CC33" s="641"/>
      <c r="CD33" s="641"/>
      <c r="CE33" s="641"/>
      <c r="CF33" s="641"/>
    </row>
    <row r="34" spans="1:84" ht="12" customHeight="1" thickTop="1" thickBot="1" x14ac:dyDescent="0.25">
      <c r="A34" s="1105" t="s">
        <v>126</v>
      </c>
      <c r="B34" s="1106"/>
      <c r="C34" s="1106"/>
      <c r="D34" s="1106"/>
      <c r="E34" s="1106"/>
      <c r="F34" s="1106"/>
      <c r="G34" s="1106"/>
      <c r="H34" s="1107"/>
      <c r="I34" s="1120"/>
      <c r="J34" s="1121"/>
      <c r="K34" s="1121"/>
      <c r="L34" s="1121"/>
      <c r="M34" s="1121"/>
      <c r="N34" s="1122"/>
      <c r="O34" s="734"/>
      <c r="P34" s="1120"/>
      <c r="Q34" s="1121"/>
      <c r="R34" s="1121"/>
      <c r="S34" s="1121"/>
      <c r="T34" s="1121"/>
      <c r="U34" s="1122"/>
      <c r="V34" s="733"/>
      <c r="W34" s="1120"/>
      <c r="X34" s="1121"/>
      <c r="Y34" s="1121"/>
      <c r="Z34" s="1121"/>
      <c r="AA34" s="1121"/>
      <c r="AB34" s="1122"/>
      <c r="AC34" s="733"/>
      <c r="AD34" s="1120"/>
      <c r="AE34" s="1121"/>
      <c r="AF34" s="1121"/>
      <c r="AG34" s="1121"/>
      <c r="AH34" s="1121"/>
      <c r="AI34" s="1122"/>
      <c r="AJ34" s="641"/>
      <c r="AK34" s="1203" t="s">
        <v>357</v>
      </c>
      <c r="AL34" s="1204"/>
      <c r="AM34" s="1204"/>
      <c r="AN34" s="899">
        <f>P$20</f>
        <v>0</v>
      </c>
      <c r="AO34" s="899"/>
      <c r="AP34" s="899"/>
      <c r="AQ34" s="899"/>
      <c r="AR34" s="899"/>
      <c r="AS34" s="899"/>
      <c r="AT34" s="899"/>
      <c r="AU34" s="899"/>
      <c r="AV34" s="899"/>
      <c r="AW34" s="899"/>
      <c r="AX34" s="899"/>
      <c r="AY34" s="899"/>
      <c r="AZ34" s="899"/>
      <c r="BA34" s="899"/>
      <c r="BB34" s="899"/>
      <c r="BC34" s="899"/>
      <c r="BD34" s="899"/>
      <c r="BE34" s="899"/>
      <c r="BF34" s="899"/>
      <c r="BG34" s="899"/>
      <c r="BH34" s="899"/>
      <c r="BI34" s="899"/>
      <c r="BJ34" s="899"/>
      <c r="BK34" s="899"/>
      <c r="BL34" s="899"/>
      <c r="BM34" s="899"/>
      <c r="BN34" s="899"/>
      <c r="BO34" s="899"/>
      <c r="BP34" s="899"/>
      <c r="BQ34" s="899"/>
      <c r="BR34" s="899"/>
      <c r="BS34" s="899"/>
      <c r="BT34" s="899"/>
      <c r="BU34" s="899"/>
      <c r="BV34" s="899"/>
      <c r="BW34" s="899"/>
      <c r="BX34" s="899"/>
      <c r="BY34" s="899"/>
      <c r="BZ34" s="899"/>
      <c r="CA34" s="899"/>
      <c r="CB34" s="899"/>
      <c r="CC34" s="900"/>
      <c r="CD34" s="641"/>
      <c r="CE34" s="641"/>
      <c r="CF34" s="641"/>
    </row>
    <row r="35" spans="1:84" ht="12" customHeight="1" thickTop="1" x14ac:dyDescent="0.2">
      <c r="A35" s="1105" t="s">
        <v>123</v>
      </c>
      <c r="B35" s="1106"/>
      <c r="C35" s="1106"/>
      <c r="D35" s="1106"/>
      <c r="E35" s="1106"/>
      <c r="F35" s="1106"/>
      <c r="G35" s="1106"/>
      <c r="H35" s="1107"/>
      <c r="I35" s="1108"/>
      <c r="J35" s="1109"/>
      <c r="K35" s="1109"/>
      <c r="L35" s="1109"/>
      <c r="M35" s="1109"/>
      <c r="N35" s="1110"/>
      <c r="O35" s="734"/>
      <c r="P35" s="1108"/>
      <c r="Q35" s="1109"/>
      <c r="R35" s="1109"/>
      <c r="S35" s="1109"/>
      <c r="T35" s="1109"/>
      <c r="U35" s="1110"/>
      <c r="V35" s="733"/>
      <c r="W35" s="1108"/>
      <c r="X35" s="1109"/>
      <c r="Y35" s="1109"/>
      <c r="Z35" s="1109"/>
      <c r="AA35" s="1109"/>
      <c r="AB35" s="1110"/>
      <c r="AC35" s="733"/>
      <c r="AD35" s="1108"/>
      <c r="AE35" s="1109"/>
      <c r="AF35" s="1109"/>
      <c r="AG35" s="1109"/>
      <c r="AH35" s="1109"/>
      <c r="AI35" s="1110"/>
      <c r="AJ35" s="641"/>
      <c r="AK35" s="1193" t="s">
        <v>156</v>
      </c>
      <c r="AL35" s="1194"/>
      <c r="AM35" s="1194"/>
      <c r="AN35" s="1194"/>
      <c r="AO35" s="1194"/>
      <c r="AP35" s="1194"/>
      <c r="AQ35" s="1194"/>
      <c r="AR35" s="1194"/>
      <c r="AS35" s="1194"/>
      <c r="AT35" s="1194"/>
      <c r="AU35" s="1194"/>
      <c r="AV35" s="1194"/>
      <c r="AW35" s="1194"/>
      <c r="AX35" s="1194"/>
      <c r="AY35" s="1194"/>
      <c r="AZ35" s="1194"/>
      <c r="BA35" s="1194"/>
      <c r="BB35" s="1194"/>
      <c r="BC35" s="1194"/>
      <c r="BD35" s="1194"/>
      <c r="BE35" s="1194"/>
      <c r="BF35" s="1194"/>
      <c r="BG35" s="1194"/>
      <c r="BH35" s="1194"/>
      <c r="BI35" s="1194"/>
      <c r="BJ35" s="1194"/>
      <c r="BK35" s="1194"/>
      <c r="BL35" s="1194"/>
      <c r="BM35" s="1194"/>
      <c r="BN35" s="1194"/>
      <c r="BO35" s="1195"/>
      <c r="BP35" s="641"/>
      <c r="BQ35" s="1196" t="s">
        <v>137</v>
      </c>
      <c r="BR35" s="1196"/>
      <c r="BS35" s="1196"/>
      <c r="BT35" s="1196"/>
      <c r="BU35" s="1196"/>
      <c r="BV35" s="1196"/>
      <c r="BW35" s="1196"/>
      <c r="BX35" s="1196"/>
      <c r="BY35" s="1196"/>
      <c r="BZ35" s="1196"/>
      <c r="CA35" s="1196"/>
      <c r="CB35" s="1196"/>
      <c r="CC35" s="1197"/>
      <c r="CD35" s="641"/>
      <c r="CE35" s="641"/>
      <c r="CF35" s="641"/>
    </row>
    <row r="36" spans="1:84" ht="12" customHeight="1" x14ac:dyDescent="0.2">
      <c r="A36" s="1116" t="s">
        <v>121</v>
      </c>
      <c r="B36" s="1117"/>
      <c r="C36" s="1117"/>
      <c r="D36" s="1117"/>
      <c r="E36" s="1117"/>
      <c r="F36" s="1113" t="s">
        <v>116</v>
      </c>
      <c r="G36" s="1019"/>
      <c r="H36" s="1020"/>
      <c r="I36" s="1108"/>
      <c r="J36" s="1109"/>
      <c r="K36" s="1109"/>
      <c r="L36" s="1109"/>
      <c r="M36" s="1109"/>
      <c r="N36" s="1110"/>
      <c r="O36" s="735"/>
      <c r="P36" s="1108"/>
      <c r="Q36" s="1109"/>
      <c r="R36" s="1109"/>
      <c r="S36" s="1109"/>
      <c r="T36" s="1109"/>
      <c r="U36" s="1110"/>
      <c r="V36" s="733"/>
      <c r="W36" s="1108"/>
      <c r="X36" s="1109"/>
      <c r="Y36" s="1109"/>
      <c r="Z36" s="1109"/>
      <c r="AA36" s="1109"/>
      <c r="AB36" s="1110"/>
      <c r="AC36" s="733"/>
      <c r="AD36" s="1108"/>
      <c r="AE36" s="1109"/>
      <c r="AF36" s="1109"/>
      <c r="AG36" s="1109"/>
      <c r="AH36" s="1109"/>
      <c r="AI36" s="1110"/>
      <c r="AJ36" s="641"/>
      <c r="AK36" s="1092"/>
      <c r="AL36" s="1093"/>
      <c r="AM36" s="1094"/>
      <c r="AN36" s="1085" t="s">
        <v>1006</v>
      </c>
      <c r="AO36" s="1086"/>
      <c r="AP36" s="1136"/>
      <c r="AQ36" s="1085" t="s">
        <v>98</v>
      </c>
      <c r="AR36" s="1086"/>
      <c r="AS36" s="1136"/>
      <c r="AT36" s="1085"/>
      <c r="AU36" s="1086"/>
      <c r="AV36" s="1086"/>
      <c r="AW36" s="1086"/>
      <c r="AX36" s="1086"/>
      <c r="AY36" s="1136"/>
      <c r="AZ36" s="1085" t="s">
        <v>155</v>
      </c>
      <c r="BA36" s="1086"/>
      <c r="BB36" s="1086"/>
      <c r="BC36" s="1086"/>
      <c r="BD36" s="1086"/>
      <c r="BE36" s="1086"/>
      <c r="BF36" s="1086"/>
      <c r="BG36" s="1136"/>
      <c r="BH36" s="1085" t="s">
        <v>154</v>
      </c>
      <c r="BI36" s="1086"/>
      <c r="BJ36" s="1086"/>
      <c r="BK36" s="1086"/>
      <c r="BL36" s="1086"/>
      <c r="BM36" s="1086"/>
      <c r="BN36" s="1086"/>
      <c r="BO36" s="1136"/>
      <c r="BP36" s="641"/>
      <c r="BQ36" s="1198" t="s">
        <v>135</v>
      </c>
      <c r="BR36" s="1198"/>
      <c r="BS36" s="1198"/>
      <c r="BT36" s="1198"/>
      <c r="BU36" s="1198"/>
      <c r="BV36" s="1198"/>
      <c r="BW36" s="1198"/>
      <c r="BX36" s="1198"/>
      <c r="BY36" s="1198"/>
      <c r="BZ36" s="1199" t="str">
        <f>IFERROR(P$42/P$45,"")</f>
        <v/>
      </c>
      <c r="CA36" s="1199"/>
      <c r="CB36" s="1199"/>
      <c r="CC36" s="1200"/>
      <c r="CD36" s="641"/>
      <c r="CE36" s="641"/>
      <c r="CF36" s="641"/>
    </row>
    <row r="37" spans="1:84" ht="12" customHeight="1" x14ac:dyDescent="0.2">
      <c r="A37" s="1116"/>
      <c r="B37" s="1117"/>
      <c r="C37" s="1117"/>
      <c r="D37" s="1117"/>
      <c r="E37" s="1117"/>
      <c r="F37" s="1113" t="s">
        <v>115</v>
      </c>
      <c r="G37" s="1019"/>
      <c r="H37" s="1020"/>
      <c r="I37" s="1108"/>
      <c r="J37" s="1109"/>
      <c r="K37" s="1109"/>
      <c r="L37" s="1109"/>
      <c r="M37" s="1109"/>
      <c r="N37" s="1110"/>
      <c r="O37" s="733"/>
      <c r="P37" s="1108"/>
      <c r="Q37" s="1109"/>
      <c r="R37" s="1109"/>
      <c r="S37" s="1109"/>
      <c r="T37" s="1109"/>
      <c r="U37" s="1110"/>
      <c r="V37" s="733"/>
      <c r="W37" s="1108"/>
      <c r="X37" s="1109"/>
      <c r="Y37" s="1109"/>
      <c r="Z37" s="1109"/>
      <c r="AA37" s="1109"/>
      <c r="AB37" s="1110"/>
      <c r="AC37" s="733"/>
      <c r="AD37" s="1108"/>
      <c r="AE37" s="1109"/>
      <c r="AF37" s="1109"/>
      <c r="AG37" s="1109"/>
      <c r="AH37" s="1109"/>
      <c r="AI37" s="1110"/>
      <c r="AJ37" s="641"/>
      <c r="AK37" s="1092" t="s">
        <v>152</v>
      </c>
      <c r="AL37" s="1093"/>
      <c r="AM37" s="1094"/>
      <c r="AN37" s="1128"/>
      <c r="AO37" s="1129"/>
      <c r="AP37" s="1130"/>
      <c r="AQ37" s="1074"/>
      <c r="AR37" s="1126"/>
      <c r="AS37" s="1127"/>
      <c r="AT37" s="1058" t="s">
        <v>151</v>
      </c>
      <c r="AU37" s="1131"/>
      <c r="AV37" s="1131"/>
      <c r="AW37" s="1131"/>
      <c r="AX37" s="1131"/>
      <c r="AY37" s="1132"/>
      <c r="AZ37" s="1180" t="str">
        <f>IF(AN37="","",IF(100*(ABS(AN37-$AN$30)/$AN$30)&gt;10,"T1 Exceeds 10% by "&amp;ROUND(100*(ABS(AN37-$AN$30)/$AN$30)-10,1)&amp;"%",""))</f>
        <v/>
      </c>
      <c r="BA37" s="1181"/>
      <c r="BB37" s="1181"/>
      <c r="BC37" s="1181"/>
      <c r="BD37" s="1181"/>
      <c r="BE37" s="1181"/>
      <c r="BF37" s="1181"/>
      <c r="BG37" s="1182"/>
      <c r="BH37" s="1180" t="str">
        <f>IF(AQ37="","",IF(100*(ABS(AQ37-$AQ$30)/$AQ$30)&gt;2,"T1 Exceeds 2% by "&amp;ROUND(100*(ABS(AQ37-$AQ$30)/$AQ$30)-2,1)&amp;"%",""))</f>
        <v/>
      </c>
      <c r="BI37" s="1181"/>
      <c r="BJ37" s="1181"/>
      <c r="BK37" s="1181"/>
      <c r="BL37" s="1181"/>
      <c r="BM37" s="1181"/>
      <c r="BN37" s="1181"/>
      <c r="BO37" s="1182"/>
      <c r="BP37" s="641"/>
      <c r="BQ37" s="1070" t="s">
        <v>134</v>
      </c>
      <c r="BR37" s="1070"/>
      <c r="BS37" s="1070"/>
      <c r="BT37" s="1070"/>
      <c r="BU37" s="1070"/>
      <c r="BV37" s="1070"/>
      <c r="BW37" s="1070"/>
      <c r="BX37" s="1070"/>
      <c r="BY37" s="1070"/>
      <c r="BZ37" s="1201" t="str">
        <f>IFERROR(IF((P$43*1.57)+(P$46*1.57)+(P$49*2)&lt;&gt;0,(P$43*1.57)+(P$46*1.57)+(P$49*2),""),"")</f>
        <v/>
      </c>
      <c r="CA37" s="1201"/>
      <c r="CB37" s="1202"/>
      <c r="CC37" s="648" t="s">
        <v>133</v>
      </c>
      <c r="CD37" s="641"/>
      <c r="CE37" s="641"/>
      <c r="CF37" s="641"/>
    </row>
    <row r="38" spans="1:84" ht="12" customHeight="1" x14ac:dyDescent="0.2">
      <c r="A38" s="1018" t="s">
        <v>118</v>
      </c>
      <c r="B38" s="1019"/>
      <c r="C38" s="1019"/>
      <c r="D38" s="1019"/>
      <c r="E38" s="1019"/>
      <c r="F38" s="1019"/>
      <c r="G38" s="1019"/>
      <c r="H38" s="1020"/>
      <c r="I38" s="1108"/>
      <c r="J38" s="1109"/>
      <c r="K38" s="1109"/>
      <c r="L38" s="1109"/>
      <c r="M38" s="1109"/>
      <c r="N38" s="1110"/>
      <c r="O38" s="734"/>
      <c r="P38" s="1108"/>
      <c r="Q38" s="1109"/>
      <c r="R38" s="1109"/>
      <c r="S38" s="1109"/>
      <c r="T38" s="1109"/>
      <c r="U38" s="1110"/>
      <c r="V38" s="733"/>
      <c r="W38" s="1108"/>
      <c r="X38" s="1109"/>
      <c r="Y38" s="1109"/>
      <c r="Z38" s="1109"/>
      <c r="AA38" s="1109"/>
      <c r="AB38" s="1110"/>
      <c r="AC38" s="733"/>
      <c r="AD38" s="1108"/>
      <c r="AE38" s="1109"/>
      <c r="AF38" s="1109"/>
      <c r="AG38" s="1109"/>
      <c r="AH38" s="1109"/>
      <c r="AI38" s="1110"/>
      <c r="AJ38" s="641"/>
      <c r="AK38" s="1092" t="s">
        <v>51</v>
      </c>
      <c r="AL38" s="1093"/>
      <c r="AM38" s="1094"/>
      <c r="AN38" s="1128"/>
      <c r="AO38" s="1129"/>
      <c r="AP38" s="1130"/>
      <c r="AQ38" s="1074"/>
      <c r="AR38" s="1126"/>
      <c r="AS38" s="1127"/>
      <c r="AT38" s="1074"/>
      <c r="AU38" s="1126"/>
      <c r="AV38" s="1126"/>
      <c r="AW38" s="1126"/>
      <c r="AX38" s="1126"/>
      <c r="AY38" s="1127"/>
      <c r="AZ38" s="1180" t="str">
        <f>IF(AN38="","",IF(100*(ABS(AN38-$AN$30)/$AN$30)&gt;10,"T2 Exceeds 10% by "&amp;ROUND(100*(ABS(AN38-$AN$30)/$AN$30)-10,1)&amp;"%",""))</f>
        <v/>
      </c>
      <c r="BA38" s="1181"/>
      <c r="BB38" s="1181"/>
      <c r="BC38" s="1181"/>
      <c r="BD38" s="1181"/>
      <c r="BE38" s="1181"/>
      <c r="BF38" s="1181"/>
      <c r="BG38" s="1182"/>
      <c r="BH38" s="1180" t="str">
        <f>IF(AQ38="","",IF(100*(ABS(AQ38-$AQ$30)/$AQ$30)&gt;2,"T2 Exceeds 2% by "&amp;ROUND(100*(ABS(AQ38-$AQ$30)/$AQ$30)-2,1)&amp;"%",""))</f>
        <v/>
      </c>
      <c r="BI38" s="1181"/>
      <c r="BJ38" s="1181"/>
      <c r="BK38" s="1181"/>
      <c r="BL38" s="1181"/>
      <c r="BM38" s="1181"/>
      <c r="BN38" s="1181"/>
      <c r="BO38" s="1182"/>
      <c r="BP38" s="641"/>
      <c r="BQ38" s="1070" t="s">
        <v>132</v>
      </c>
      <c r="BR38" s="1070"/>
      <c r="BS38" s="1070"/>
      <c r="BT38" s="1070"/>
      <c r="BU38" s="1070"/>
      <c r="BV38" s="1070"/>
      <c r="BW38" s="1070"/>
      <c r="BX38" s="1070"/>
      <c r="BY38" s="1070"/>
      <c r="BZ38" s="1187" t="str">
        <f>IFERROR(((P$52/60)*(P$32))*BZ36,"")</f>
        <v/>
      </c>
      <c r="CA38" s="1188"/>
      <c r="CB38" s="1188"/>
      <c r="CC38" s="1205"/>
      <c r="CD38" s="641"/>
      <c r="CE38" s="641"/>
      <c r="CF38" s="641"/>
    </row>
    <row r="39" spans="1:84" ht="12" customHeight="1" x14ac:dyDescent="0.2">
      <c r="A39" s="1111" t="s">
        <v>117</v>
      </c>
      <c r="B39" s="1112"/>
      <c r="C39" s="1112"/>
      <c r="D39" s="1112"/>
      <c r="E39" s="1112"/>
      <c r="F39" s="1113" t="s">
        <v>116</v>
      </c>
      <c r="G39" s="1019"/>
      <c r="H39" s="1020"/>
      <c r="I39" s="1108"/>
      <c r="J39" s="1109"/>
      <c r="K39" s="1109"/>
      <c r="L39" s="1109"/>
      <c r="M39" s="1109"/>
      <c r="N39" s="1110"/>
      <c r="O39" s="735"/>
      <c r="P39" s="1108"/>
      <c r="Q39" s="1109"/>
      <c r="R39" s="1109"/>
      <c r="S39" s="1109"/>
      <c r="T39" s="1109"/>
      <c r="U39" s="1110"/>
      <c r="V39" s="733"/>
      <c r="W39" s="1108"/>
      <c r="X39" s="1109"/>
      <c r="Y39" s="1109"/>
      <c r="Z39" s="1109"/>
      <c r="AA39" s="1109"/>
      <c r="AB39" s="1110"/>
      <c r="AC39" s="733"/>
      <c r="AD39" s="1108"/>
      <c r="AE39" s="1109"/>
      <c r="AF39" s="1109"/>
      <c r="AG39" s="1109"/>
      <c r="AH39" s="1109"/>
      <c r="AI39" s="1110"/>
      <c r="AJ39" s="641"/>
      <c r="AK39" s="1092" t="s">
        <v>50</v>
      </c>
      <c r="AL39" s="1093"/>
      <c r="AM39" s="1094"/>
      <c r="AN39" s="1128"/>
      <c r="AO39" s="1129"/>
      <c r="AP39" s="1130"/>
      <c r="AQ39" s="1074"/>
      <c r="AR39" s="1126"/>
      <c r="AS39" s="1127"/>
      <c r="AT39" s="1058" t="s">
        <v>147</v>
      </c>
      <c r="AU39" s="1131"/>
      <c r="AV39" s="1131"/>
      <c r="AW39" s="1131"/>
      <c r="AX39" s="1131"/>
      <c r="AY39" s="1132"/>
      <c r="AZ39" s="1180" t="str">
        <f>IF(AN39="","",IF(100*(ABS(AN39-$AN$30)/$AN$30)&gt;10,"T3 Exceeds 10% by "&amp;ROUND(100*(ABS(AN39-$AN$30)/$AN$30)-10,1)&amp;"%",""))</f>
        <v/>
      </c>
      <c r="BA39" s="1181"/>
      <c r="BB39" s="1181"/>
      <c r="BC39" s="1181"/>
      <c r="BD39" s="1181"/>
      <c r="BE39" s="1181"/>
      <c r="BF39" s="1181"/>
      <c r="BG39" s="1182"/>
      <c r="BH39" s="1180" t="str">
        <f>IF(AQ39="","",IF(100*(ABS(AQ39-$AQ$30)/$AQ$30)&gt;2,"T3 Exceeds 2% by "&amp;ROUND(100*(ABS(AQ39-$AQ$30)/$AQ$30)-2,1)&amp;"%",""))</f>
        <v/>
      </c>
      <c r="BI39" s="1181"/>
      <c r="BJ39" s="1181"/>
      <c r="BK39" s="1181"/>
      <c r="BL39" s="1181"/>
      <c r="BM39" s="1181"/>
      <c r="BN39" s="1181"/>
      <c r="BO39" s="1182"/>
      <c r="BP39" s="641"/>
      <c r="BQ39" s="1070" t="s">
        <v>129</v>
      </c>
      <c r="BR39" s="1070"/>
      <c r="BS39" s="1070"/>
      <c r="BT39" s="1070"/>
      <c r="BU39" s="1070"/>
      <c r="BV39" s="1070"/>
      <c r="BW39" s="1070"/>
      <c r="BX39" s="1070"/>
      <c r="BY39" s="1070"/>
      <c r="BZ39" s="1072" t="str">
        <f>IFERROR(IF(((P$52/60)*(P$32))*((P$43-0.5))/((P$46-0.5))&lt;&gt;0,((P$52/60)*(P$32))*((P$43-0.5))/((P$46-0.5)),""),"")</f>
        <v/>
      </c>
      <c r="CA39" s="1072"/>
      <c r="CB39" s="1072"/>
      <c r="CC39" s="1190"/>
      <c r="CD39" s="641"/>
      <c r="CE39" s="641"/>
      <c r="CF39" s="641"/>
    </row>
    <row r="40" spans="1:84" ht="12.75" customHeight="1" x14ac:dyDescent="0.2">
      <c r="A40" s="1111"/>
      <c r="B40" s="1112"/>
      <c r="C40" s="1112"/>
      <c r="D40" s="1112"/>
      <c r="E40" s="1112"/>
      <c r="F40" s="1113" t="s">
        <v>115</v>
      </c>
      <c r="G40" s="1019"/>
      <c r="H40" s="1020"/>
      <c r="I40" s="1108"/>
      <c r="J40" s="1109"/>
      <c r="K40" s="1109"/>
      <c r="L40" s="1109"/>
      <c r="M40" s="1109"/>
      <c r="N40" s="1110"/>
      <c r="O40" s="733"/>
      <c r="P40" s="1108"/>
      <c r="Q40" s="1109"/>
      <c r="R40" s="1109"/>
      <c r="S40" s="1109"/>
      <c r="T40" s="1109"/>
      <c r="U40" s="1110"/>
      <c r="V40" s="733"/>
      <c r="W40" s="1108"/>
      <c r="X40" s="1109"/>
      <c r="Y40" s="1109"/>
      <c r="Z40" s="1109"/>
      <c r="AA40" s="1109"/>
      <c r="AB40" s="1110"/>
      <c r="AC40" s="733"/>
      <c r="AD40" s="1108"/>
      <c r="AE40" s="1109"/>
      <c r="AF40" s="1109"/>
      <c r="AG40" s="1109"/>
      <c r="AH40" s="1109"/>
      <c r="AI40" s="1110"/>
      <c r="AJ40" s="641"/>
      <c r="AK40" s="1092" t="s">
        <v>144</v>
      </c>
      <c r="AL40" s="1093"/>
      <c r="AM40" s="1094"/>
      <c r="AN40" s="1184" t="str">
        <f>IFERROR(AVERAGE(AN37:AP39),"")</f>
        <v/>
      </c>
      <c r="AO40" s="1185"/>
      <c r="AP40" s="1186"/>
      <c r="AQ40" s="1187" t="str">
        <f>IFERROR(AVERAGE(AQ37:AS39),"")</f>
        <v/>
      </c>
      <c r="AR40" s="1188"/>
      <c r="AS40" s="1189"/>
      <c r="AT40" s="1074"/>
      <c r="AU40" s="1126"/>
      <c r="AV40" s="1126"/>
      <c r="AW40" s="1126"/>
      <c r="AX40" s="1126"/>
      <c r="AY40" s="1127"/>
      <c r="AZ40" s="1046" t="s">
        <v>143</v>
      </c>
      <c r="BA40" s="1047"/>
      <c r="BB40" s="1047"/>
      <c r="BC40" s="1047"/>
      <c r="BD40" s="1047"/>
      <c r="BE40" s="1047"/>
      <c r="BF40" s="1047"/>
      <c r="BG40" s="1047"/>
      <c r="BH40" s="1047"/>
      <c r="BI40" s="1047"/>
      <c r="BJ40" s="1047"/>
      <c r="BK40" s="1047"/>
      <c r="BL40" s="1047"/>
      <c r="BM40" s="1047"/>
      <c r="BN40" s="1047"/>
      <c r="BO40" s="1183"/>
      <c r="BP40" s="641"/>
      <c r="BQ40" s="1046" t="s">
        <v>125</v>
      </c>
      <c r="BR40" s="1047"/>
      <c r="BS40" s="1047"/>
      <c r="BT40" s="1047"/>
      <c r="BU40" s="1047"/>
      <c r="BV40" s="1047"/>
      <c r="BW40" s="1047"/>
      <c r="BX40" s="1047"/>
      <c r="BY40" s="1047"/>
      <c r="BZ40" s="1047"/>
      <c r="CA40" s="1047"/>
      <c r="CB40" s="1047"/>
      <c r="CC40" s="1048"/>
      <c r="CD40" s="641"/>
      <c r="CE40" s="641"/>
      <c r="CF40" s="641"/>
    </row>
    <row r="41" spans="1:84" ht="12" customHeight="1" x14ac:dyDescent="0.2">
      <c r="A41" s="1018" t="s">
        <v>112</v>
      </c>
      <c r="B41" s="1019"/>
      <c r="C41" s="1019"/>
      <c r="D41" s="1019"/>
      <c r="E41" s="1019"/>
      <c r="F41" s="1019"/>
      <c r="G41" s="1019"/>
      <c r="H41" s="1020"/>
      <c r="I41" s="1108"/>
      <c r="J41" s="1109"/>
      <c r="K41" s="1109"/>
      <c r="L41" s="1109"/>
      <c r="M41" s="1109"/>
      <c r="N41" s="1110"/>
      <c r="O41" s="734"/>
      <c r="P41" s="1108"/>
      <c r="Q41" s="1109"/>
      <c r="R41" s="1109"/>
      <c r="S41" s="1109"/>
      <c r="T41" s="1109"/>
      <c r="U41" s="1110"/>
      <c r="V41" s="733"/>
      <c r="W41" s="1108"/>
      <c r="X41" s="1109"/>
      <c r="Y41" s="1109"/>
      <c r="Z41" s="1109"/>
      <c r="AA41" s="1109"/>
      <c r="AB41" s="1110"/>
      <c r="AC41" s="733"/>
      <c r="AD41" s="1108"/>
      <c r="AE41" s="1109"/>
      <c r="AF41" s="1109"/>
      <c r="AG41" s="1109"/>
      <c r="AH41" s="1109"/>
      <c r="AI41" s="1110"/>
      <c r="AJ41" s="641"/>
      <c r="AK41" s="1137"/>
      <c r="AL41" s="1138"/>
      <c r="AM41" s="1138"/>
      <c r="AN41" s="1138"/>
      <c r="AO41" s="1138"/>
      <c r="AP41" s="1138"/>
      <c r="AQ41" s="1138"/>
      <c r="AR41" s="1138"/>
      <c r="AS41" s="1139"/>
      <c r="AT41" s="1058" t="s">
        <v>141</v>
      </c>
      <c r="AU41" s="1131"/>
      <c r="AV41" s="1131"/>
      <c r="AW41" s="1131"/>
      <c r="AX41" s="1131"/>
      <c r="AY41" s="1132"/>
      <c r="AZ41" s="1059" t="s">
        <v>140</v>
      </c>
      <c r="BA41" s="1060"/>
      <c r="BB41" s="1060"/>
      <c r="BC41" s="1060"/>
      <c r="BD41" s="1060"/>
      <c r="BE41" s="1060"/>
      <c r="BF41" s="1060"/>
      <c r="BG41" s="1060"/>
      <c r="BH41" s="1060"/>
      <c r="BI41" s="1060"/>
      <c r="BJ41" s="1060"/>
      <c r="BK41" s="1060"/>
      <c r="BL41" s="1060"/>
      <c r="BM41" s="1060"/>
      <c r="BN41" s="1060"/>
      <c r="BO41" s="1191"/>
      <c r="BP41" s="641"/>
      <c r="BQ41" s="1059"/>
      <c r="BR41" s="1060"/>
      <c r="BS41" s="1060"/>
      <c r="BT41" s="1060"/>
      <c r="BU41" s="1060"/>
      <c r="BV41" s="1060"/>
      <c r="BW41" s="1060"/>
      <c r="BX41" s="1060"/>
      <c r="BY41" s="1060"/>
      <c r="BZ41" s="1060"/>
      <c r="CA41" s="1060"/>
      <c r="CB41" s="1060"/>
      <c r="CC41" s="1061"/>
      <c r="CD41" s="641"/>
      <c r="CE41" s="641"/>
      <c r="CF41" s="641"/>
    </row>
    <row r="42" spans="1:84" ht="12" customHeight="1" thickBot="1" x14ac:dyDescent="0.25">
      <c r="A42" s="1018" t="s">
        <v>110</v>
      </c>
      <c r="B42" s="1019"/>
      <c r="C42" s="1019"/>
      <c r="D42" s="1019"/>
      <c r="E42" s="1019"/>
      <c r="F42" s="1019"/>
      <c r="G42" s="1019"/>
      <c r="H42" s="1020"/>
      <c r="I42" s="1148"/>
      <c r="J42" s="1149"/>
      <c r="K42" s="717" t="s">
        <v>109</v>
      </c>
      <c r="L42" s="1150"/>
      <c r="M42" s="1150"/>
      <c r="N42" s="1151"/>
      <c r="O42" s="733"/>
      <c r="P42" s="1148"/>
      <c r="Q42" s="1149"/>
      <c r="R42" s="717" t="s">
        <v>109</v>
      </c>
      <c r="S42" s="1150"/>
      <c r="T42" s="1150"/>
      <c r="U42" s="1151"/>
      <c r="V42" s="733"/>
      <c r="W42" s="1148"/>
      <c r="X42" s="1149"/>
      <c r="Y42" s="719" t="s">
        <v>109</v>
      </c>
      <c r="Z42" s="1150"/>
      <c r="AA42" s="1150"/>
      <c r="AB42" s="1151"/>
      <c r="AC42" s="733"/>
      <c r="AD42" s="1148"/>
      <c r="AE42" s="1149"/>
      <c r="AF42" s="719" t="s">
        <v>109</v>
      </c>
      <c r="AG42" s="1150"/>
      <c r="AH42" s="1150"/>
      <c r="AI42" s="1151"/>
      <c r="AJ42" s="641"/>
      <c r="AK42" s="1140"/>
      <c r="AL42" s="1141"/>
      <c r="AM42" s="1141"/>
      <c r="AN42" s="1141"/>
      <c r="AO42" s="1141"/>
      <c r="AP42" s="1141"/>
      <c r="AQ42" s="1141"/>
      <c r="AR42" s="1141"/>
      <c r="AS42" s="1142"/>
      <c r="AT42" s="1043"/>
      <c r="AU42" s="1044"/>
      <c r="AV42" s="1044"/>
      <c r="AW42" s="1044"/>
      <c r="AX42" s="1044"/>
      <c r="AY42" s="1045"/>
      <c r="AZ42" s="1062"/>
      <c r="BA42" s="1063"/>
      <c r="BB42" s="1063"/>
      <c r="BC42" s="1063"/>
      <c r="BD42" s="1063"/>
      <c r="BE42" s="1063"/>
      <c r="BF42" s="1063"/>
      <c r="BG42" s="1063"/>
      <c r="BH42" s="1063"/>
      <c r="BI42" s="1063"/>
      <c r="BJ42" s="1063"/>
      <c r="BK42" s="1063"/>
      <c r="BL42" s="1063"/>
      <c r="BM42" s="1063"/>
      <c r="BN42" s="1063"/>
      <c r="BO42" s="1192"/>
      <c r="BP42" s="567"/>
      <c r="BQ42" s="1062"/>
      <c r="BR42" s="1063"/>
      <c r="BS42" s="1063"/>
      <c r="BT42" s="1063"/>
      <c r="BU42" s="1063"/>
      <c r="BV42" s="1063"/>
      <c r="BW42" s="1063"/>
      <c r="BX42" s="1063"/>
      <c r="BY42" s="1063"/>
      <c r="BZ42" s="1063"/>
      <c r="CA42" s="1063"/>
      <c r="CB42" s="1063"/>
      <c r="CC42" s="1064"/>
      <c r="CD42" s="641"/>
      <c r="CE42" s="641"/>
      <c r="CF42" s="641"/>
    </row>
    <row r="43" spans="1:84" ht="12" customHeight="1" thickBot="1" x14ac:dyDescent="0.25">
      <c r="A43" s="1018" t="s">
        <v>107</v>
      </c>
      <c r="B43" s="1019"/>
      <c r="C43" s="1019"/>
      <c r="D43" s="1019"/>
      <c r="E43" s="1019"/>
      <c r="F43" s="1019"/>
      <c r="G43" s="1019"/>
      <c r="H43" s="1020"/>
      <c r="I43" s="1134"/>
      <c r="J43" s="1135"/>
      <c r="K43" s="1135"/>
      <c r="L43" s="994" t="s">
        <v>106</v>
      </c>
      <c r="M43" s="994"/>
      <c r="N43" s="1133"/>
      <c r="O43" s="732"/>
      <c r="P43" s="1134"/>
      <c r="Q43" s="1135"/>
      <c r="R43" s="1135"/>
      <c r="S43" s="994" t="s">
        <v>106</v>
      </c>
      <c r="T43" s="994"/>
      <c r="U43" s="1133"/>
      <c r="V43" s="731"/>
      <c r="W43" s="1134"/>
      <c r="X43" s="1135"/>
      <c r="Y43" s="1135"/>
      <c r="Z43" s="994" t="s">
        <v>106</v>
      </c>
      <c r="AA43" s="994"/>
      <c r="AB43" s="1133"/>
      <c r="AC43" s="731"/>
      <c r="AD43" s="1134"/>
      <c r="AE43" s="1135"/>
      <c r="AF43" s="1135"/>
      <c r="AG43" s="994" t="s">
        <v>106</v>
      </c>
      <c r="AH43" s="994"/>
      <c r="AI43" s="1133"/>
      <c r="AJ43" s="641"/>
      <c r="AK43" s="641"/>
      <c r="AL43" s="641"/>
      <c r="AM43" s="641"/>
      <c r="AN43" s="641"/>
      <c r="AO43" s="641"/>
      <c r="AP43" s="641"/>
      <c r="AQ43" s="641"/>
      <c r="AR43" s="641"/>
      <c r="AS43" s="641"/>
      <c r="AT43" s="641"/>
      <c r="AU43" s="641"/>
      <c r="AV43" s="641"/>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641"/>
      <c r="CC43" s="641"/>
      <c r="CD43" s="641"/>
      <c r="CE43" s="641"/>
      <c r="CF43" s="641"/>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1"/>
      <c r="AK44" s="1203" t="s">
        <v>357</v>
      </c>
      <c r="AL44" s="1204"/>
      <c r="AM44" s="1204"/>
      <c r="AN44" s="899">
        <f>W$20</f>
        <v>0</v>
      </c>
      <c r="AO44" s="899"/>
      <c r="AP44" s="899"/>
      <c r="AQ44" s="899"/>
      <c r="AR44" s="899"/>
      <c r="AS44" s="899"/>
      <c r="AT44" s="899"/>
      <c r="AU44" s="899"/>
      <c r="AV44" s="899"/>
      <c r="AW44" s="899"/>
      <c r="AX44" s="899"/>
      <c r="AY44" s="899"/>
      <c r="AZ44" s="899"/>
      <c r="BA44" s="899"/>
      <c r="BB44" s="899"/>
      <c r="BC44" s="899"/>
      <c r="BD44" s="899"/>
      <c r="BE44" s="899"/>
      <c r="BF44" s="899"/>
      <c r="BG44" s="899"/>
      <c r="BH44" s="899"/>
      <c r="BI44" s="899"/>
      <c r="BJ44" s="899"/>
      <c r="BK44" s="899"/>
      <c r="BL44" s="899"/>
      <c r="BM44" s="899"/>
      <c r="BN44" s="899"/>
      <c r="BO44" s="899"/>
      <c r="BP44" s="899"/>
      <c r="BQ44" s="899"/>
      <c r="BR44" s="899"/>
      <c r="BS44" s="899"/>
      <c r="BT44" s="899"/>
      <c r="BU44" s="899"/>
      <c r="BV44" s="899"/>
      <c r="BW44" s="899"/>
      <c r="BX44" s="899"/>
      <c r="BY44" s="899"/>
      <c r="BZ44" s="899"/>
      <c r="CA44" s="899"/>
      <c r="CB44" s="899"/>
      <c r="CC44" s="900"/>
      <c r="CD44" s="641"/>
      <c r="CE44" s="641"/>
      <c r="CF44" s="641"/>
    </row>
    <row r="45" spans="1:84" ht="12" customHeight="1" thickTop="1" thickBot="1" x14ac:dyDescent="0.25">
      <c r="A45" s="730" t="s">
        <v>159</v>
      </c>
      <c r="B45" s="729"/>
      <c r="C45" s="729"/>
      <c r="D45" s="729"/>
      <c r="E45" s="729"/>
      <c r="F45" s="729"/>
      <c r="G45" s="729"/>
      <c r="H45" s="729"/>
      <c r="I45" s="727"/>
      <c r="J45" s="727"/>
      <c r="K45" s="727"/>
      <c r="L45" s="727"/>
      <c r="M45" s="727"/>
      <c r="N45" s="727"/>
      <c r="O45" s="726"/>
      <c r="P45" s="727"/>
      <c r="Q45" s="727"/>
      <c r="R45" s="727"/>
      <c r="S45" s="727"/>
      <c r="T45" s="727"/>
      <c r="U45" s="727"/>
      <c r="V45" s="728"/>
      <c r="W45" s="727"/>
      <c r="X45" s="727"/>
      <c r="Y45" s="727"/>
      <c r="Z45" s="726"/>
      <c r="AA45" s="726"/>
      <c r="AB45" s="726"/>
      <c r="AC45" s="728"/>
      <c r="AD45" s="727"/>
      <c r="AE45" s="727"/>
      <c r="AF45" s="727"/>
      <c r="AG45" s="726"/>
      <c r="AH45" s="726"/>
      <c r="AI45" s="725"/>
      <c r="AJ45" s="641"/>
      <c r="AK45" s="1193" t="s">
        <v>156</v>
      </c>
      <c r="AL45" s="1194"/>
      <c r="AM45" s="1194"/>
      <c r="AN45" s="1194"/>
      <c r="AO45" s="1194"/>
      <c r="AP45" s="1194"/>
      <c r="AQ45" s="1194"/>
      <c r="AR45" s="1194"/>
      <c r="AS45" s="1194"/>
      <c r="AT45" s="1194"/>
      <c r="AU45" s="1194"/>
      <c r="AV45" s="1194"/>
      <c r="AW45" s="1194"/>
      <c r="AX45" s="1194"/>
      <c r="AY45" s="1194"/>
      <c r="AZ45" s="1194"/>
      <c r="BA45" s="1194"/>
      <c r="BB45" s="1194"/>
      <c r="BC45" s="1194"/>
      <c r="BD45" s="1194"/>
      <c r="BE45" s="1194"/>
      <c r="BF45" s="1194"/>
      <c r="BG45" s="1194"/>
      <c r="BH45" s="1194"/>
      <c r="BI45" s="1194"/>
      <c r="BJ45" s="1194"/>
      <c r="BK45" s="1194"/>
      <c r="BL45" s="1194"/>
      <c r="BM45" s="1194"/>
      <c r="BN45" s="1194"/>
      <c r="BO45" s="1195"/>
      <c r="BP45" s="641"/>
      <c r="BQ45" s="1196" t="s">
        <v>137</v>
      </c>
      <c r="BR45" s="1196"/>
      <c r="BS45" s="1196"/>
      <c r="BT45" s="1196"/>
      <c r="BU45" s="1196"/>
      <c r="BV45" s="1196"/>
      <c r="BW45" s="1196"/>
      <c r="BX45" s="1196"/>
      <c r="BY45" s="1196"/>
      <c r="BZ45" s="1196"/>
      <c r="CA45" s="1196"/>
      <c r="CB45" s="1196"/>
      <c r="CC45" s="1197"/>
      <c r="CD45" s="641"/>
      <c r="CE45" s="641"/>
      <c r="CF45" s="641"/>
    </row>
    <row r="46" spans="1:84" ht="12" customHeight="1" thickTop="1" thickBot="1" x14ac:dyDescent="0.25">
      <c r="A46" s="1152" t="s">
        <v>443</v>
      </c>
      <c r="B46" s="1153"/>
      <c r="C46" s="1153"/>
      <c r="D46" s="1153"/>
      <c r="E46" s="1153"/>
      <c r="F46" s="1153"/>
      <c r="G46" s="1153"/>
      <c r="H46" s="1154"/>
      <c r="I46" s="1155"/>
      <c r="J46" s="1156"/>
      <c r="K46" s="1156"/>
      <c r="L46" s="1118"/>
      <c r="M46" s="1118"/>
      <c r="N46" s="1119"/>
      <c r="O46" s="724"/>
      <c r="P46" s="1155"/>
      <c r="Q46" s="1156"/>
      <c r="R46" s="1156"/>
      <c r="S46" s="1118"/>
      <c r="T46" s="1118"/>
      <c r="U46" s="1119"/>
      <c r="V46" s="724"/>
      <c r="W46" s="1155"/>
      <c r="X46" s="1156"/>
      <c r="Y46" s="1156"/>
      <c r="Z46" s="1118"/>
      <c r="AA46" s="1118"/>
      <c r="AB46" s="1119"/>
      <c r="AC46" s="724"/>
      <c r="AD46" s="1155"/>
      <c r="AE46" s="1156"/>
      <c r="AF46" s="1156"/>
      <c r="AG46" s="1118"/>
      <c r="AH46" s="1118"/>
      <c r="AI46" s="1119"/>
      <c r="AJ46" s="641"/>
      <c r="AK46" s="1092"/>
      <c r="AL46" s="1093"/>
      <c r="AM46" s="1094"/>
      <c r="AN46" s="1085" t="s">
        <v>1006</v>
      </c>
      <c r="AO46" s="1086"/>
      <c r="AP46" s="1136"/>
      <c r="AQ46" s="1085" t="s">
        <v>98</v>
      </c>
      <c r="AR46" s="1086"/>
      <c r="AS46" s="1136"/>
      <c r="AT46" s="1085"/>
      <c r="AU46" s="1086"/>
      <c r="AV46" s="1086"/>
      <c r="AW46" s="1086"/>
      <c r="AX46" s="1086"/>
      <c r="AY46" s="1136"/>
      <c r="AZ46" s="1085" t="s">
        <v>155</v>
      </c>
      <c r="BA46" s="1086"/>
      <c r="BB46" s="1086"/>
      <c r="BC46" s="1086"/>
      <c r="BD46" s="1086"/>
      <c r="BE46" s="1086"/>
      <c r="BF46" s="1086"/>
      <c r="BG46" s="1136"/>
      <c r="BH46" s="1085" t="s">
        <v>154</v>
      </c>
      <c r="BI46" s="1086"/>
      <c r="BJ46" s="1086"/>
      <c r="BK46" s="1086"/>
      <c r="BL46" s="1086"/>
      <c r="BM46" s="1086"/>
      <c r="BN46" s="1086"/>
      <c r="BO46" s="1136"/>
      <c r="BP46" s="641"/>
      <c r="BQ46" s="1198" t="s">
        <v>135</v>
      </c>
      <c r="BR46" s="1198"/>
      <c r="BS46" s="1198"/>
      <c r="BT46" s="1198"/>
      <c r="BU46" s="1198"/>
      <c r="BV46" s="1198"/>
      <c r="BW46" s="1198"/>
      <c r="BX46" s="1198"/>
      <c r="BY46" s="1198"/>
      <c r="BZ46" s="1199" t="str">
        <f>IFERROR(W$42/W$45,"")</f>
        <v/>
      </c>
      <c r="CA46" s="1199"/>
      <c r="CB46" s="1199"/>
      <c r="CC46" s="1200"/>
      <c r="CD46" s="641"/>
      <c r="CE46" s="641"/>
      <c r="CF46" s="641"/>
    </row>
    <row r="47" spans="1:84" ht="12" customHeight="1" x14ac:dyDescent="0.2">
      <c r="A47" s="42"/>
      <c r="B47" s="42"/>
      <c r="C47" s="42"/>
      <c r="D47" s="42"/>
      <c r="E47" s="42"/>
      <c r="F47" s="42"/>
      <c r="G47" s="42"/>
      <c r="H47" s="42"/>
      <c r="I47" s="723"/>
      <c r="J47" s="723"/>
      <c r="K47" s="723"/>
      <c r="L47" s="723"/>
      <c r="M47" s="723"/>
      <c r="N47" s="723"/>
      <c r="O47" s="565"/>
      <c r="P47" s="723"/>
      <c r="Q47" s="723"/>
      <c r="R47" s="723"/>
      <c r="S47" s="723"/>
      <c r="T47" s="723"/>
      <c r="U47" s="723"/>
      <c r="V47" s="42"/>
      <c r="W47" s="723"/>
      <c r="X47" s="723"/>
      <c r="Y47" s="723"/>
      <c r="Z47" s="723"/>
      <c r="AA47" s="723"/>
      <c r="AB47" s="723"/>
      <c r="AC47" s="42"/>
      <c r="AD47" s="723"/>
      <c r="AE47" s="723"/>
      <c r="AF47" s="723"/>
      <c r="AG47" s="723"/>
      <c r="AH47" s="723"/>
      <c r="AI47" s="723"/>
      <c r="AJ47" s="641"/>
      <c r="AK47" s="1092" t="s">
        <v>152</v>
      </c>
      <c r="AL47" s="1093"/>
      <c r="AM47" s="1094"/>
      <c r="AN47" s="1128"/>
      <c r="AO47" s="1129"/>
      <c r="AP47" s="1130"/>
      <c r="AQ47" s="1074"/>
      <c r="AR47" s="1126"/>
      <c r="AS47" s="1127"/>
      <c r="AT47" s="1058" t="s">
        <v>151</v>
      </c>
      <c r="AU47" s="1131"/>
      <c r="AV47" s="1131"/>
      <c r="AW47" s="1131"/>
      <c r="AX47" s="1131"/>
      <c r="AY47" s="1132"/>
      <c r="AZ47" s="1180" t="str">
        <f>IF(AN47="","",IF(100*(ABS(AN47-$AN$30)/$AN$30)&gt;10,"T1 Exceeds 10% by "&amp;ROUND(100*(ABS(AN47-$AN$30)/$AN$30)-10,1)&amp;"%",""))</f>
        <v/>
      </c>
      <c r="BA47" s="1181"/>
      <c r="BB47" s="1181"/>
      <c r="BC47" s="1181"/>
      <c r="BD47" s="1181"/>
      <c r="BE47" s="1181"/>
      <c r="BF47" s="1181"/>
      <c r="BG47" s="1182"/>
      <c r="BH47" s="1180" t="str">
        <f>IF(AQ47="","",IF(100*(ABS(AQ47-$AQ$30)/$AQ$30)&gt;2,"T1 Exceeds 2% by "&amp;ROUND(100*(ABS(AQ47-$AQ$30)/$AQ$30)-2,1)&amp;"%",""))</f>
        <v/>
      </c>
      <c r="BI47" s="1181"/>
      <c r="BJ47" s="1181"/>
      <c r="BK47" s="1181"/>
      <c r="BL47" s="1181"/>
      <c r="BM47" s="1181"/>
      <c r="BN47" s="1181"/>
      <c r="BO47" s="1182"/>
      <c r="BP47" s="641"/>
      <c r="BQ47" s="1070" t="s">
        <v>134</v>
      </c>
      <c r="BR47" s="1070"/>
      <c r="BS47" s="1070"/>
      <c r="BT47" s="1070"/>
      <c r="BU47" s="1070"/>
      <c r="BV47" s="1070"/>
      <c r="BW47" s="1070"/>
      <c r="BX47" s="1070"/>
      <c r="BY47" s="1070"/>
      <c r="BZ47" s="1201" t="str">
        <f>IFERROR(IF((W$43*1.57)+(W$46*1.57)+(W$49*2)&lt;&gt;0,(W$43*1.57)+(W$46*1.57)+(W$49*2),""),"")</f>
        <v/>
      </c>
      <c r="CA47" s="1201"/>
      <c r="CB47" s="1202"/>
      <c r="CC47" s="648" t="s">
        <v>133</v>
      </c>
      <c r="CD47" s="641"/>
      <c r="CE47" s="641"/>
      <c r="CF47" s="641"/>
    </row>
    <row r="48" spans="1:84" ht="12" customHeight="1" x14ac:dyDescent="0.2">
      <c r="A48" s="42"/>
      <c r="B48" s="42" t="s">
        <v>39</v>
      </c>
      <c r="C48" s="42"/>
      <c r="D48" s="42"/>
      <c r="E48" s="42"/>
      <c r="F48" s="42"/>
      <c r="G48" s="42"/>
      <c r="H48" s="42"/>
      <c r="I48" s="23"/>
      <c r="J48" s="23"/>
      <c r="K48" s="722"/>
      <c r="L48" s="23"/>
      <c r="M48" s="23"/>
      <c r="N48" s="23"/>
      <c r="O48" s="42"/>
      <c r="P48" s="23"/>
      <c r="Q48" s="23"/>
      <c r="R48" s="722"/>
      <c r="S48" s="23"/>
      <c r="T48" s="23"/>
      <c r="U48" s="23"/>
      <c r="V48" s="42"/>
      <c r="W48" s="23"/>
      <c r="X48" s="23"/>
      <c r="Y48" s="722"/>
      <c r="Z48" s="23"/>
      <c r="AA48" s="23"/>
      <c r="AB48" s="23"/>
      <c r="AC48" s="42"/>
      <c r="AD48" s="23"/>
      <c r="AE48" s="23"/>
      <c r="AF48" s="722"/>
      <c r="AG48" s="23"/>
      <c r="AH48" s="23"/>
      <c r="AI48" s="23"/>
      <c r="AJ48" s="641"/>
      <c r="AK48" s="1092" t="s">
        <v>51</v>
      </c>
      <c r="AL48" s="1093"/>
      <c r="AM48" s="1094"/>
      <c r="AN48" s="1128"/>
      <c r="AO48" s="1129"/>
      <c r="AP48" s="1130"/>
      <c r="AQ48" s="1074"/>
      <c r="AR48" s="1126"/>
      <c r="AS48" s="1127"/>
      <c r="AT48" s="1074"/>
      <c r="AU48" s="1126"/>
      <c r="AV48" s="1126"/>
      <c r="AW48" s="1126"/>
      <c r="AX48" s="1126"/>
      <c r="AY48" s="1127"/>
      <c r="AZ48" s="1180" t="str">
        <f>IF(AN48="","",IF(100*(ABS(AN48-$AN$30)/$AN$30)&gt;10,"T2 Exceeds 10% by "&amp;ROUND(100*(ABS(AN48-$AN$30)/$AN$30)-10,1)&amp;"%",""))</f>
        <v/>
      </c>
      <c r="BA48" s="1181"/>
      <c r="BB48" s="1181"/>
      <c r="BC48" s="1181"/>
      <c r="BD48" s="1181"/>
      <c r="BE48" s="1181"/>
      <c r="BF48" s="1181"/>
      <c r="BG48" s="1182"/>
      <c r="BH48" s="1180" t="str">
        <f>IF(AQ48="","",IF(100*(ABS(AQ48-$AQ$30)/$AQ$30)&gt;2,"T2 Exceeds 2% by "&amp;ROUND(100*(ABS(AQ48-$AQ$30)/$AQ$30)-2,1)&amp;"%",""))</f>
        <v/>
      </c>
      <c r="BI48" s="1181"/>
      <c r="BJ48" s="1181"/>
      <c r="BK48" s="1181"/>
      <c r="BL48" s="1181"/>
      <c r="BM48" s="1181"/>
      <c r="BN48" s="1181"/>
      <c r="BO48" s="1182"/>
      <c r="BP48" s="641"/>
      <c r="BQ48" s="1070" t="s">
        <v>132</v>
      </c>
      <c r="BR48" s="1070"/>
      <c r="BS48" s="1070"/>
      <c r="BT48" s="1070"/>
      <c r="BU48" s="1070"/>
      <c r="BV48" s="1070"/>
      <c r="BW48" s="1070"/>
      <c r="BX48" s="1070"/>
      <c r="BY48" s="1070"/>
      <c r="BZ48" s="1072" t="str">
        <f>IFERROR(((W$52/60)*(W$32))*BZ46,"")</f>
        <v/>
      </c>
      <c r="CA48" s="1072"/>
      <c r="CB48" s="1072"/>
      <c r="CC48" s="1190"/>
      <c r="CD48" s="641"/>
      <c r="CE48" s="641"/>
      <c r="CF48" s="641"/>
    </row>
    <row r="49" spans="1:84" ht="12" customHeight="1" x14ac:dyDescent="0.2">
      <c r="A49" s="23"/>
      <c r="B49" s="965"/>
      <c r="C49" s="965"/>
      <c r="D49" s="965"/>
      <c r="E49" s="965"/>
      <c r="F49" s="965"/>
      <c r="G49" s="965"/>
      <c r="H49" s="965"/>
      <c r="I49" s="965"/>
      <c r="J49" s="965"/>
      <c r="K49" s="965"/>
      <c r="L49" s="965"/>
      <c r="M49" s="965"/>
      <c r="N49" s="965"/>
      <c r="O49" s="965"/>
      <c r="P49" s="965"/>
      <c r="Q49" s="965"/>
      <c r="R49" s="965"/>
      <c r="S49" s="965"/>
      <c r="T49" s="965"/>
      <c r="U49" s="965"/>
      <c r="V49" s="965"/>
      <c r="W49" s="965"/>
      <c r="X49" s="965"/>
      <c r="Y49" s="965"/>
      <c r="Z49" s="965"/>
      <c r="AA49" s="965"/>
      <c r="AB49" s="965"/>
      <c r="AC49" s="965"/>
      <c r="AD49" s="965"/>
      <c r="AE49" s="965"/>
      <c r="AF49" s="965"/>
      <c r="AG49" s="965"/>
      <c r="AH49" s="965"/>
      <c r="AI49" s="965"/>
      <c r="AJ49" s="641"/>
      <c r="AK49" s="1092" t="s">
        <v>50</v>
      </c>
      <c r="AL49" s="1093"/>
      <c r="AM49" s="1094"/>
      <c r="AN49" s="1128"/>
      <c r="AO49" s="1129"/>
      <c r="AP49" s="1130"/>
      <c r="AQ49" s="1074"/>
      <c r="AR49" s="1126"/>
      <c r="AS49" s="1127"/>
      <c r="AT49" s="1058" t="s">
        <v>147</v>
      </c>
      <c r="AU49" s="1131"/>
      <c r="AV49" s="1131"/>
      <c r="AW49" s="1131"/>
      <c r="AX49" s="1131"/>
      <c r="AY49" s="1132"/>
      <c r="AZ49" s="1180" t="str">
        <f>IF(AN49="","",IF(100*(ABS(AN49-$AN$30)/$AN$30)&gt;10,"T3 Exceeds 10% by "&amp;ROUND(100*(ABS(AN49-$AN$30)/$AN$30)-10,1)&amp;"%",""))</f>
        <v/>
      </c>
      <c r="BA49" s="1181"/>
      <c r="BB49" s="1181"/>
      <c r="BC49" s="1181"/>
      <c r="BD49" s="1181"/>
      <c r="BE49" s="1181"/>
      <c r="BF49" s="1181"/>
      <c r="BG49" s="1182"/>
      <c r="BH49" s="1180" t="str">
        <f>IF(AQ49="","",IF(100*(ABS(AQ49-$AQ$30)/$AQ$30)&gt;2,"T3 Exceeds 2% by "&amp;ROUND(100*(ABS(AQ49-$AQ$30)/$AQ$30)-2,1)&amp;"%",""))</f>
        <v/>
      </c>
      <c r="BI49" s="1181"/>
      <c r="BJ49" s="1181"/>
      <c r="BK49" s="1181"/>
      <c r="BL49" s="1181"/>
      <c r="BM49" s="1181"/>
      <c r="BN49" s="1181"/>
      <c r="BO49" s="1182"/>
      <c r="BP49" s="641"/>
      <c r="BQ49" s="1070" t="s">
        <v>129</v>
      </c>
      <c r="BR49" s="1070"/>
      <c r="BS49" s="1070"/>
      <c r="BT49" s="1070"/>
      <c r="BU49" s="1070"/>
      <c r="BV49" s="1070"/>
      <c r="BW49" s="1070"/>
      <c r="BX49" s="1070"/>
      <c r="BY49" s="1070"/>
      <c r="BZ49" s="1072" t="str">
        <f>IFERROR(IF(((W$52/60)*(W$32))*((W$43-0.5))/((W$46-0.5))&lt;&gt;0,((W$52/60)*(W$32))*((W$43-0.5))/((W$46-0.5)),""),"")</f>
        <v/>
      </c>
      <c r="CA49" s="1072"/>
      <c r="CB49" s="1072"/>
      <c r="CC49" s="1190"/>
      <c r="CD49" s="641"/>
      <c r="CE49" s="641"/>
      <c r="CF49" s="641"/>
    </row>
    <row r="50" spans="1:84" ht="12" customHeight="1" x14ac:dyDescent="0.2">
      <c r="A50" s="23"/>
      <c r="B50" s="965"/>
      <c r="C50" s="965"/>
      <c r="D50" s="965"/>
      <c r="E50" s="965"/>
      <c r="F50" s="965"/>
      <c r="G50" s="965"/>
      <c r="H50" s="965"/>
      <c r="I50" s="965"/>
      <c r="J50" s="965"/>
      <c r="K50" s="965"/>
      <c r="L50" s="965"/>
      <c r="M50" s="965"/>
      <c r="N50" s="965"/>
      <c r="O50" s="965"/>
      <c r="P50" s="965"/>
      <c r="Q50" s="965"/>
      <c r="R50" s="965"/>
      <c r="S50" s="965"/>
      <c r="T50" s="965"/>
      <c r="U50" s="965"/>
      <c r="V50" s="965"/>
      <c r="W50" s="965"/>
      <c r="X50" s="965"/>
      <c r="Y50" s="965"/>
      <c r="Z50" s="965"/>
      <c r="AA50" s="965"/>
      <c r="AB50" s="965"/>
      <c r="AC50" s="965"/>
      <c r="AD50" s="965"/>
      <c r="AE50" s="965"/>
      <c r="AF50" s="965"/>
      <c r="AG50" s="965"/>
      <c r="AH50" s="965"/>
      <c r="AI50" s="965"/>
      <c r="AJ50" s="641"/>
      <c r="AK50" s="1092" t="s">
        <v>144</v>
      </c>
      <c r="AL50" s="1093"/>
      <c r="AM50" s="1094"/>
      <c r="AN50" s="1184" t="str">
        <f>IFERROR(AVERAGE(AN47:AP49),"")</f>
        <v/>
      </c>
      <c r="AO50" s="1185"/>
      <c r="AP50" s="1186"/>
      <c r="AQ50" s="1187" t="str">
        <f>IFERROR(AVERAGE(AQ47:AS49),"")</f>
        <v/>
      </c>
      <c r="AR50" s="1188"/>
      <c r="AS50" s="1189"/>
      <c r="AT50" s="1074"/>
      <c r="AU50" s="1126"/>
      <c r="AV50" s="1126"/>
      <c r="AW50" s="1126"/>
      <c r="AX50" s="1126"/>
      <c r="AY50" s="1127"/>
      <c r="AZ50" s="1046" t="s">
        <v>143</v>
      </c>
      <c r="BA50" s="1047"/>
      <c r="BB50" s="1047"/>
      <c r="BC50" s="1047"/>
      <c r="BD50" s="1047"/>
      <c r="BE50" s="1047"/>
      <c r="BF50" s="1047"/>
      <c r="BG50" s="1047"/>
      <c r="BH50" s="1047"/>
      <c r="BI50" s="1047"/>
      <c r="BJ50" s="1047"/>
      <c r="BK50" s="1047"/>
      <c r="BL50" s="1047"/>
      <c r="BM50" s="1047"/>
      <c r="BN50" s="1047"/>
      <c r="BO50" s="1183"/>
      <c r="BP50" s="641"/>
      <c r="BQ50" s="1046" t="s">
        <v>125</v>
      </c>
      <c r="BR50" s="1047"/>
      <c r="BS50" s="1047"/>
      <c r="BT50" s="1047"/>
      <c r="BU50" s="1047"/>
      <c r="BV50" s="1047"/>
      <c r="BW50" s="1047"/>
      <c r="BX50" s="1047"/>
      <c r="BY50" s="1047"/>
      <c r="BZ50" s="1047"/>
      <c r="CA50" s="1047"/>
      <c r="CB50" s="1047"/>
      <c r="CC50" s="1048"/>
      <c r="CD50" s="641"/>
      <c r="CE50" s="641"/>
      <c r="CF50" s="641"/>
    </row>
    <row r="51" spans="1:84"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641"/>
      <c r="AK51" s="1137"/>
      <c r="AL51" s="1138"/>
      <c r="AM51" s="1138"/>
      <c r="AN51" s="1138"/>
      <c r="AO51" s="1138"/>
      <c r="AP51" s="1138"/>
      <c r="AQ51" s="1138"/>
      <c r="AR51" s="1138"/>
      <c r="AS51" s="1139"/>
      <c r="AT51" s="1058" t="s">
        <v>141</v>
      </c>
      <c r="AU51" s="1131"/>
      <c r="AV51" s="1131"/>
      <c r="AW51" s="1131"/>
      <c r="AX51" s="1131"/>
      <c r="AY51" s="1132"/>
      <c r="AZ51" s="1059" t="s">
        <v>140</v>
      </c>
      <c r="BA51" s="1060"/>
      <c r="BB51" s="1060"/>
      <c r="BC51" s="1060"/>
      <c r="BD51" s="1060"/>
      <c r="BE51" s="1060"/>
      <c r="BF51" s="1060"/>
      <c r="BG51" s="1060"/>
      <c r="BH51" s="1060"/>
      <c r="BI51" s="1060"/>
      <c r="BJ51" s="1060"/>
      <c r="BK51" s="1060"/>
      <c r="BL51" s="1060"/>
      <c r="BM51" s="1060"/>
      <c r="BN51" s="1060"/>
      <c r="BO51" s="1191"/>
      <c r="BP51" s="641"/>
      <c r="BQ51" s="1059"/>
      <c r="BR51" s="1060"/>
      <c r="BS51" s="1060"/>
      <c r="BT51" s="1060"/>
      <c r="BU51" s="1060"/>
      <c r="BV51" s="1060"/>
      <c r="BW51" s="1060"/>
      <c r="BX51" s="1060"/>
      <c r="BY51" s="1060"/>
      <c r="BZ51" s="1060"/>
      <c r="CA51" s="1060"/>
      <c r="CB51" s="1060"/>
      <c r="CC51" s="1061"/>
      <c r="CD51" s="641"/>
      <c r="CE51" s="641"/>
      <c r="CF51" s="641"/>
    </row>
    <row r="52" spans="1:84" ht="12.75" customHeight="1" thickBot="1" x14ac:dyDescent="0.25">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641"/>
      <c r="AK52" s="1140"/>
      <c r="AL52" s="1141"/>
      <c r="AM52" s="1141"/>
      <c r="AN52" s="1141"/>
      <c r="AO52" s="1141"/>
      <c r="AP52" s="1141"/>
      <c r="AQ52" s="1141"/>
      <c r="AR52" s="1141"/>
      <c r="AS52" s="1142"/>
      <c r="AT52" s="1043"/>
      <c r="AU52" s="1044"/>
      <c r="AV52" s="1044"/>
      <c r="AW52" s="1044"/>
      <c r="AX52" s="1044"/>
      <c r="AY52" s="1045"/>
      <c r="AZ52" s="1062"/>
      <c r="BA52" s="1063"/>
      <c r="BB52" s="1063"/>
      <c r="BC52" s="1063"/>
      <c r="BD52" s="1063"/>
      <c r="BE52" s="1063"/>
      <c r="BF52" s="1063"/>
      <c r="BG52" s="1063"/>
      <c r="BH52" s="1063"/>
      <c r="BI52" s="1063"/>
      <c r="BJ52" s="1063"/>
      <c r="BK52" s="1063"/>
      <c r="BL52" s="1063"/>
      <c r="BM52" s="1063"/>
      <c r="BN52" s="1063"/>
      <c r="BO52" s="1192"/>
      <c r="BP52" s="567"/>
      <c r="BQ52" s="1062"/>
      <c r="BR52" s="1063"/>
      <c r="BS52" s="1063"/>
      <c r="BT52" s="1063"/>
      <c r="BU52" s="1063"/>
      <c r="BV52" s="1063"/>
      <c r="BW52" s="1063"/>
      <c r="BX52" s="1063"/>
      <c r="BY52" s="1063"/>
      <c r="BZ52" s="1063"/>
      <c r="CA52" s="1063"/>
      <c r="CB52" s="1063"/>
      <c r="CC52" s="1064"/>
      <c r="CD52" s="641"/>
      <c r="CE52" s="641"/>
      <c r="CF52" s="641"/>
    </row>
    <row r="53" spans="1:84" ht="12" customHeight="1" thickBot="1" x14ac:dyDescent="0.25">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641"/>
      <c r="AK53" s="641"/>
      <c r="AL53" s="641"/>
      <c r="AM53" s="641"/>
      <c r="AN53" s="641"/>
      <c r="AO53" s="641"/>
      <c r="AP53" s="641"/>
      <c r="AQ53" s="641"/>
      <c r="AR53" s="641"/>
      <c r="AS53" s="641"/>
      <c r="AT53" s="641"/>
      <c r="AU53" s="641"/>
      <c r="AV53" s="641"/>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641"/>
      <c r="CC53" s="641"/>
      <c r="CD53" s="641"/>
      <c r="CE53" s="641"/>
      <c r="CF53" s="641"/>
    </row>
    <row r="54" spans="1:84" ht="12" customHeight="1" thickBot="1" x14ac:dyDescent="0.25">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641"/>
      <c r="AK54" s="1203" t="s">
        <v>357</v>
      </c>
      <c r="AL54" s="1204"/>
      <c r="AM54" s="1204"/>
      <c r="AN54" s="899">
        <f>AD$20</f>
        <v>0</v>
      </c>
      <c r="AO54" s="899"/>
      <c r="AP54" s="899"/>
      <c r="AQ54" s="899"/>
      <c r="AR54" s="899"/>
      <c r="AS54" s="899"/>
      <c r="AT54" s="899"/>
      <c r="AU54" s="899"/>
      <c r="AV54" s="899"/>
      <c r="AW54" s="899"/>
      <c r="AX54" s="899"/>
      <c r="AY54" s="899"/>
      <c r="AZ54" s="899"/>
      <c r="BA54" s="899"/>
      <c r="BB54" s="899"/>
      <c r="BC54" s="899"/>
      <c r="BD54" s="899"/>
      <c r="BE54" s="899"/>
      <c r="BF54" s="899"/>
      <c r="BG54" s="899"/>
      <c r="BH54" s="899"/>
      <c r="BI54" s="899"/>
      <c r="BJ54" s="899"/>
      <c r="BK54" s="899"/>
      <c r="BL54" s="899"/>
      <c r="BM54" s="899"/>
      <c r="BN54" s="899"/>
      <c r="BO54" s="899"/>
      <c r="BP54" s="899"/>
      <c r="BQ54" s="899"/>
      <c r="BR54" s="899"/>
      <c r="BS54" s="899"/>
      <c r="BT54" s="899"/>
      <c r="BU54" s="899"/>
      <c r="BV54" s="899"/>
      <c r="BW54" s="899"/>
      <c r="BX54" s="899"/>
      <c r="BY54" s="899"/>
      <c r="BZ54" s="899"/>
      <c r="CA54" s="899"/>
      <c r="CB54" s="899"/>
      <c r="CC54" s="900"/>
      <c r="CD54" s="641"/>
      <c r="CE54" s="641"/>
      <c r="CF54" s="641"/>
    </row>
    <row r="55" spans="1:84" ht="12" customHeight="1" thickTop="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641"/>
      <c r="AK55" s="1193" t="s">
        <v>156</v>
      </c>
      <c r="AL55" s="1194"/>
      <c r="AM55" s="1194"/>
      <c r="AN55" s="1194"/>
      <c r="AO55" s="1194"/>
      <c r="AP55" s="1194"/>
      <c r="AQ55" s="1194"/>
      <c r="AR55" s="1194"/>
      <c r="AS55" s="1194"/>
      <c r="AT55" s="1194"/>
      <c r="AU55" s="1194"/>
      <c r="AV55" s="1194"/>
      <c r="AW55" s="1194"/>
      <c r="AX55" s="1194"/>
      <c r="AY55" s="1194"/>
      <c r="AZ55" s="1194"/>
      <c r="BA55" s="1194"/>
      <c r="BB55" s="1194"/>
      <c r="BC55" s="1194"/>
      <c r="BD55" s="1194"/>
      <c r="BE55" s="1194"/>
      <c r="BF55" s="1194"/>
      <c r="BG55" s="1194"/>
      <c r="BH55" s="1194"/>
      <c r="BI55" s="1194"/>
      <c r="BJ55" s="1194"/>
      <c r="BK55" s="1194"/>
      <c r="BL55" s="1194"/>
      <c r="BM55" s="1194"/>
      <c r="BN55" s="1194"/>
      <c r="BO55" s="1195"/>
      <c r="BP55" s="641"/>
      <c r="BQ55" s="1196" t="s">
        <v>137</v>
      </c>
      <c r="BR55" s="1196"/>
      <c r="BS55" s="1196"/>
      <c r="BT55" s="1196"/>
      <c r="BU55" s="1196"/>
      <c r="BV55" s="1196"/>
      <c r="BW55" s="1196"/>
      <c r="BX55" s="1196"/>
      <c r="BY55" s="1196"/>
      <c r="BZ55" s="1196"/>
      <c r="CA55" s="1196"/>
      <c r="CB55" s="1196"/>
      <c r="CC55" s="1197"/>
      <c r="CD55" s="641"/>
      <c r="CE55" s="641"/>
      <c r="CF55" s="641"/>
    </row>
    <row r="56" spans="1:84"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641"/>
      <c r="AK56" s="1092"/>
      <c r="AL56" s="1093"/>
      <c r="AM56" s="1094"/>
      <c r="AN56" s="1085" t="s">
        <v>1006</v>
      </c>
      <c r="AO56" s="1086"/>
      <c r="AP56" s="1136"/>
      <c r="AQ56" s="1085" t="s">
        <v>98</v>
      </c>
      <c r="AR56" s="1086"/>
      <c r="AS56" s="1136"/>
      <c r="AT56" s="1085"/>
      <c r="AU56" s="1086"/>
      <c r="AV56" s="1086"/>
      <c r="AW56" s="1086"/>
      <c r="AX56" s="1086"/>
      <c r="AY56" s="1136"/>
      <c r="AZ56" s="1085" t="s">
        <v>155</v>
      </c>
      <c r="BA56" s="1086"/>
      <c r="BB56" s="1086"/>
      <c r="BC56" s="1086"/>
      <c r="BD56" s="1086"/>
      <c r="BE56" s="1086"/>
      <c r="BF56" s="1086"/>
      <c r="BG56" s="1136"/>
      <c r="BH56" s="1085" t="s">
        <v>154</v>
      </c>
      <c r="BI56" s="1086"/>
      <c r="BJ56" s="1086"/>
      <c r="BK56" s="1086"/>
      <c r="BL56" s="1086"/>
      <c r="BM56" s="1086"/>
      <c r="BN56" s="1086"/>
      <c r="BO56" s="1136"/>
      <c r="BP56" s="641"/>
      <c r="BQ56" s="1198" t="s">
        <v>135</v>
      </c>
      <c r="BR56" s="1198"/>
      <c r="BS56" s="1198"/>
      <c r="BT56" s="1198"/>
      <c r="BU56" s="1198"/>
      <c r="BV56" s="1198"/>
      <c r="BW56" s="1198"/>
      <c r="BX56" s="1198"/>
      <c r="BY56" s="1198"/>
      <c r="BZ56" s="1199" t="str">
        <f>IFERROR(AD$42/AD$45,"")</f>
        <v/>
      </c>
      <c r="CA56" s="1199"/>
      <c r="CB56" s="1199"/>
      <c r="CC56" s="1200"/>
      <c r="CD56" s="641"/>
      <c r="CE56" s="641"/>
      <c r="CF56" s="641"/>
    </row>
    <row r="57" spans="1:84"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641"/>
      <c r="AK57" s="1092" t="s">
        <v>152</v>
      </c>
      <c r="AL57" s="1093"/>
      <c r="AM57" s="1094"/>
      <c r="AN57" s="1128"/>
      <c r="AO57" s="1129"/>
      <c r="AP57" s="1130"/>
      <c r="AQ57" s="1074"/>
      <c r="AR57" s="1126"/>
      <c r="AS57" s="1127"/>
      <c r="AT57" s="1058" t="s">
        <v>151</v>
      </c>
      <c r="AU57" s="1131"/>
      <c r="AV57" s="1131"/>
      <c r="AW57" s="1131"/>
      <c r="AX57" s="1131"/>
      <c r="AY57" s="1132"/>
      <c r="AZ57" s="1180" t="str">
        <f>IF(AN57="","",IF(100*(ABS(AN57-$AN$30)/$AN$30)&gt;10,"T1 Exceeds 10% by "&amp;ROUND(100*(ABS(AN57-$AN$30)/$AN$30)-10,1)&amp;"%",""))</f>
        <v/>
      </c>
      <c r="BA57" s="1181"/>
      <c r="BB57" s="1181"/>
      <c r="BC57" s="1181"/>
      <c r="BD57" s="1181"/>
      <c r="BE57" s="1181"/>
      <c r="BF57" s="1181"/>
      <c r="BG57" s="1182"/>
      <c r="BH57" s="1180" t="str">
        <f>IF(AQ57="","",IF(100*(ABS(AQ57-$AQ$30)/$AQ$30)&gt;2,"T1 Exceeds 2% by "&amp;ROUND(100*(ABS(AQ57-$AQ$30)/$AQ$30)-2,1)&amp;"%",""))</f>
        <v/>
      </c>
      <c r="BI57" s="1181"/>
      <c r="BJ57" s="1181"/>
      <c r="BK57" s="1181"/>
      <c r="BL57" s="1181"/>
      <c r="BM57" s="1181"/>
      <c r="BN57" s="1181"/>
      <c r="BO57" s="1182"/>
      <c r="BP57" s="641"/>
      <c r="BQ57" s="1070" t="s">
        <v>134</v>
      </c>
      <c r="BR57" s="1070"/>
      <c r="BS57" s="1070"/>
      <c r="BT57" s="1070"/>
      <c r="BU57" s="1070"/>
      <c r="BV57" s="1070"/>
      <c r="BW57" s="1070"/>
      <c r="BX57" s="1070"/>
      <c r="BY57" s="1070"/>
      <c r="BZ57" s="1201" t="str">
        <f>IFERROR(IF((AD$43*1.57)+(AD$46*1.57)+(AD$49*2)&lt;&gt;0,(AD$43*1.57)+(AD$46*1.57)+(AD$49*2),""),"")</f>
        <v/>
      </c>
      <c r="CA57" s="1201"/>
      <c r="CB57" s="1202"/>
      <c r="CC57" s="648" t="s">
        <v>133</v>
      </c>
      <c r="CD57" s="641"/>
      <c r="CE57" s="641"/>
      <c r="CF57" s="641"/>
    </row>
    <row r="58" spans="1:84"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641"/>
      <c r="AK58" s="1092" t="s">
        <v>51</v>
      </c>
      <c r="AL58" s="1093"/>
      <c r="AM58" s="1094"/>
      <c r="AN58" s="1128"/>
      <c r="AO58" s="1129"/>
      <c r="AP58" s="1130"/>
      <c r="AQ58" s="1074"/>
      <c r="AR58" s="1126"/>
      <c r="AS58" s="1127"/>
      <c r="AT58" s="1074"/>
      <c r="AU58" s="1126"/>
      <c r="AV58" s="1126"/>
      <c r="AW58" s="1126"/>
      <c r="AX58" s="1126"/>
      <c r="AY58" s="1127"/>
      <c r="AZ58" s="1180" t="str">
        <f>IF(AN58="","",IF(100*(ABS(AN58-$AN$30)/$AN$30)&gt;10,"T2 Exceeds 10% by "&amp;ROUND(100*(ABS(AN58-$AN$30)/$AN$30)-10,1)&amp;"%",""))</f>
        <v/>
      </c>
      <c r="BA58" s="1181"/>
      <c r="BB58" s="1181"/>
      <c r="BC58" s="1181"/>
      <c r="BD58" s="1181"/>
      <c r="BE58" s="1181"/>
      <c r="BF58" s="1181"/>
      <c r="BG58" s="1182"/>
      <c r="BH58" s="1180" t="str">
        <f>IF(AQ58="","",IF(100*(ABS(AQ58-$AQ$30)/$AQ$30)&gt;2,"T2 Exceeds 2% by "&amp;ROUND(100*(ABS(AQ58-$AQ$30)/$AQ$30)-2,1)&amp;"%",""))</f>
        <v/>
      </c>
      <c r="BI58" s="1181"/>
      <c r="BJ58" s="1181"/>
      <c r="BK58" s="1181"/>
      <c r="BL58" s="1181"/>
      <c r="BM58" s="1181"/>
      <c r="BN58" s="1181"/>
      <c r="BO58" s="1182"/>
      <c r="BP58" s="641"/>
      <c r="BQ58" s="1070" t="s">
        <v>132</v>
      </c>
      <c r="BR58" s="1070"/>
      <c r="BS58" s="1070"/>
      <c r="BT58" s="1070"/>
      <c r="BU58" s="1070"/>
      <c r="BV58" s="1070"/>
      <c r="BW58" s="1070"/>
      <c r="BX58" s="1070"/>
      <c r="BY58" s="1070"/>
      <c r="BZ58" s="1072" t="str">
        <f>IFERROR(((AD$52/60)*(AD$32))*BZ56,"")</f>
        <v/>
      </c>
      <c r="CA58" s="1072"/>
      <c r="CB58" s="1072"/>
      <c r="CC58" s="1190"/>
      <c r="CD58" s="641"/>
      <c r="CE58" s="641"/>
      <c r="CF58" s="641"/>
    </row>
    <row r="59" spans="1:84"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641"/>
      <c r="AK59" s="1092" t="s">
        <v>50</v>
      </c>
      <c r="AL59" s="1093"/>
      <c r="AM59" s="1094"/>
      <c r="AN59" s="1128"/>
      <c r="AO59" s="1129"/>
      <c r="AP59" s="1130"/>
      <c r="AQ59" s="1074"/>
      <c r="AR59" s="1126"/>
      <c r="AS59" s="1127"/>
      <c r="AT59" s="1058" t="s">
        <v>147</v>
      </c>
      <c r="AU59" s="1131"/>
      <c r="AV59" s="1131"/>
      <c r="AW59" s="1131"/>
      <c r="AX59" s="1131"/>
      <c r="AY59" s="1132"/>
      <c r="AZ59" s="1180" t="str">
        <f>IF(AN59="","",IF(100*(ABS(AN59-$AN$30)/$AN$30)&gt;10,"T3 Exceeds 10% by "&amp;ROUND(100*(ABS(AN59-$AN$30)/$AN$30)-10,1)&amp;"%",""))</f>
        <v/>
      </c>
      <c r="BA59" s="1181"/>
      <c r="BB59" s="1181"/>
      <c r="BC59" s="1181"/>
      <c r="BD59" s="1181"/>
      <c r="BE59" s="1181"/>
      <c r="BF59" s="1181"/>
      <c r="BG59" s="1182"/>
      <c r="BH59" s="1180" t="str">
        <f>IF(AQ59="","",IF(100*(ABS(AQ59-$AQ$30)/$AQ$30)&gt;2,"T3 Exceeds 2% by "&amp;ROUND(100*(ABS(AQ59-$AQ$30)/$AQ$30)-2,1)&amp;"%",""))</f>
        <v/>
      </c>
      <c r="BI59" s="1181"/>
      <c r="BJ59" s="1181"/>
      <c r="BK59" s="1181"/>
      <c r="BL59" s="1181"/>
      <c r="BM59" s="1181"/>
      <c r="BN59" s="1181"/>
      <c r="BO59" s="1182"/>
      <c r="BP59" s="641"/>
      <c r="BQ59" s="1070" t="s">
        <v>129</v>
      </c>
      <c r="BR59" s="1070"/>
      <c r="BS59" s="1070"/>
      <c r="BT59" s="1070"/>
      <c r="BU59" s="1070"/>
      <c r="BV59" s="1070"/>
      <c r="BW59" s="1070"/>
      <c r="BX59" s="1070"/>
      <c r="BY59" s="1070"/>
      <c r="BZ59" s="1072" t="str">
        <f>IFERROR(IF(((AD$52/60)*(AD$32))*((AD$43-0.5))/((AD$46-0.5))&lt;&gt;0,((AD$52/60)*(AD$32))*((AD$43-0.5))/((AD$46-0.5)),""),"")</f>
        <v/>
      </c>
      <c r="CA59" s="1072"/>
      <c r="CB59" s="1072"/>
      <c r="CC59" s="1190"/>
      <c r="CD59" s="641"/>
      <c r="CE59" s="641"/>
      <c r="CF59" s="641"/>
    </row>
    <row r="60" spans="1:84"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641"/>
      <c r="AK60" s="1092" t="s">
        <v>144</v>
      </c>
      <c r="AL60" s="1093"/>
      <c r="AM60" s="1094"/>
      <c r="AN60" s="1184" t="str">
        <f>IFERROR(AVERAGE(AN57:AP59),"")</f>
        <v/>
      </c>
      <c r="AO60" s="1185"/>
      <c r="AP60" s="1186"/>
      <c r="AQ60" s="1187" t="str">
        <f>IFERROR(AVERAGE(AQ57:AS59),"")</f>
        <v/>
      </c>
      <c r="AR60" s="1188"/>
      <c r="AS60" s="1189"/>
      <c r="AT60" s="1074"/>
      <c r="AU60" s="1126"/>
      <c r="AV60" s="1126"/>
      <c r="AW60" s="1126"/>
      <c r="AX60" s="1126"/>
      <c r="AY60" s="1127"/>
      <c r="AZ60" s="1046" t="s">
        <v>143</v>
      </c>
      <c r="BA60" s="1047"/>
      <c r="BB60" s="1047"/>
      <c r="BC60" s="1047"/>
      <c r="BD60" s="1047"/>
      <c r="BE60" s="1047"/>
      <c r="BF60" s="1047"/>
      <c r="BG60" s="1047"/>
      <c r="BH60" s="1047"/>
      <c r="BI60" s="1047"/>
      <c r="BJ60" s="1047"/>
      <c r="BK60" s="1047"/>
      <c r="BL60" s="1047"/>
      <c r="BM60" s="1047"/>
      <c r="BN60" s="1047"/>
      <c r="BO60" s="1183"/>
      <c r="BP60" s="641"/>
      <c r="BQ60" s="1046" t="s">
        <v>125</v>
      </c>
      <c r="BR60" s="1047"/>
      <c r="BS60" s="1047"/>
      <c r="BT60" s="1047"/>
      <c r="BU60" s="1047"/>
      <c r="BV60" s="1047"/>
      <c r="BW60" s="1047"/>
      <c r="BX60" s="1047"/>
      <c r="BY60" s="1047"/>
      <c r="BZ60" s="1047"/>
      <c r="CA60" s="1047"/>
      <c r="CB60" s="1047"/>
      <c r="CC60" s="1048"/>
      <c r="CD60" s="641"/>
      <c r="CE60" s="641"/>
      <c r="CF60" s="641"/>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1"/>
      <c r="AK61" s="1137"/>
      <c r="AL61" s="1138"/>
      <c r="AM61" s="1138"/>
      <c r="AN61" s="1138"/>
      <c r="AO61" s="1138"/>
      <c r="AP61" s="1138"/>
      <c r="AQ61" s="1138"/>
      <c r="AR61" s="1138"/>
      <c r="AS61" s="1139"/>
      <c r="AT61" s="1058" t="s">
        <v>141</v>
      </c>
      <c r="AU61" s="1131"/>
      <c r="AV61" s="1131"/>
      <c r="AW61" s="1131"/>
      <c r="AX61" s="1131"/>
      <c r="AY61" s="1132"/>
      <c r="AZ61" s="1059" t="s">
        <v>140</v>
      </c>
      <c r="BA61" s="1060"/>
      <c r="BB61" s="1060"/>
      <c r="BC61" s="1060"/>
      <c r="BD61" s="1060"/>
      <c r="BE61" s="1060"/>
      <c r="BF61" s="1060"/>
      <c r="BG61" s="1060"/>
      <c r="BH61" s="1060"/>
      <c r="BI61" s="1060"/>
      <c r="BJ61" s="1060"/>
      <c r="BK61" s="1060"/>
      <c r="BL61" s="1060"/>
      <c r="BM61" s="1060"/>
      <c r="BN61" s="1060"/>
      <c r="BO61" s="1191"/>
      <c r="BP61" s="641"/>
      <c r="BQ61" s="1059"/>
      <c r="BR61" s="1060"/>
      <c r="BS61" s="1060"/>
      <c r="BT61" s="1060"/>
      <c r="BU61" s="1060"/>
      <c r="BV61" s="1060"/>
      <c r="BW61" s="1060"/>
      <c r="BX61" s="1060"/>
      <c r="BY61" s="1060"/>
      <c r="BZ61" s="1060"/>
      <c r="CA61" s="1060"/>
      <c r="CB61" s="1060"/>
      <c r="CC61" s="1061"/>
      <c r="CD61" s="641"/>
      <c r="CE61" s="641"/>
      <c r="CF61" s="641"/>
    </row>
    <row r="62" spans="1:84" ht="12" customHeight="1" thickBot="1" x14ac:dyDescent="0.25">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641"/>
      <c r="AK62" s="1140"/>
      <c r="AL62" s="1141"/>
      <c r="AM62" s="1141"/>
      <c r="AN62" s="1141"/>
      <c r="AO62" s="1141"/>
      <c r="AP62" s="1141"/>
      <c r="AQ62" s="1141"/>
      <c r="AR62" s="1141"/>
      <c r="AS62" s="1142"/>
      <c r="AT62" s="1043"/>
      <c r="AU62" s="1044"/>
      <c r="AV62" s="1044"/>
      <c r="AW62" s="1044"/>
      <c r="AX62" s="1044"/>
      <c r="AY62" s="1045"/>
      <c r="AZ62" s="1062"/>
      <c r="BA62" s="1063"/>
      <c r="BB62" s="1063"/>
      <c r="BC62" s="1063"/>
      <c r="BD62" s="1063"/>
      <c r="BE62" s="1063"/>
      <c r="BF62" s="1063"/>
      <c r="BG62" s="1063"/>
      <c r="BH62" s="1063"/>
      <c r="BI62" s="1063"/>
      <c r="BJ62" s="1063"/>
      <c r="BK62" s="1063"/>
      <c r="BL62" s="1063"/>
      <c r="BM62" s="1063"/>
      <c r="BN62" s="1063"/>
      <c r="BO62" s="1192"/>
      <c r="BP62" s="567"/>
      <c r="BQ62" s="1062"/>
      <c r="BR62" s="1063"/>
      <c r="BS62" s="1063"/>
      <c r="BT62" s="1063"/>
      <c r="BU62" s="1063"/>
      <c r="BV62" s="1063"/>
      <c r="BW62" s="1063"/>
      <c r="BX62" s="1063"/>
      <c r="BY62" s="1063"/>
      <c r="BZ62" s="1063"/>
      <c r="CA62" s="1063"/>
      <c r="CB62" s="1063"/>
      <c r="CC62" s="1064"/>
      <c r="CD62" s="641"/>
      <c r="CE62" s="641"/>
      <c r="CF62" s="641"/>
    </row>
    <row r="63" spans="1:84" ht="12" hidden="1" customHeight="1" x14ac:dyDescent="0.2"/>
  </sheetData>
  <sheetProtection sheet="1" objects="1" scenarios="1"/>
  <dataConsolidate link="1"/>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07"/>
      <c r="B5" s="1207"/>
      <c r="C5" s="1207"/>
      <c r="D5" s="1207"/>
      <c r="E5" s="1207"/>
      <c r="F5" s="1207"/>
      <c r="G5" s="3"/>
      <c r="H5" s="1208"/>
      <c r="I5" s="1208"/>
      <c r="J5" s="1208"/>
      <c r="K5" s="1208"/>
      <c r="L5" s="1208"/>
      <c r="M5" s="1208"/>
      <c r="N5" s="1208"/>
      <c r="O5" s="1208"/>
      <c r="P5" s="1208"/>
      <c r="Q5" s="1208"/>
      <c r="R5" s="1208"/>
      <c r="S5" s="1208"/>
      <c r="T5" s="1208"/>
      <c r="U5" s="1208"/>
      <c r="V5" s="1208"/>
      <c r="W5" s="1208"/>
      <c r="X5" s="1208"/>
      <c r="Y5" s="1208"/>
      <c r="Z5" s="1208"/>
      <c r="AA5" s="1208"/>
      <c r="AB5" s="1208"/>
      <c r="AC5" s="1208"/>
      <c r="AD5" s="1208"/>
      <c r="AE5" s="1208"/>
      <c r="AF5" s="1208"/>
      <c r="AG5" s="1208"/>
      <c r="AH5" s="1208"/>
      <c r="AI5" s="1208"/>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09" t="s">
        <v>298</v>
      </c>
      <c r="R10" s="1209"/>
      <c r="S10" s="1209"/>
      <c r="T10" s="1209"/>
      <c r="U10" s="1209"/>
      <c r="V10" s="1209"/>
      <c r="W10" s="1209"/>
      <c r="X10" s="1209"/>
      <c r="Y10" s="1209"/>
      <c r="Z10" s="1209"/>
      <c r="AA10" s="1209"/>
      <c r="AB10" s="1209"/>
      <c r="AC10" s="1209"/>
      <c r="AD10" s="1209"/>
      <c r="AE10" s="1209"/>
      <c r="AF10" s="1209"/>
      <c r="AG10" s="1209"/>
      <c r="AH10" s="1209"/>
      <c r="AI10" s="1209"/>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09"/>
      <c r="R11" s="1209"/>
      <c r="S11" s="1209"/>
      <c r="T11" s="1209"/>
      <c r="U11" s="1209"/>
      <c r="V11" s="1209"/>
      <c r="W11" s="1209"/>
      <c r="X11" s="1209"/>
      <c r="Y11" s="1209"/>
      <c r="Z11" s="1209"/>
      <c r="AA11" s="1209"/>
      <c r="AB11" s="1209"/>
      <c r="AC11" s="1209"/>
      <c r="AD11" s="1209"/>
      <c r="AE11" s="1209"/>
      <c r="AF11" s="1209"/>
      <c r="AG11" s="1209"/>
      <c r="AH11" s="1209"/>
      <c r="AI11" s="1209"/>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09"/>
      <c r="R12" s="1209"/>
      <c r="S12" s="1209"/>
      <c r="T12" s="1209"/>
      <c r="U12" s="1209"/>
      <c r="V12" s="1209"/>
      <c r="W12" s="1209"/>
      <c r="X12" s="1209"/>
      <c r="Y12" s="1209"/>
      <c r="Z12" s="1209"/>
      <c r="AA12" s="1209"/>
      <c r="AB12" s="1209"/>
      <c r="AC12" s="1209"/>
      <c r="AD12" s="1209"/>
      <c r="AE12" s="1209"/>
      <c r="AF12" s="1209"/>
      <c r="AG12" s="1209"/>
      <c r="AH12" s="1209"/>
      <c r="AI12" s="1209"/>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09"/>
      <c r="R13" s="1209"/>
      <c r="S13" s="1209"/>
      <c r="T13" s="1209"/>
      <c r="U13" s="1209"/>
      <c r="V13" s="1209"/>
      <c r="W13" s="1209"/>
      <c r="X13" s="1209"/>
      <c r="Y13" s="1209"/>
      <c r="Z13" s="1209"/>
      <c r="AA13" s="1209"/>
      <c r="AB13" s="1209"/>
      <c r="AC13" s="1209"/>
      <c r="AD13" s="1209"/>
      <c r="AE13" s="1209"/>
      <c r="AF13" s="1209"/>
      <c r="AG13" s="1209"/>
      <c r="AH13" s="1209"/>
      <c r="AI13" s="1209"/>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09"/>
      <c r="R14" s="1209"/>
      <c r="S14" s="1209"/>
      <c r="T14" s="1209"/>
      <c r="U14" s="1209"/>
      <c r="V14" s="1209"/>
      <c r="W14" s="1209"/>
      <c r="X14" s="1209"/>
      <c r="Y14" s="1209"/>
      <c r="Z14" s="1209"/>
      <c r="AA14" s="1209"/>
      <c r="AB14" s="1209"/>
      <c r="AC14" s="1209"/>
      <c r="AD14" s="1209"/>
      <c r="AE14" s="1209"/>
      <c r="AF14" s="1209"/>
      <c r="AG14" s="1209"/>
      <c r="AH14" s="1209"/>
      <c r="AI14" s="1209"/>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10"/>
      <c r="I18" s="1210"/>
      <c r="J18" s="1210"/>
      <c r="K18" s="1210"/>
      <c r="L18" s="1210"/>
      <c r="M18" s="1210"/>
      <c r="N18" s="1210"/>
      <c r="O18" s="1210"/>
      <c r="P18" s="1210"/>
      <c r="Q18" s="1210"/>
      <c r="R18" s="1210"/>
      <c r="S18" s="1210"/>
      <c r="T18" s="1210"/>
      <c r="U18" s="1210"/>
      <c r="V18" s="1210"/>
      <c r="W18" s="1210"/>
      <c r="X18" s="1210"/>
      <c r="Y18" s="1210"/>
      <c r="Z18" s="1210"/>
      <c r="AA18" s="1210"/>
      <c r="AB18" s="1210"/>
      <c r="AC18" s="1210"/>
      <c r="AD18" s="1210"/>
      <c r="AE18" s="1210"/>
      <c r="AF18" s="1210"/>
      <c r="AG18" s="1210"/>
      <c r="AH18" s="1210"/>
      <c r="AI18" s="1210"/>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10"/>
      <c r="I19" s="1210"/>
      <c r="J19" s="1210"/>
      <c r="K19" s="1210"/>
      <c r="L19" s="1210"/>
      <c r="M19" s="1210"/>
      <c r="N19" s="1210"/>
      <c r="O19" s="1210"/>
      <c r="P19" s="1210"/>
      <c r="Q19" s="1210"/>
      <c r="R19" s="1210"/>
      <c r="S19" s="1210"/>
      <c r="T19" s="1210"/>
      <c r="U19" s="1210"/>
      <c r="V19" s="1210"/>
      <c r="W19" s="1210"/>
      <c r="X19" s="1210"/>
      <c r="Y19" s="1210"/>
      <c r="Z19" s="1210"/>
      <c r="AA19" s="1210"/>
      <c r="AB19" s="1210"/>
      <c r="AC19" s="1210"/>
      <c r="AD19" s="1210"/>
      <c r="AE19" s="1210"/>
      <c r="AF19" s="1210"/>
      <c r="AG19" s="1210"/>
      <c r="AH19" s="1210"/>
      <c r="AI19" s="1210"/>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10"/>
      <c r="I20" s="1210"/>
      <c r="J20" s="1210"/>
      <c r="K20" s="1210"/>
      <c r="L20" s="1210"/>
      <c r="M20" s="1210"/>
      <c r="N20" s="1210"/>
      <c r="O20" s="1210"/>
      <c r="P20" s="1210"/>
      <c r="Q20" s="1210"/>
      <c r="R20" s="1210"/>
      <c r="S20" s="1210"/>
      <c r="T20" s="1210"/>
      <c r="U20" s="1210"/>
      <c r="V20" s="1210"/>
      <c r="W20" s="1210"/>
      <c r="X20" s="1210"/>
      <c r="Y20" s="1210"/>
      <c r="Z20" s="1210"/>
      <c r="AA20" s="1210"/>
      <c r="AB20" s="1210"/>
      <c r="AC20" s="1210"/>
      <c r="AD20" s="1210"/>
      <c r="AE20" s="1210"/>
      <c r="AF20" s="1210"/>
      <c r="AG20" s="1210"/>
      <c r="AH20" s="1210"/>
      <c r="AI20" s="1210"/>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10"/>
      <c r="I21" s="1210"/>
      <c r="J21" s="1210"/>
      <c r="K21" s="1210"/>
      <c r="L21" s="1210"/>
      <c r="M21" s="1210"/>
      <c r="N21" s="1210"/>
      <c r="O21" s="1210"/>
      <c r="P21" s="1210"/>
      <c r="Q21" s="1210"/>
      <c r="R21" s="1210"/>
      <c r="S21" s="1210"/>
      <c r="T21" s="1210"/>
      <c r="U21" s="1210"/>
      <c r="V21" s="1210"/>
      <c r="W21" s="1210"/>
      <c r="X21" s="1210"/>
      <c r="Y21" s="1210"/>
      <c r="Z21" s="1210"/>
      <c r="AA21" s="1210"/>
      <c r="AB21" s="1210"/>
      <c r="AC21" s="1210"/>
      <c r="AD21" s="1210"/>
      <c r="AE21" s="1210"/>
      <c r="AF21" s="1210"/>
      <c r="AG21" s="1210"/>
      <c r="AH21" s="1210"/>
      <c r="AI21" s="1210"/>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10"/>
      <c r="I22" s="1210"/>
      <c r="J22" s="1210"/>
      <c r="K22" s="1210"/>
      <c r="L22" s="1210"/>
      <c r="M22" s="1210"/>
      <c r="N22" s="1210"/>
      <c r="O22" s="1210"/>
      <c r="P22" s="1210"/>
      <c r="Q22" s="1210"/>
      <c r="R22" s="1210"/>
      <c r="S22" s="1210"/>
      <c r="T22" s="1210"/>
      <c r="U22" s="1210"/>
      <c r="V22" s="1210"/>
      <c r="W22" s="1210"/>
      <c r="X22" s="1210"/>
      <c r="Y22" s="1210"/>
      <c r="Z22" s="1210"/>
      <c r="AA22" s="1210"/>
      <c r="AB22" s="1210"/>
      <c r="AC22" s="1210"/>
      <c r="AD22" s="1210"/>
      <c r="AE22" s="1210"/>
      <c r="AF22" s="1210"/>
      <c r="AG22" s="1210"/>
      <c r="AH22" s="1210"/>
      <c r="AI22" s="1210"/>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11" t="s">
        <v>297</v>
      </c>
      <c r="T26" s="1211"/>
      <c r="U26" s="1211"/>
      <c r="V26" s="1211"/>
      <c r="W26" s="1211"/>
      <c r="X26" s="1211"/>
      <c r="Y26" s="1211"/>
      <c r="Z26" s="1211"/>
      <c r="AA26" s="1211"/>
      <c r="AB26" s="1211"/>
      <c r="AC26" s="1211"/>
      <c r="AD26" s="1211"/>
      <c r="AE26" s="1211"/>
      <c r="AF26" s="1211"/>
      <c r="AG26" s="1211"/>
      <c r="AH26" s="1211"/>
      <c r="AI26" s="1211"/>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11"/>
      <c r="T27" s="1211"/>
      <c r="U27" s="1211"/>
      <c r="V27" s="1211"/>
      <c r="W27" s="1211"/>
      <c r="X27" s="1211"/>
      <c r="Y27" s="1211"/>
      <c r="Z27" s="1211"/>
      <c r="AA27" s="1211"/>
      <c r="AB27" s="1211"/>
      <c r="AC27" s="1211"/>
      <c r="AD27" s="1211"/>
      <c r="AE27" s="1211"/>
      <c r="AF27" s="1211"/>
      <c r="AG27" s="1211"/>
      <c r="AH27" s="1211"/>
      <c r="AI27" s="1211"/>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11"/>
      <c r="T28" s="1211"/>
      <c r="U28" s="1211"/>
      <c r="V28" s="1211"/>
      <c r="W28" s="1211"/>
      <c r="X28" s="1211"/>
      <c r="Y28" s="1211"/>
      <c r="Z28" s="1211"/>
      <c r="AA28" s="1211"/>
      <c r="AB28" s="1211"/>
      <c r="AC28" s="1211"/>
      <c r="AD28" s="1211"/>
      <c r="AE28" s="1211"/>
      <c r="AF28" s="1211"/>
      <c r="AG28" s="1211"/>
      <c r="AH28" s="1211"/>
      <c r="AI28" s="1211"/>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11"/>
      <c r="T29" s="1211"/>
      <c r="U29" s="1211"/>
      <c r="V29" s="1211"/>
      <c r="W29" s="1211"/>
      <c r="X29" s="1211"/>
      <c r="Y29" s="1211"/>
      <c r="Z29" s="1211"/>
      <c r="AA29" s="1211"/>
      <c r="AB29" s="1211"/>
      <c r="AC29" s="1211"/>
      <c r="AD29" s="1211"/>
      <c r="AE29" s="1211"/>
      <c r="AF29" s="1211"/>
      <c r="AG29" s="1211"/>
      <c r="AH29" s="1211"/>
      <c r="AI29" s="1211"/>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11"/>
      <c r="T30" s="1211"/>
      <c r="U30" s="1211"/>
      <c r="V30" s="1211"/>
      <c r="W30" s="1211"/>
      <c r="X30" s="1211"/>
      <c r="Y30" s="1211"/>
      <c r="Z30" s="1211"/>
      <c r="AA30" s="1211"/>
      <c r="AB30" s="1211"/>
      <c r="AC30" s="1211"/>
      <c r="AD30" s="1211"/>
      <c r="AE30" s="1211"/>
      <c r="AF30" s="1211"/>
      <c r="AG30" s="1211"/>
      <c r="AH30" s="1211"/>
      <c r="AI30" s="1211"/>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10"/>
      <c r="I33" s="1210"/>
      <c r="J33" s="1210"/>
      <c r="K33" s="1210"/>
      <c r="L33" s="1210"/>
      <c r="M33" s="1210"/>
      <c r="N33" s="1210"/>
      <c r="O33" s="1210"/>
      <c r="P33" s="1210"/>
      <c r="Q33" s="1210"/>
      <c r="R33" s="1210"/>
      <c r="S33" s="1210"/>
      <c r="T33" s="1210"/>
      <c r="U33" s="1210"/>
      <c r="V33" s="1210"/>
      <c r="W33" s="1210"/>
      <c r="X33" s="1210"/>
      <c r="Y33" s="1210"/>
      <c r="Z33" s="1210"/>
      <c r="AA33" s="1210"/>
      <c r="AB33" s="1210"/>
      <c r="AC33" s="1210"/>
      <c r="AD33" s="1210"/>
      <c r="AE33" s="1210"/>
      <c r="AF33" s="1210"/>
      <c r="AG33" s="1210"/>
      <c r="AH33" s="1210"/>
      <c r="AI33" s="1210"/>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10"/>
      <c r="I34" s="1210"/>
      <c r="J34" s="1210"/>
      <c r="K34" s="1210"/>
      <c r="L34" s="1210"/>
      <c r="M34" s="1210"/>
      <c r="N34" s="1210"/>
      <c r="O34" s="1210"/>
      <c r="P34" s="1210"/>
      <c r="Q34" s="1210"/>
      <c r="R34" s="1210"/>
      <c r="S34" s="1210"/>
      <c r="T34" s="1210"/>
      <c r="U34" s="1210"/>
      <c r="V34" s="1210"/>
      <c r="W34" s="1210"/>
      <c r="X34" s="1210"/>
      <c r="Y34" s="1210"/>
      <c r="Z34" s="1210"/>
      <c r="AA34" s="1210"/>
      <c r="AB34" s="1210"/>
      <c r="AC34" s="1210"/>
      <c r="AD34" s="1210"/>
      <c r="AE34" s="1210"/>
      <c r="AF34" s="1210"/>
      <c r="AG34" s="1210"/>
      <c r="AH34" s="1210"/>
      <c r="AI34" s="1210"/>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10"/>
      <c r="I35" s="1210"/>
      <c r="J35" s="1210"/>
      <c r="K35" s="1210"/>
      <c r="L35" s="1210"/>
      <c r="M35" s="1210"/>
      <c r="N35" s="1210"/>
      <c r="O35" s="1210"/>
      <c r="P35" s="1210"/>
      <c r="Q35" s="1210"/>
      <c r="R35" s="1210"/>
      <c r="S35" s="1210"/>
      <c r="T35" s="1210"/>
      <c r="U35" s="1210"/>
      <c r="V35" s="1210"/>
      <c r="W35" s="1210"/>
      <c r="X35" s="1210"/>
      <c r="Y35" s="1210"/>
      <c r="Z35" s="1210"/>
      <c r="AA35" s="1210"/>
      <c r="AB35" s="1210"/>
      <c r="AC35" s="1210"/>
      <c r="AD35" s="1210"/>
      <c r="AE35" s="1210"/>
      <c r="AF35" s="1210"/>
      <c r="AG35" s="1210"/>
      <c r="AH35" s="1210"/>
      <c r="AI35" s="1210"/>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10"/>
      <c r="I36" s="1210"/>
      <c r="J36" s="1210"/>
      <c r="K36" s="1210"/>
      <c r="L36" s="1210"/>
      <c r="M36" s="1210"/>
      <c r="N36" s="1210"/>
      <c r="O36" s="1210"/>
      <c r="P36" s="1210"/>
      <c r="Q36" s="1210"/>
      <c r="R36" s="1210"/>
      <c r="S36" s="1210"/>
      <c r="T36" s="1210"/>
      <c r="U36" s="1210"/>
      <c r="V36" s="1210"/>
      <c r="W36" s="1210"/>
      <c r="X36" s="1210"/>
      <c r="Y36" s="1210"/>
      <c r="Z36" s="1210"/>
      <c r="AA36" s="1210"/>
      <c r="AB36" s="1210"/>
      <c r="AC36" s="1210"/>
      <c r="AD36" s="1210"/>
      <c r="AE36" s="1210"/>
      <c r="AF36" s="1210"/>
      <c r="AG36" s="1210"/>
      <c r="AH36" s="1210"/>
      <c r="AI36" s="1210"/>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10"/>
      <c r="I37" s="1210"/>
      <c r="J37" s="1210"/>
      <c r="K37" s="1210"/>
      <c r="L37" s="1210"/>
      <c r="M37" s="1210"/>
      <c r="N37" s="1210"/>
      <c r="O37" s="1210"/>
      <c r="P37" s="1210"/>
      <c r="Q37" s="1210"/>
      <c r="R37" s="1210"/>
      <c r="S37" s="1210"/>
      <c r="T37" s="1210"/>
      <c r="U37" s="1210"/>
      <c r="V37" s="1210"/>
      <c r="W37" s="1210"/>
      <c r="X37" s="1210"/>
      <c r="Y37" s="1210"/>
      <c r="Z37" s="1210"/>
      <c r="AA37" s="1210"/>
      <c r="AB37" s="1210"/>
      <c r="AC37" s="1210"/>
      <c r="AD37" s="1210"/>
      <c r="AE37" s="1210"/>
      <c r="AF37" s="1210"/>
      <c r="AG37" s="1210"/>
      <c r="AH37" s="1210"/>
      <c r="AI37" s="1210"/>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827</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828</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206" t="s">
        <v>296</v>
      </c>
      <c r="U53" s="1206"/>
      <c r="V53" s="1206"/>
      <c r="W53" s="1206"/>
      <c r="X53" s="1206"/>
      <c r="Y53" s="1206"/>
      <c r="Z53" s="1206"/>
      <c r="AA53" s="1206"/>
      <c r="AB53" s="1206"/>
      <c r="AC53" s="1206"/>
      <c r="AD53" s="1206"/>
      <c r="AE53" s="1206"/>
      <c r="AF53" s="1206"/>
      <c r="AG53" s="1206"/>
      <c r="AH53" s="1206"/>
      <c r="AI53" s="1206"/>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206" t="s">
        <v>295</v>
      </c>
      <c r="U54" s="1206"/>
      <c r="V54" s="1206"/>
      <c r="W54" s="1206"/>
      <c r="X54" s="1206"/>
      <c r="Y54" s="1206"/>
      <c r="Z54" s="1206"/>
      <c r="AA54" s="1206"/>
      <c r="AB54" s="1206"/>
      <c r="AC54" s="1206"/>
      <c r="AD54" s="1206"/>
      <c r="AE54" s="1206"/>
      <c r="AF54" s="1206"/>
      <c r="AG54" s="1206"/>
      <c r="AH54" s="1206"/>
      <c r="AI54" s="1206"/>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206" t="str">
        <f>IF(AJ38="Dallas",AJ41,IF(AJ38="Ft. Worth",AJ42,IF(AJ38="Houston",AJ43,IF(AJ38="El Paso",AJ44,AJ41))))</f>
        <v>1331 River Bend Drive</v>
      </c>
      <c r="U55" s="1206"/>
      <c r="V55" s="1206"/>
      <c r="W55" s="1206"/>
      <c r="X55" s="1206"/>
      <c r="Y55" s="1206"/>
      <c r="Z55" s="1206"/>
      <c r="AA55" s="1206"/>
      <c r="AB55" s="1206"/>
      <c r="AC55" s="1206"/>
      <c r="AD55" s="1206"/>
      <c r="AE55" s="1206"/>
      <c r="AF55" s="1206"/>
      <c r="AG55" s="1206"/>
      <c r="AH55" s="1206"/>
      <c r="AI55" s="1206"/>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206" t="str">
        <f>IF(AJ38="Dallas",AJ47,IF(AJ38="Ft. Worth",AJ48,IF(AJ38="Houston",AJ49,IF(AJ38="El Paso",AJ50,AJ47))))</f>
        <v>Dallas, TX 75247-4962</v>
      </c>
      <c r="U56" s="1206"/>
      <c r="V56" s="1206"/>
      <c r="W56" s="1206"/>
      <c r="X56" s="1206"/>
      <c r="Y56" s="1206"/>
      <c r="Z56" s="1206"/>
      <c r="AA56" s="1206"/>
      <c r="AB56" s="1206"/>
      <c r="AC56" s="1206"/>
      <c r="AD56" s="1206"/>
      <c r="AE56" s="1206"/>
      <c r="AF56" s="1206"/>
      <c r="AG56" s="1206"/>
      <c r="AH56" s="1206"/>
      <c r="AI56" s="1206"/>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206" t="s">
        <v>293</v>
      </c>
      <c r="U57" s="1206"/>
      <c r="V57" s="1206"/>
      <c r="W57" s="1206"/>
      <c r="X57" s="1206"/>
      <c r="Y57" s="1206"/>
      <c r="Z57" s="1206"/>
      <c r="AA57" s="1206"/>
      <c r="AB57" s="1206"/>
      <c r="AC57" s="1206"/>
      <c r="AD57" s="1206"/>
      <c r="AE57" s="1206"/>
      <c r="AF57" s="1206"/>
      <c r="AG57" s="1206"/>
      <c r="AH57" s="1206"/>
      <c r="AI57" s="1206"/>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206" t="str">
        <f>"NEBB Registration Number: "&amp;IF(AJ38="Dallas",AJ53,IF(AJ38="Ft. Worth",AJ54,IF(AJ38="Houston",AJ55,IF(AJ38="El Paso",AJ56,AJ53))))</f>
        <v>NEBB Registration Number: 2951</v>
      </c>
      <c r="U58" s="1206"/>
      <c r="V58" s="1206"/>
      <c r="W58" s="1206"/>
      <c r="X58" s="1206"/>
      <c r="Y58" s="1206"/>
      <c r="Z58" s="1206"/>
      <c r="AA58" s="1206"/>
      <c r="AB58" s="1206"/>
      <c r="AC58" s="1206"/>
      <c r="AD58" s="1206"/>
      <c r="AE58" s="1206"/>
      <c r="AF58" s="1206"/>
      <c r="AG58" s="1206"/>
      <c r="AH58" s="1206"/>
      <c r="AI58" s="1206"/>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212" t="s">
        <v>704</v>
      </c>
      <c r="B1" s="1212"/>
      <c r="C1" s="1212"/>
    </row>
    <row r="2" spans="1:3" ht="14.45" customHeight="1" x14ac:dyDescent="0.25">
      <c r="A2" s="1213" t="s">
        <v>705</v>
      </c>
      <c r="B2" s="1213"/>
      <c r="C2" s="1213"/>
    </row>
    <row r="3" spans="1:3" ht="15" x14ac:dyDescent="0.25">
      <c r="A3" s="1213"/>
      <c r="B3" s="1213"/>
      <c r="C3" s="1213"/>
    </row>
    <row r="4" spans="1:3" ht="15" x14ac:dyDescent="0.25">
      <c r="A4" s="1213"/>
      <c r="B4" s="1213"/>
      <c r="C4" s="1213"/>
    </row>
    <row r="5" spans="1:3" ht="15" x14ac:dyDescent="0.25">
      <c r="A5" s="1213"/>
      <c r="B5" s="1213"/>
      <c r="C5" s="1213"/>
    </row>
    <row r="6" spans="1:3" ht="15" x14ac:dyDescent="0.25">
      <c r="A6" s="1213"/>
      <c r="B6" s="1213"/>
      <c r="C6" s="1213"/>
    </row>
    <row r="7" spans="1:3" ht="15" x14ac:dyDescent="0.25">
      <c r="A7" s="1213"/>
      <c r="B7" s="1213"/>
      <c r="C7" s="1213"/>
    </row>
    <row r="8" spans="1:3" ht="15" x14ac:dyDescent="0.25">
      <c r="A8" s="1213"/>
      <c r="B8" s="1213"/>
      <c r="C8" s="1213"/>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3">
        <v>2</v>
      </c>
      <c r="C13" s="398"/>
    </row>
    <row r="14" spans="1:3" ht="15" x14ac:dyDescent="0.25">
      <c r="A14" s="396" t="s">
        <v>623</v>
      </c>
      <c r="B14" s="463">
        <v>2</v>
      </c>
      <c r="C14" s="398"/>
    </row>
    <row r="15" spans="1:3" ht="15" x14ac:dyDescent="0.25">
      <c r="A15" s="396" t="s">
        <v>625</v>
      </c>
      <c r="B15" s="463">
        <v>8</v>
      </c>
      <c r="C15" s="398"/>
    </row>
    <row r="16" spans="1:3" ht="15" x14ac:dyDescent="0.25">
      <c r="A16" s="396" t="s">
        <v>407</v>
      </c>
      <c r="B16" s="463">
        <v>2</v>
      </c>
      <c r="C16" s="398"/>
    </row>
    <row r="17" spans="1:3" ht="15" x14ac:dyDescent="0.25">
      <c r="A17" s="396" t="s">
        <v>708</v>
      </c>
      <c r="B17" s="463">
        <v>1.25</v>
      </c>
      <c r="C17" s="398"/>
    </row>
    <row r="18" spans="1:3" ht="15" x14ac:dyDescent="0.25">
      <c r="A18" s="396" t="s">
        <v>723</v>
      </c>
      <c r="B18" s="463">
        <v>0.14000000000000001</v>
      </c>
      <c r="C18" s="398"/>
    </row>
    <row r="19" spans="1:3" ht="15" x14ac:dyDescent="0.25">
      <c r="A19" s="396" t="s">
        <v>724</v>
      </c>
      <c r="B19" s="463">
        <v>0.14000000000000001</v>
      </c>
      <c r="C19" s="398"/>
    </row>
    <row r="20" spans="1:3" ht="15" x14ac:dyDescent="0.25">
      <c r="A20" s="396" t="s">
        <v>473</v>
      </c>
      <c r="B20" s="463">
        <v>0.5</v>
      </c>
      <c r="C20" s="398"/>
    </row>
    <row r="21" spans="1:3" ht="15" x14ac:dyDescent="0.25">
      <c r="A21" s="396" t="s">
        <v>629</v>
      </c>
      <c r="B21" s="463">
        <v>4</v>
      </c>
      <c r="C21" s="398"/>
    </row>
    <row r="22" spans="1:3" ht="15" x14ac:dyDescent="0.25">
      <c r="A22" s="396" t="s">
        <v>709</v>
      </c>
      <c r="B22" s="463">
        <v>2</v>
      </c>
      <c r="C22" s="398"/>
    </row>
    <row r="23" spans="1:3" ht="15" x14ac:dyDescent="0.25">
      <c r="A23" s="396" t="s">
        <v>710</v>
      </c>
      <c r="B23" s="463">
        <v>4</v>
      </c>
      <c r="C23" s="398"/>
    </row>
    <row r="24" spans="1:3" ht="15" x14ac:dyDescent="0.25">
      <c r="A24" s="396" t="s">
        <v>711</v>
      </c>
      <c r="B24" s="463">
        <v>1</v>
      </c>
      <c r="C24" s="398"/>
    </row>
    <row r="25" spans="1:3" ht="15" x14ac:dyDescent="0.25">
      <c r="A25" s="396" t="s">
        <v>712</v>
      </c>
      <c r="B25" s="463">
        <v>0.5</v>
      </c>
      <c r="C25" s="398"/>
    </row>
    <row r="26" spans="1:3" ht="15" x14ac:dyDescent="0.25">
      <c r="A26" s="396" t="s">
        <v>713</v>
      </c>
      <c r="B26" s="463">
        <v>0.5</v>
      </c>
      <c r="C26" s="398"/>
    </row>
    <row r="27" spans="1:3" ht="15" x14ac:dyDescent="0.25">
      <c r="A27" s="396" t="s">
        <v>714</v>
      </c>
      <c r="B27" s="463">
        <v>0.5</v>
      </c>
      <c r="C27" s="398"/>
    </row>
    <row r="28" spans="1:3" ht="15" x14ac:dyDescent="0.25">
      <c r="A28" s="396" t="s">
        <v>837</v>
      </c>
      <c r="B28" s="400">
        <v>0.5</v>
      </c>
      <c r="C28" s="398"/>
    </row>
    <row r="29" spans="1:3" ht="15" x14ac:dyDescent="0.25">
      <c r="A29" s="396" t="s">
        <v>715</v>
      </c>
      <c r="B29" s="463">
        <v>0.5</v>
      </c>
      <c r="C29" s="398"/>
    </row>
    <row r="30" spans="1:3" ht="15" x14ac:dyDescent="0.25">
      <c r="A30" s="396" t="s">
        <v>716</v>
      </c>
      <c r="B30" s="463">
        <v>0.5</v>
      </c>
      <c r="C30" s="398"/>
    </row>
    <row r="31" spans="1:3" ht="15" x14ac:dyDescent="0.25">
      <c r="A31" s="396" t="s">
        <v>717</v>
      </c>
      <c r="B31" s="463"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15" customWidth="1"/>
    <col min="7" max="7" width="0.85546875" style="1215" customWidth="1"/>
    <col min="8" max="34" width="2.7109375" style="1215" customWidth="1"/>
    <col min="35" max="35" width="4.28515625" style="1215"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216"/>
      <c r="B5" s="1216"/>
      <c r="C5" s="1216"/>
      <c r="D5" s="1216"/>
      <c r="E5" s="1216"/>
      <c r="F5" s="1216"/>
      <c r="G5" s="3"/>
      <c r="H5" s="690"/>
      <c r="I5" s="690"/>
      <c r="J5" s="690"/>
      <c r="K5" s="690"/>
      <c r="L5" s="690"/>
      <c r="M5" s="690"/>
      <c r="N5" s="690"/>
      <c r="O5" s="690"/>
      <c r="P5" s="690"/>
      <c r="Q5" s="690"/>
      <c r="R5" s="690"/>
      <c r="S5" s="690"/>
      <c r="T5" s="690"/>
      <c r="U5" s="690"/>
      <c r="V5" s="690"/>
      <c r="W5" s="690"/>
      <c r="X5" s="690"/>
      <c r="Y5" s="690"/>
      <c r="Z5" s="690"/>
      <c r="AA5" s="690"/>
      <c r="AB5" s="690"/>
      <c r="AC5" s="690"/>
      <c r="AD5" s="690"/>
      <c r="AE5" s="690"/>
      <c r="AF5" s="690"/>
      <c r="AG5" s="690"/>
      <c r="AH5" s="690"/>
      <c r="AI5" s="690"/>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4">
      <c r="A9" s="687"/>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4">
      <c r="A10" s="171"/>
      <c r="B10" s="171"/>
      <c r="C10" s="171"/>
      <c r="D10" s="171"/>
      <c r="E10" s="171"/>
      <c r="F10" s="171"/>
      <c r="G10" s="171"/>
      <c r="H10" s="171"/>
      <c r="I10" s="171"/>
      <c r="J10" s="1219" t="s">
        <v>1029</v>
      </c>
      <c r="K10" s="1219"/>
      <c r="L10" s="1219"/>
      <c r="M10" s="1219"/>
      <c r="N10" s="1219"/>
      <c r="O10" s="1219"/>
      <c r="P10" s="1219"/>
      <c r="Q10" s="1219"/>
      <c r="R10" s="1219"/>
      <c r="S10" s="1219"/>
      <c r="T10" s="1219"/>
      <c r="U10" s="1219"/>
      <c r="V10" s="1219"/>
      <c r="W10" s="1219"/>
      <c r="X10" s="1219"/>
      <c r="Y10" s="1219"/>
      <c r="Z10" s="1219"/>
      <c r="AA10" s="1219"/>
      <c r="AB10" s="1219"/>
      <c r="AC10" s="1219"/>
      <c r="AD10" s="1219"/>
      <c r="AE10" s="1219"/>
      <c r="AF10" s="1219"/>
      <c r="AG10" s="1219"/>
      <c r="AH10" s="1219"/>
      <c r="AI10" s="1219"/>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4">
      <c r="A11" s="171"/>
      <c r="B11" s="171"/>
      <c r="C11" s="171"/>
      <c r="D11" s="171"/>
      <c r="E11" s="171"/>
      <c r="F11" s="171"/>
      <c r="G11" s="171"/>
      <c r="H11" s="171"/>
      <c r="I11" s="171"/>
      <c r="J11" s="1219"/>
      <c r="K11" s="1219"/>
      <c r="L11" s="1219"/>
      <c r="M11" s="1219"/>
      <c r="N11" s="1219"/>
      <c r="O11" s="1219"/>
      <c r="P11" s="1219"/>
      <c r="Q11" s="1219"/>
      <c r="R11" s="1219"/>
      <c r="S11" s="1219"/>
      <c r="T11" s="1219"/>
      <c r="U11" s="1219"/>
      <c r="V11" s="1219"/>
      <c r="W11" s="1219"/>
      <c r="X11" s="1219"/>
      <c r="Y11" s="1219"/>
      <c r="Z11" s="1219"/>
      <c r="AA11" s="1219"/>
      <c r="AB11" s="1219"/>
      <c r="AC11" s="1219"/>
      <c r="AD11" s="1219"/>
      <c r="AE11" s="1219"/>
      <c r="AF11" s="1219"/>
      <c r="AG11" s="1219"/>
      <c r="AH11" s="1219"/>
      <c r="AI11" s="1219"/>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4">
      <c r="A12" s="171"/>
      <c r="B12" s="171"/>
      <c r="C12" s="171"/>
      <c r="D12" s="171"/>
      <c r="E12" s="171"/>
      <c r="F12" s="171"/>
      <c r="G12" s="171"/>
      <c r="H12" s="171"/>
      <c r="I12" s="171"/>
      <c r="J12" s="1219"/>
      <c r="K12" s="1219"/>
      <c r="L12" s="1219"/>
      <c r="M12" s="1219"/>
      <c r="N12" s="1219"/>
      <c r="O12" s="1219"/>
      <c r="P12" s="1219"/>
      <c r="Q12" s="1219"/>
      <c r="R12" s="1219"/>
      <c r="S12" s="1219"/>
      <c r="T12" s="1219"/>
      <c r="U12" s="1219"/>
      <c r="V12" s="1219"/>
      <c r="W12" s="1219"/>
      <c r="X12" s="1219"/>
      <c r="Y12" s="1219"/>
      <c r="Z12" s="1219"/>
      <c r="AA12" s="1219"/>
      <c r="AB12" s="1219"/>
      <c r="AC12" s="1219"/>
      <c r="AD12" s="1219"/>
      <c r="AE12" s="1219"/>
      <c r="AF12" s="1219"/>
      <c r="AG12" s="1219"/>
      <c r="AH12" s="1219"/>
      <c r="AI12" s="1219"/>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4">
      <c r="A13" s="171"/>
      <c r="B13" s="171"/>
      <c r="C13" s="171"/>
      <c r="D13" s="171"/>
      <c r="E13" s="171"/>
      <c r="F13" s="171"/>
      <c r="G13" s="171"/>
      <c r="H13" s="171"/>
      <c r="I13" s="171"/>
      <c r="J13" s="1219"/>
      <c r="K13" s="1219"/>
      <c r="L13" s="1219"/>
      <c r="M13" s="1219"/>
      <c r="N13" s="1219"/>
      <c r="O13" s="1219"/>
      <c r="P13" s="1219"/>
      <c r="Q13" s="1219"/>
      <c r="R13" s="1219"/>
      <c r="S13" s="1219"/>
      <c r="T13" s="1219"/>
      <c r="U13" s="1219"/>
      <c r="V13" s="1219"/>
      <c r="W13" s="1219"/>
      <c r="X13" s="1219"/>
      <c r="Y13" s="1219"/>
      <c r="Z13" s="1219"/>
      <c r="AA13" s="1219"/>
      <c r="AB13" s="1219"/>
      <c r="AC13" s="1219"/>
      <c r="AD13" s="1219"/>
      <c r="AE13" s="1219"/>
      <c r="AF13" s="1219"/>
      <c r="AG13" s="1219"/>
      <c r="AH13" s="1219"/>
      <c r="AI13" s="1219"/>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4">
      <c r="A14" s="171"/>
      <c r="B14" s="171"/>
      <c r="C14" s="171"/>
      <c r="D14" s="171"/>
      <c r="E14" s="171"/>
      <c r="F14" s="171"/>
      <c r="G14" s="171"/>
      <c r="H14" s="171"/>
      <c r="I14" s="171"/>
      <c r="J14" s="1219"/>
      <c r="K14" s="1219"/>
      <c r="L14" s="1219"/>
      <c r="M14" s="1219"/>
      <c r="N14" s="1219"/>
      <c r="O14" s="1219"/>
      <c r="P14" s="1219"/>
      <c r="Q14" s="1219"/>
      <c r="R14" s="1219"/>
      <c r="S14" s="1219"/>
      <c r="T14" s="1219"/>
      <c r="U14" s="1219"/>
      <c r="V14" s="1219"/>
      <c r="W14" s="1219"/>
      <c r="X14" s="1219"/>
      <c r="Y14" s="1219"/>
      <c r="Z14" s="1219"/>
      <c r="AA14" s="1219"/>
      <c r="AB14" s="1219"/>
      <c r="AC14" s="1219"/>
      <c r="AD14" s="1219"/>
      <c r="AE14" s="1219"/>
      <c r="AF14" s="1219"/>
      <c r="AG14" s="1219"/>
      <c r="AH14" s="1219"/>
      <c r="AI14" s="1219"/>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4">
      <c r="A15" s="171"/>
      <c r="B15" s="171"/>
      <c r="C15" s="171"/>
      <c r="D15" s="171"/>
      <c r="E15" s="171"/>
      <c r="F15" s="171"/>
      <c r="G15" s="171"/>
      <c r="H15" s="171"/>
      <c r="I15" s="171"/>
      <c r="J15" s="1219"/>
      <c r="K15" s="1219"/>
      <c r="L15" s="1219"/>
      <c r="M15" s="1219"/>
      <c r="N15" s="1219"/>
      <c r="O15" s="1219"/>
      <c r="P15" s="1219"/>
      <c r="Q15" s="1219"/>
      <c r="R15" s="1219"/>
      <c r="S15" s="1219"/>
      <c r="T15" s="1219"/>
      <c r="U15" s="1219"/>
      <c r="V15" s="1219"/>
      <c r="W15" s="1219"/>
      <c r="X15" s="1219"/>
      <c r="Y15" s="1219"/>
      <c r="Z15" s="1219"/>
      <c r="AA15" s="1219"/>
      <c r="AB15" s="1219"/>
      <c r="AC15" s="1219"/>
      <c r="AD15" s="1219"/>
      <c r="AE15" s="1219"/>
      <c r="AF15" s="1219"/>
      <c r="AG15" s="1219"/>
      <c r="AH15" s="1219"/>
      <c r="AI15" s="1219"/>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4">
      <c r="A16" s="171"/>
      <c r="B16" s="171"/>
      <c r="C16" s="171"/>
      <c r="D16" s="171"/>
      <c r="E16" s="171"/>
      <c r="F16" s="171"/>
      <c r="G16" s="171"/>
      <c r="H16" s="171"/>
      <c r="I16" s="171"/>
      <c r="J16" s="1219"/>
      <c r="K16" s="1219"/>
      <c r="L16" s="1219"/>
      <c r="M16" s="1219"/>
      <c r="N16" s="1219"/>
      <c r="O16" s="1219"/>
      <c r="P16" s="1219"/>
      <c r="Q16" s="1219"/>
      <c r="R16" s="1219"/>
      <c r="S16" s="1219"/>
      <c r="T16" s="1219"/>
      <c r="U16" s="1219"/>
      <c r="V16" s="1219"/>
      <c r="W16" s="1219"/>
      <c r="X16" s="1219"/>
      <c r="Y16" s="1219"/>
      <c r="Z16" s="1219"/>
      <c r="AA16" s="1219"/>
      <c r="AB16" s="1219"/>
      <c r="AC16" s="1219"/>
      <c r="AD16" s="1219"/>
      <c r="AE16" s="1219"/>
      <c r="AF16" s="1219"/>
      <c r="AG16" s="1219"/>
      <c r="AH16" s="1219"/>
      <c r="AI16" s="1219"/>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4">
      <c r="A17" s="171"/>
      <c r="B17" s="171"/>
      <c r="C17" s="171"/>
      <c r="D17" s="171"/>
      <c r="E17" s="171"/>
      <c r="F17" s="171"/>
      <c r="G17" s="171"/>
      <c r="H17" s="171"/>
      <c r="I17" s="171"/>
      <c r="J17" s="1219"/>
      <c r="K17" s="1219"/>
      <c r="L17" s="1219"/>
      <c r="M17" s="1219"/>
      <c r="N17" s="1219"/>
      <c r="O17" s="1219"/>
      <c r="P17" s="1219"/>
      <c r="Q17" s="1219"/>
      <c r="R17" s="1219"/>
      <c r="S17" s="1219"/>
      <c r="T17" s="1219"/>
      <c r="U17" s="1219"/>
      <c r="V17" s="1219"/>
      <c r="W17" s="1219"/>
      <c r="X17" s="1219"/>
      <c r="Y17" s="1219"/>
      <c r="Z17" s="1219"/>
      <c r="AA17" s="1219"/>
      <c r="AB17" s="1219"/>
      <c r="AC17" s="1219"/>
      <c r="AD17" s="1219"/>
      <c r="AE17" s="1219"/>
      <c r="AF17" s="1219"/>
      <c r="AG17" s="1219"/>
      <c r="AH17" s="1219"/>
      <c r="AI17" s="1219"/>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4">
      <c r="A18" s="172"/>
      <c r="B18" s="172"/>
      <c r="C18" s="172"/>
      <c r="D18" s="172"/>
      <c r="E18" s="172"/>
      <c r="F18" s="172"/>
      <c r="G18" s="172"/>
      <c r="H18" s="1217" t="s">
        <v>940</v>
      </c>
      <c r="I18" s="1217"/>
      <c r="J18" s="1217"/>
      <c r="K18" s="1217"/>
      <c r="L18" s="1217"/>
      <c r="M18" s="1217"/>
      <c r="N18" s="1217"/>
      <c r="O18" s="1217"/>
      <c r="P18" s="1217"/>
      <c r="Q18" s="1217"/>
      <c r="R18" s="1217"/>
      <c r="S18" s="1217"/>
      <c r="T18" s="1217"/>
      <c r="U18" s="1217"/>
      <c r="V18" s="1217"/>
      <c r="W18" s="1217"/>
      <c r="X18" s="1217"/>
      <c r="Y18" s="1217"/>
      <c r="Z18" s="1217"/>
      <c r="AA18" s="1217"/>
      <c r="AB18" s="1217"/>
      <c r="AC18" s="1217"/>
      <c r="AD18" s="1217"/>
      <c r="AE18" s="1217"/>
      <c r="AF18" s="1217"/>
      <c r="AG18" s="1217"/>
      <c r="AH18" s="1217"/>
      <c r="AI18" s="1217"/>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4">
      <c r="A19" s="172"/>
      <c r="B19" s="172"/>
      <c r="C19" s="172"/>
      <c r="D19" s="172"/>
      <c r="E19" s="172"/>
      <c r="F19" s="172"/>
      <c r="G19" s="172"/>
      <c r="H19" s="1217"/>
      <c r="I19" s="1217"/>
      <c r="J19" s="1217"/>
      <c r="K19" s="1217"/>
      <c r="L19" s="1217"/>
      <c r="M19" s="1217"/>
      <c r="N19" s="1217"/>
      <c r="O19" s="1217"/>
      <c r="P19" s="1217"/>
      <c r="Q19" s="1217"/>
      <c r="R19" s="1217"/>
      <c r="S19" s="1217"/>
      <c r="T19" s="1217"/>
      <c r="U19" s="1217"/>
      <c r="V19" s="1217"/>
      <c r="W19" s="1217"/>
      <c r="X19" s="1217"/>
      <c r="Y19" s="1217"/>
      <c r="Z19" s="1217"/>
      <c r="AA19" s="1217"/>
      <c r="AB19" s="1217"/>
      <c r="AC19" s="1217"/>
      <c r="AD19" s="1217"/>
      <c r="AE19" s="1217"/>
      <c r="AF19" s="1217"/>
      <c r="AG19" s="1217"/>
      <c r="AH19" s="1217"/>
      <c r="AI19" s="1217"/>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4">
      <c r="A20" s="172"/>
      <c r="B20" s="172"/>
      <c r="C20" s="172"/>
      <c r="D20" s="172"/>
      <c r="E20" s="172"/>
      <c r="F20" s="172"/>
      <c r="G20" s="172"/>
      <c r="H20" s="1217"/>
      <c r="I20" s="1217"/>
      <c r="J20" s="1217"/>
      <c r="K20" s="1217"/>
      <c r="L20" s="1217"/>
      <c r="M20" s="1217"/>
      <c r="N20" s="1217"/>
      <c r="O20" s="1217"/>
      <c r="P20" s="1217"/>
      <c r="Q20" s="1217"/>
      <c r="R20" s="1217"/>
      <c r="S20" s="1217"/>
      <c r="T20" s="1217"/>
      <c r="U20" s="1217"/>
      <c r="V20" s="1217"/>
      <c r="W20" s="1217"/>
      <c r="X20" s="1217"/>
      <c r="Y20" s="1217"/>
      <c r="Z20" s="1217"/>
      <c r="AA20" s="1217"/>
      <c r="AB20" s="1217"/>
      <c r="AC20" s="1217"/>
      <c r="AD20" s="1217"/>
      <c r="AE20" s="1217"/>
      <c r="AF20" s="1217"/>
      <c r="AG20" s="1217"/>
      <c r="AH20" s="1217"/>
      <c r="AI20" s="1217"/>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4">
      <c r="A21" s="172"/>
      <c r="B21" s="172"/>
      <c r="C21" s="172"/>
      <c r="D21" s="172"/>
      <c r="E21" s="172"/>
      <c r="F21" s="172"/>
      <c r="G21" s="172"/>
      <c r="H21" s="1217"/>
      <c r="I21" s="1217"/>
      <c r="J21" s="1217"/>
      <c r="K21" s="1217"/>
      <c r="L21" s="1217"/>
      <c r="M21" s="1217"/>
      <c r="N21" s="1217"/>
      <c r="O21" s="1217"/>
      <c r="P21" s="1217"/>
      <c r="Q21" s="1217"/>
      <c r="R21" s="1217"/>
      <c r="S21" s="1217"/>
      <c r="T21" s="1217"/>
      <c r="U21" s="1217"/>
      <c r="V21" s="1217"/>
      <c r="W21" s="1217"/>
      <c r="X21" s="1217"/>
      <c r="Y21" s="1217"/>
      <c r="Z21" s="1217"/>
      <c r="AA21" s="1217"/>
      <c r="AB21" s="1217"/>
      <c r="AC21" s="1217"/>
      <c r="AD21" s="1217"/>
      <c r="AE21" s="1217"/>
      <c r="AF21" s="1217"/>
      <c r="AG21" s="1217"/>
      <c r="AH21" s="1217"/>
      <c r="AI21" s="1217"/>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4">
      <c r="A22" s="172"/>
      <c r="B22" s="172"/>
      <c r="C22" s="172"/>
      <c r="D22" s="172"/>
      <c r="E22" s="172"/>
      <c r="F22" s="172"/>
      <c r="G22" s="172"/>
      <c r="H22" s="1217"/>
      <c r="I22" s="1217"/>
      <c r="J22" s="1217"/>
      <c r="K22" s="1217"/>
      <c r="L22" s="1217"/>
      <c r="M22" s="1217"/>
      <c r="N22" s="1217"/>
      <c r="O22" s="1217"/>
      <c r="P22" s="1217"/>
      <c r="Q22" s="1217"/>
      <c r="R22" s="1217"/>
      <c r="S22" s="1217"/>
      <c r="T22" s="1217"/>
      <c r="U22" s="1217"/>
      <c r="V22" s="1217"/>
      <c r="W22" s="1217"/>
      <c r="X22" s="1217"/>
      <c r="Y22" s="1217"/>
      <c r="Z22" s="1217"/>
      <c r="AA22" s="1217"/>
      <c r="AB22" s="1217"/>
      <c r="AC22" s="1217"/>
      <c r="AD22" s="1217"/>
      <c r="AE22" s="1217"/>
      <c r="AF22" s="1217"/>
      <c r="AG22" s="1217"/>
      <c r="AH22" s="1217"/>
      <c r="AI22" s="1217"/>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9"/>
      <c r="T26" s="689"/>
      <c r="U26" s="689"/>
      <c r="V26" s="689"/>
      <c r="W26" s="689"/>
      <c r="X26" s="689"/>
      <c r="Y26" s="689"/>
      <c r="Z26" s="689"/>
      <c r="AA26" s="689"/>
      <c r="AB26" s="689"/>
      <c r="AC26" s="689"/>
      <c r="AD26" s="689"/>
      <c r="AE26" s="689"/>
      <c r="AF26" s="689"/>
      <c r="AG26" s="689"/>
      <c r="AH26" s="689"/>
      <c r="AI26" s="689"/>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9"/>
      <c r="T27" s="689"/>
      <c r="U27" s="689"/>
      <c r="V27" s="689"/>
      <c r="W27" s="689"/>
      <c r="X27" s="689"/>
      <c r="Y27" s="689"/>
      <c r="Z27" s="689"/>
      <c r="AA27" s="689"/>
      <c r="AB27" s="689"/>
      <c r="AC27" s="689"/>
      <c r="AD27" s="689"/>
      <c r="AE27" s="689"/>
      <c r="AF27" s="689"/>
      <c r="AG27" s="689"/>
      <c r="AH27" s="689"/>
      <c r="AI27" s="689"/>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9"/>
      <c r="T28" s="689"/>
      <c r="U28" s="689"/>
      <c r="V28" s="689"/>
      <c r="W28" s="689"/>
      <c r="X28" s="689"/>
      <c r="Y28" s="689"/>
      <c r="Z28" s="689"/>
      <c r="AA28" s="689"/>
      <c r="AB28" s="689"/>
      <c r="AC28" s="689"/>
      <c r="AD28" s="689"/>
      <c r="AE28" s="689"/>
      <c r="AF28" s="689"/>
      <c r="AG28" s="689"/>
      <c r="AH28" s="689"/>
      <c r="AI28" s="689"/>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9"/>
      <c r="T29" s="689"/>
      <c r="U29" s="689"/>
      <c r="V29" s="689"/>
      <c r="W29" s="689"/>
      <c r="X29" s="689"/>
      <c r="Y29" s="689"/>
      <c r="Z29" s="689"/>
      <c r="AA29" s="689"/>
      <c r="AB29" s="689"/>
      <c r="AC29" s="689"/>
      <c r="AD29" s="689"/>
      <c r="AE29" s="689"/>
      <c r="AF29" s="689"/>
      <c r="AG29" s="689"/>
      <c r="AH29" s="689"/>
      <c r="AI29" s="689"/>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9"/>
      <c r="T30" s="689"/>
      <c r="U30" s="689"/>
      <c r="V30" s="689"/>
      <c r="W30" s="689"/>
      <c r="X30" s="689"/>
      <c r="Y30" s="689"/>
      <c r="Z30" s="689"/>
      <c r="AA30" s="689"/>
      <c r="AB30" s="689"/>
      <c r="AC30" s="689"/>
      <c r="AD30" s="689"/>
      <c r="AE30" s="689"/>
      <c r="AF30" s="689"/>
      <c r="AG30" s="689"/>
      <c r="AH30" s="689"/>
      <c r="AI30" s="689"/>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9"/>
      <c r="AC31" s="689"/>
      <c r="AD31" s="689"/>
      <c r="AE31" s="689"/>
      <c r="AF31" s="689"/>
      <c r="AG31" s="689"/>
      <c r="AH31" s="689"/>
      <c r="AI31" s="689"/>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210"/>
      <c r="I34" s="1210"/>
      <c r="J34" s="1210"/>
      <c r="K34" s="1210"/>
      <c r="L34" s="1210"/>
      <c r="M34" s="1210"/>
      <c r="N34" s="1210"/>
      <c r="O34" s="1210"/>
      <c r="P34" s="1210"/>
      <c r="Q34" s="1210"/>
      <c r="R34" s="1210"/>
      <c r="S34" s="1210"/>
      <c r="T34" s="1210"/>
      <c r="U34" s="1210"/>
      <c r="V34" s="1210"/>
      <c r="W34" s="1210"/>
      <c r="X34" s="1210"/>
      <c r="Y34" s="1210"/>
      <c r="Z34" s="1210"/>
      <c r="AA34" s="1210"/>
      <c r="AB34" s="1210"/>
      <c r="AC34" s="1210"/>
      <c r="AD34" s="1210"/>
      <c r="AE34" s="1210"/>
      <c r="AF34" s="1210"/>
      <c r="AG34" s="1210"/>
      <c r="AH34" s="1210"/>
      <c r="AI34" s="1210"/>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210"/>
      <c r="I35" s="1210"/>
      <c r="J35" s="1210"/>
      <c r="K35" s="1210"/>
      <c r="L35" s="1210"/>
      <c r="M35" s="1210"/>
      <c r="N35" s="1210"/>
      <c r="O35" s="1210"/>
      <c r="P35" s="1210"/>
      <c r="Q35" s="1210"/>
      <c r="R35" s="1210"/>
      <c r="S35" s="1210"/>
      <c r="T35" s="1210"/>
      <c r="U35" s="1210"/>
      <c r="V35" s="1210"/>
      <c r="W35" s="1210"/>
      <c r="X35" s="1210"/>
      <c r="Y35" s="1210"/>
      <c r="Z35" s="1210"/>
      <c r="AA35" s="1210"/>
      <c r="AB35" s="1210"/>
      <c r="AC35" s="1210"/>
      <c r="AD35" s="1210"/>
      <c r="AE35" s="1210"/>
      <c r="AF35" s="1210"/>
      <c r="AG35" s="1210"/>
      <c r="AH35" s="1210"/>
      <c r="AI35" s="1210"/>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210"/>
      <c r="I36" s="1210"/>
      <c r="J36" s="1210"/>
      <c r="K36" s="1210"/>
      <c r="L36" s="1210"/>
      <c r="M36" s="1210"/>
      <c r="N36" s="1210"/>
      <c r="O36" s="1210"/>
      <c r="P36" s="1210"/>
      <c r="Q36" s="1210"/>
      <c r="R36" s="1210"/>
      <c r="S36" s="1210"/>
      <c r="T36" s="1210"/>
      <c r="U36" s="1210"/>
      <c r="V36" s="1210"/>
      <c r="W36" s="1210"/>
      <c r="X36" s="1210"/>
      <c r="Y36" s="1210"/>
      <c r="Z36" s="1210"/>
      <c r="AA36" s="1210"/>
      <c r="AB36" s="1210"/>
      <c r="AC36" s="1210"/>
      <c r="AD36" s="1210"/>
      <c r="AE36" s="1210"/>
      <c r="AF36" s="1210"/>
      <c r="AG36" s="1210"/>
      <c r="AH36" s="1210"/>
      <c r="AI36" s="1210"/>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210"/>
      <c r="I37" s="1210"/>
      <c r="J37" s="1210"/>
      <c r="K37" s="1210"/>
      <c r="L37" s="1210"/>
      <c r="M37" s="1210"/>
      <c r="N37" s="1210"/>
      <c r="O37" s="1210"/>
      <c r="P37" s="1210"/>
      <c r="Q37" s="1210"/>
      <c r="R37" s="1210"/>
      <c r="S37" s="1210"/>
      <c r="T37" s="1210"/>
      <c r="U37" s="1210"/>
      <c r="V37" s="1210"/>
      <c r="W37" s="1210"/>
      <c r="X37" s="1210"/>
      <c r="Y37" s="1210"/>
      <c r="Z37" s="1210"/>
      <c r="AA37" s="1210"/>
      <c r="AB37" s="1210"/>
      <c r="AC37" s="1210"/>
      <c r="AD37" s="1210"/>
      <c r="AE37" s="1210"/>
      <c r="AF37" s="1210"/>
      <c r="AG37" s="1210"/>
      <c r="AH37" s="1210"/>
      <c r="AI37" s="1210"/>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210"/>
      <c r="I38" s="1210"/>
      <c r="J38" s="1210"/>
      <c r="K38" s="1210"/>
      <c r="L38" s="1210"/>
      <c r="M38" s="1210"/>
      <c r="N38" s="1210"/>
      <c r="O38" s="1210"/>
      <c r="P38" s="1210"/>
      <c r="Q38" s="1210"/>
      <c r="R38" s="1210"/>
      <c r="S38" s="1210"/>
      <c r="T38" s="1210"/>
      <c r="U38" s="1210"/>
      <c r="V38" s="1210"/>
      <c r="W38" s="1210"/>
      <c r="X38" s="1210"/>
      <c r="Y38" s="1210"/>
      <c r="Z38" s="1210"/>
      <c r="AA38" s="1210"/>
      <c r="AB38" s="1210"/>
      <c r="AC38" s="1210"/>
      <c r="AD38" s="1210"/>
      <c r="AE38" s="1210"/>
      <c r="AF38" s="1210"/>
      <c r="AG38" s="1210"/>
      <c r="AH38" s="1210"/>
      <c r="AI38" s="1210"/>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14" t="s">
        <v>939</v>
      </c>
      <c r="AB40" s="1214"/>
      <c r="AC40" s="1214"/>
      <c r="AD40" s="1214"/>
      <c r="AE40" s="1214"/>
      <c r="AF40" s="1214"/>
      <c r="AG40" s="1214"/>
      <c r="AH40" s="1214"/>
      <c r="AI40" s="1214"/>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14"/>
      <c r="AB41" s="1214"/>
      <c r="AC41" s="1214"/>
      <c r="AD41" s="1214"/>
      <c r="AE41" s="1214"/>
      <c r="AF41" s="1214"/>
      <c r="AG41" s="1214"/>
      <c r="AH41" s="1214"/>
      <c r="AI41" s="1214"/>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827</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828</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18" t="s">
        <v>938</v>
      </c>
      <c r="U53" s="1218"/>
      <c r="V53" s="1218"/>
      <c r="W53" s="1218"/>
      <c r="X53" s="1218"/>
      <c r="Y53" s="1218"/>
      <c r="Z53" s="1218"/>
      <c r="AA53" s="1218"/>
      <c r="AB53" s="1218"/>
      <c r="AC53" s="1218"/>
      <c r="AD53" s="1218"/>
      <c r="AE53" s="1218"/>
      <c r="AF53" s="1218"/>
      <c r="AG53" s="1218"/>
      <c r="AH53" s="1218"/>
      <c r="AI53" s="1218"/>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18" t="s">
        <v>295</v>
      </c>
      <c r="U54" s="1218"/>
      <c r="V54" s="1218"/>
      <c r="W54" s="1218"/>
      <c r="X54" s="1218"/>
      <c r="Y54" s="1218"/>
      <c r="Z54" s="1218"/>
      <c r="AA54" s="1218"/>
      <c r="AB54" s="1218"/>
      <c r="AC54" s="1218"/>
      <c r="AD54" s="1218"/>
      <c r="AE54" s="1218"/>
      <c r="AF54" s="1218"/>
      <c r="AG54" s="1218"/>
      <c r="AH54" s="1218"/>
      <c r="AI54" s="1218"/>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18" t="str">
        <f>IF(AJ38="Dallas",AJ41,IF(AJ38="Ft. Worth",AJ42,IF(AJ38="Houston",AJ43,IF(AJ38="El Paso",AJ44,AJ41))))</f>
        <v>1331 River Bend Drive</v>
      </c>
      <c r="U55" s="1218"/>
      <c r="V55" s="1218"/>
      <c r="W55" s="1218"/>
      <c r="X55" s="1218"/>
      <c r="Y55" s="1218"/>
      <c r="Z55" s="1218"/>
      <c r="AA55" s="1218"/>
      <c r="AB55" s="1218"/>
      <c r="AC55" s="1218"/>
      <c r="AD55" s="1218"/>
      <c r="AE55" s="1218"/>
      <c r="AF55" s="1218"/>
      <c r="AG55" s="1218"/>
      <c r="AH55" s="1218"/>
      <c r="AI55" s="1218"/>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18" t="str">
        <f>IF(AJ38="Dallas",AJ47,IF(AJ38="Ft. Worth",AJ48,IF(AJ38="Houston",AJ49,IF(AJ38="El Paso",AJ50,AJ47))))</f>
        <v>Dallas, TX 75247-4962</v>
      </c>
      <c r="U56" s="1218"/>
      <c r="V56" s="1218"/>
      <c r="W56" s="1218"/>
      <c r="X56" s="1218"/>
      <c r="Y56" s="1218"/>
      <c r="Z56" s="1218"/>
      <c r="AA56" s="1218"/>
      <c r="AB56" s="1218"/>
      <c r="AC56" s="1218"/>
      <c r="AD56" s="1218"/>
      <c r="AE56" s="1218"/>
      <c r="AF56" s="1218"/>
      <c r="AG56" s="1218"/>
      <c r="AH56" s="1218"/>
      <c r="AI56" s="1218"/>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18" t="s">
        <v>293</v>
      </c>
      <c r="U57" s="1218"/>
      <c r="V57" s="1218"/>
      <c r="W57" s="1218"/>
      <c r="X57" s="1218"/>
      <c r="Y57" s="1218"/>
      <c r="Z57" s="1218"/>
      <c r="AA57" s="1218"/>
      <c r="AB57" s="1218"/>
      <c r="AC57" s="1218"/>
      <c r="AD57" s="1218"/>
      <c r="AE57" s="1218"/>
      <c r="AF57" s="1218"/>
      <c r="AG57" s="1218"/>
      <c r="AH57" s="1218"/>
      <c r="AI57" s="1218"/>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18" t="str">
        <f>"NEBB Registration Number: "&amp;IF(AJ38="Dallas",AJ53,IF(AJ38="Ft. Worth",AJ54,IF(AJ38="Houston",AJ55,IF(AJ38="El Paso",AJ56,AJ53))))</f>
        <v>NEBB Registration Number: 2951</v>
      </c>
      <c r="U58" s="1218"/>
      <c r="V58" s="1218"/>
      <c r="W58" s="1218"/>
      <c r="X58" s="1218"/>
      <c r="Y58" s="1218"/>
      <c r="Z58" s="1218"/>
      <c r="AA58" s="1218"/>
      <c r="AB58" s="1218"/>
      <c r="AC58" s="1218"/>
      <c r="AD58" s="1218"/>
      <c r="AE58" s="1218"/>
      <c r="AF58" s="1218"/>
      <c r="AG58" s="1218"/>
      <c r="AH58" s="1218"/>
      <c r="AI58" s="1218"/>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2.75"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20"/>
      <c r="B5" s="1220"/>
      <c r="C5" s="1220"/>
      <c r="D5" s="1220"/>
      <c r="E5" s="1220"/>
      <c r="F5" s="1220"/>
      <c r="G5" s="170"/>
      <c r="H5" s="1220"/>
      <c r="I5" s="1220"/>
      <c r="J5" s="1220"/>
      <c r="K5" s="1220"/>
      <c r="L5" s="1220"/>
      <c r="M5" s="1220"/>
      <c r="N5" s="1220"/>
      <c r="O5" s="1220"/>
      <c r="P5" s="1220"/>
      <c r="Q5" s="1220"/>
      <c r="R5" s="1220"/>
      <c r="S5" s="1220"/>
      <c r="T5" s="1220"/>
      <c r="U5" s="1220"/>
      <c r="V5" s="1220"/>
      <c r="W5" s="1220"/>
      <c r="X5" s="1220"/>
      <c r="Y5" s="1220"/>
      <c r="Z5" s="1220"/>
      <c r="AA5" s="1220"/>
      <c r="AB5" s="1220"/>
      <c r="AC5" s="1220"/>
      <c r="AD5" s="1220"/>
      <c r="AE5" s="1220"/>
      <c r="AF5" s="1220"/>
      <c r="AG5" s="1220"/>
      <c r="AH5" s="1220"/>
      <c r="AI5" s="1220"/>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22" t="s">
        <v>800</v>
      </c>
      <c r="F8" s="1223"/>
      <c r="G8" s="1223"/>
      <c r="H8" s="1223"/>
      <c r="I8" s="1223"/>
      <c r="J8" s="1223"/>
      <c r="K8" s="1223"/>
      <c r="L8" s="1223"/>
      <c r="M8" s="1223"/>
      <c r="N8" s="1223"/>
      <c r="O8" s="1223"/>
      <c r="P8" s="1223"/>
      <c r="Q8" s="1223"/>
      <c r="R8" s="1223"/>
      <c r="S8" s="1223"/>
      <c r="T8" s="1223"/>
      <c r="U8" s="1223"/>
      <c r="V8" s="1223"/>
      <c r="W8" s="1223"/>
      <c r="X8" s="1223"/>
      <c r="Y8" s="1223"/>
      <c r="Z8" s="1223"/>
      <c r="AA8" s="1223"/>
      <c r="AB8" s="1223"/>
      <c r="AC8" s="1223"/>
      <c r="AD8" s="1223"/>
      <c r="AE8" s="1224"/>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25"/>
      <c r="F9" s="1226"/>
      <c r="G9" s="1226"/>
      <c r="H9" s="1226"/>
      <c r="I9" s="1226"/>
      <c r="J9" s="1226"/>
      <c r="K9" s="1226"/>
      <c r="L9" s="1226"/>
      <c r="M9" s="1226"/>
      <c r="N9" s="1226"/>
      <c r="O9" s="1226"/>
      <c r="P9" s="1226"/>
      <c r="Q9" s="1226"/>
      <c r="R9" s="1226"/>
      <c r="S9" s="1226"/>
      <c r="T9" s="1226"/>
      <c r="U9" s="1226"/>
      <c r="V9" s="1226"/>
      <c r="W9" s="1226"/>
      <c r="X9" s="1226"/>
      <c r="Y9" s="1226"/>
      <c r="Z9" s="1226"/>
      <c r="AA9" s="1226"/>
      <c r="AB9" s="1226"/>
      <c r="AC9" s="1226"/>
      <c r="AD9" s="1226"/>
      <c r="AE9" s="1227"/>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28" t="s">
        <v>48</v>
      </c>
      <c r="B13" s="1228"/>
      <c r="C13" s="1228"/>
      <c r="D13" s="1228"/>
      <c r="E13" s="1228"/>
      <c r="F13" s="1228"/>
      <c r="G13" s="1228"/>
      <c r="H13" s="1228"/>
      <c r="I13" s="193"/>
      <c r="J13" s="1221"/>
      <c r="K13" s="1221"/>
      <c r="L13" s="1221"/>
      <c r="M13" s="1221"/>
      <c r="N13" s="1221"/>
      <c r="O13" s="1221"/>
      <c r="P13" s="1221"/>
      <c r="Q13" s="1221"/>
      <c r="R13" s="1221"/>
      <c r="S13" s="1221"/>
      <c r="T13" s="1221"/>
      <c r="U13" s="1221"/>
      <c r="V13" s="1221"/>
      <c r="W13" s="1221"/>
      <c r="X13" s="1221"/>
      <c r="Y13" s="1221"/>
      <c r="Z13" s="1221"/>
      <c r="AA13" s="1221"/>
      <c r="AB13" s="1221"/>
      <c r="AC13" s="1221"/>
      <c r="AD13" s="1221"/>
      <c r="AE13" s="1221"/>
      <c r="AF13" s="1221"/>
      <c r="AG13" s="1221"/>
      <c r="AH13" s="1221"/>
      <c r="AI13" s="1221"/>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28" t="s">
        <v>309</v>
      </c>
      <c r="B16" s="1228"/>
      <c r="C16" s="1228"/>
      <c r="D16" s="1228"/>
      <c r="E16" s="1228"/>
      <c r="F16" s="1228"/>
      <c r="G16" s="1228"/>
      <c r="H16" s="1228"/>
      <c r="I16" s="193"/>
      <c r="J16" s="1221"/>
      <c r="K16" s="1221"/>
      <c r="L16" s="1221"/>
      <c r="M16" s="1221"/>
      <c r="N16" s="1221"/>
      <c r="O16" s="1221"/>
      <c r="P16" s="1221"/>
      <c r="Q16" s="1221"/>
      <c r="R16" s="1221"/>
      <c r="S16" s="1221"/>
      <c r="T16" s="1221"/>
      <c r="U16" s="1221"/>
      <c r="V16" s="1221"/>
      <c r="W16" s="1221"/>
      <c r="X16" s="1221"/>
      <c r="Y16" s="1221"/>
      <c r="Z16" s="1221"/>
      <c r="AA16" s="1221"/>
      <c r="AB16" s="1221"/>
      <c r="AC16" s="1221"/>
      <c r="AD16" s="1221"/>
      <c r="AE16" s="1221"/>
      <c r="AF16" s="1221"/>
      <c r="AG16" s="1221"/>
      <c r="AH16" s="1221"/>
      <c r="AI16" s="1221"/>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29" t="s">
        <v>308</v>
      </c>
      <c r="B19" s="1229"/>
      <c r="C19" s="1229"/>
      <c r="D19" s="1229"/>
      <c r="E19" s="1229"/>
      <c r="F19" s="1229"/>
      <c r="G19" s="1229"/>
      <c r="H19" s="1229"/>
      <c r="I19" s="194"/>
      <c r="J19" s="1221"/>
      <c r="K19" s="1221"/>
      <c r="L19" s="1221"/>
      <c r="M19" s="1221"/>
      <c r="N19" s="1221"/>
      <c r="O19" s="1221"/>
      <c r="P19" s="1221"/>
      <c r="Q19" s="1221"/>
      <c r="R19" s="1221"/>
      <c r="S19" s="1221"/>
      <c r="T19" s="1221"/>
      <c r="U19" s="1221"/>
      <c r="V19" s="1221"/>
      <c r="W19" s="1221"/>
      <c r="X19" s="1221"/>
      <c r="Y19" s="1221"/>
      <c r="Z19" s="1221"/>
      <c r="AA19" s="1221"/>
      <c r="AB19" s="1221"/>
      <c r="AC19" s="1221"/>
      <c r="AD19" s="1221"/>
      <c r="AE19" s="1221"/>
      <c r="AF19" s="1221"/>
      <c r="AG19" s="1221"/>
      <c r="AH19" s="1221"/>
      <c r="AI19" s="1221"/>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29" t="s">
        <v>307</v>
      </c>
      <c r="B22" s="1229"/>
      <c r="C22" s="1229"/>
      <c r="D22" s="1229"/>
      <c r="E22" s="1229"/>
      <c r="F22" s="1229"/>
      <c r="G22" s="1229"/>
      <c r="H22" s="1229"/>
      <c r="I22" s="194"/>
      <c r="J22" s="1221"/>
      <c r="K22" s="1221"/>
      <c r="L22" s="1221"/>
      <c r="M22" s="1221"/>
      <c r="N22" s="1221"/>
      <c r="O22" s="1221"/>
      <c r="P22" s="1221"/>
      <c r="Q22" s="1221"/>
      <c r="R22" s="1221"/>
      <c r="S22" s="1221"/>
      <c r="T22" s="1221"/>
      <c r="U22" s="1221"/>
      <c r="V22" s="1221"/>
      <c r="W22" s="1221"/>
      <c r="X22" s="1221"/>
      <c r="Y22" s="1221"/>
      <c r="Z22" s="1221"/>
      <c r="AA22" s="1221"/>
      <c r="AB22" s="1221"/>
      <c r="AC22" s="1221"/>
      <c r="AD22" s="1221"/>
      <c r="AE22" s="1221"/>
      <c r="AF22" s="1221"/>
      <c r="AG22" s="1221"/>
      <c r="AH22" s="1221"/>
      <c r="AI22" s="1221"/>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28" t="s">
        <v>306</v>
      </c>
      <c r="B25" s="1228"/>
      <c r="C25" s="1228"/>
      <c r="D25" s="1228"/>
      <c r="E25" s="1228"/>
      <c r="F25" s="1228"/>
      <c r="G25" s="1228"/>
      <c r="H25" s="1228"/>
      <c r="I25" s="193"/>
      <c r="J25" s="1221"/>
      <c r="K25" s="1221"/>
      <c r="L25" s="1221"/>
      <c r="M25" s="1221"/>
      <c r="N25" s="1221"/>
      <c r="O25" s="1221"/>
      <c r="P25" s="1221"/>
      <c r="Q25" s="1221"/>
      <c r="R25" s="1221"/>
      <c r="S25" s="1221"/>
      <c r="T25" s="1221"/>
      <c r="U25" s="1221"/>
      <c r="V25" s="1221"/>
      <c r="W25" s="1221"/>
      <c r="X25" s="1221"/>
      <c r="Y25" s="1221"/>
      <c r="Z25" s="1221"/>
      <c r="AA25" s="1221"/>
      <c r="AB25" s="1221"/>
      <c r="AC25" s="1221"/>
      <c r="AD25" s="1221"/>
      <c r="AE25" s="1221"/>
      <c r="AF25" s="1221"/>
      <c r="AG25" s="1221"/>
      <c r="AH25" s="1221"/>
      <c r="AI25" s="1221"/>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31" t="s">
        <v>305</v>
      </c>
      <c r="B29" s="1232"/>
      <c r="C29" s="1232"/>
      <c r="D29" s="1232"/>
      <c r="E29" s="1232"/>
      <c r="F29" s="1232"/>
      <c r="G29" s="1232"/>
      <c r="H29" s="1232"/>
      <c r="I29" s="1232"/>
      <c r="J29" s="1232"/>
      <c r="K29" s="1232"/>
      <c r="L29" s="1232"/>
      <c r="M29" s="1232"/>
      <c r="N29" s="1232"/>
      <c r="O29" s="1232"/>
      <c r="P29" s="1232"/>
      <c r="Q29" s="1232"/>
      <c r="R29" s="1232"/>
      <c r="S29" s="1232"/>
      <c r="T29" s="1232"/>
      <c r="U29" s="1232"/>
      <c r="V29" s="1232"/>
      <c r="W29" s="1232"/>
      <c r="X29" s="1232"/>
      <c r="Y29" s="1232"/>
      <c r="Z29" s="1232"/>
      <c r="AA29" s="1232"/>
      <c r="AB29" s="1232"/>
      <c r="AC29" s="1232"/>
      <c r="AD29" s="1232"/>
      <c r="AE29" s="1232"/>
      <c r="AF29" s="1232"/>
      <c r="AG29" s="1232"/>
      <c r="AH29" s="1232"/>
      <c r="AI29" s="1233"/>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4" t="s">
        <v>304</v>
      </c>
      <c r="B31" s="1235"/>
      <c r="C31" s="1235"/>
      <c r="D31" s="1235"/>
      <c r="E31" s="1235"/>
      <c r="F31" s="1235"/>
      <c r="G31" s="1235"/>
      <c r="H31" s="1235"/>
      <c r="I31" s="1235"/>
      <c r="J31" s="1235"/>
      <c r="K31" s="1235"/>
      <c r="L31" s="1235"/>
      <c r="M31" s="1235"/>
      <c r="N31" s="1235"/>
      <c r="O31" s="1235"/>
      <c r="P31" s="1235"/>
      <c r="Q31" s="1235"/>
      <c r="R31" s="1235"/>
      <c r="S31" s="1235"/>
      <c r="T31" s="1235"/>
      <c r="U31" s="1235"/>
      <c r="V31" s="1235"/>
      <c r="W31" s="1235"/>
      <c r="X31" s="1235"/>
      <c r="Y31" s="1235"/>
      <c r="Z31" s="1235"/>
      <c r="AA31" s="1235"/>
      <c r="AB31" s="1235"/>
      <c r="AC31" s="1235"/>
      <c r="AD31" s="1235"/>
      <c r="AE31" s="1235"/>
      <c r="AF31" s="1235"/>
      <c r="AG31" s="1235"/>
      <c r="AH31" s="1235"/>
      <c r="AI31" s="1236"/>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4"/>
      <c r="B32" s="1235"/>
      <c r="C32" s="1235"/>
      <c r="D32" s="1235"/>
      <c r="E32" s="1235"/>
      <c r="F32" s="1235"/>
      <c r="G32" s="1235"/>
      <c r="H32" s="1235"/>
      <c r="I32" s="1235"/>
      <c r="J32" s="1235"/>
      <c r="K32" s="1235"/>
      <c r="L32" s="1235"/>
      <c r="M32" s="1235"/>
      <c r="N32" s="1235"/>
      <c r="O32" s="1235"/>
      <c r="P32" s="1235"/>
      <c r="Q32" s="1235"/>
      <c r="R32" s="1235"/>
      <c r="S32" s="1235"/>
      <c r="T32" s="1235"/>
      <c r="U32" s="1235"/>
      <c r="V32" s="1235"/>
      <c r="W32" s="1235"/>
      <c r="X32" s="1235"/>
      <c r="Y32" s="1235"/>
      <c r="Z32" s="1235"/>
      <c r="AA32" s="1235"/>
      <c r="AB32" s="1235"/>
      <c r="AC32" s="1235"/>
      <c r="AD32" s="1235"/>
      <c r="AE32" s="1235"/>
      <c r="AF32" s="1235"/>
      <c r="AG32" s="1235"/>
      <c r="AH32" s="1235"/>
      <c r="AI32" s="1236"/>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4"/>
      <c r="B33" s="1235"/>
      <c r="C33" s="1235"/>
      <c r="D33" s="1235"/>
      <c r="E33" s="1235"/>
      <c r="F33" s="1235"/>
      <c r="G33" s="1235"/>
      <c r="H33" s="1235"/>
      <c r="I33" s="1235"/>
      <c r="J33" s="1235"/>
      <c r="K33" s="1235"/>
      <c r="L33" s="1235"/>
      <c r="M33" s="1235"/>
      <c r="N33" s="1235"/>
      <c r="O33" s="1235"/>
      <c r="P33" s="1235"/>
      <c r="Q33" s="1235"/>
      <c r="R33" s="1235"/>
      <c r="S33" s="1235"/>
      <c r="T33" s="1235"/>
      <c r="U33" s="1235"/>
      <c r="V33" s="1235"/>
      <c r="W33" s="1235"/>
      <c r="X33" s="1235"/>
      <c r="Y33" s="1235"/>
      <c r="Z33" s="1235"/>
      <c r="AA33" s="1235"/>
      <c r="AB33" s="1235"/>
      <c r="AC33" s="1235"/>
      <c r="AD33" s="1235"/>
      <c r="AE33" s="1235"/>
      <c r="AF33" s="1235"/>
      <c r="AG33" s="1235"/>
      <c r="AH33" s="1235"/>
      <c r="AI33" s="1236"/>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4"/>
      <c r="B34" s="1235"/>
      <c r="C34" s="1235"/>
      <c r="D34" s="1235"/>
      <c r="E34" s="1235"/>
      <c r="F34" s="1235"/>
      <c r="G34" s="1235"/>
      <c r="H34" s="1235"/>
      <c r="I34" s="1235"/>
      <c r="J34" s="1235"/>
      <c r="K34" s="1235"/>
      <c r="L34" s="1235"/>
      <c r="M34" s="1235"/>
      <c r="N34" s="1235"/>
      <c r="O34" s="1235"/>
      <c r="P34" s="1235"/>
      <c r="Q34" s="1235"/>
      <c r="R34" s="1235"/>
      <c r="S34" s="1235"/>
      <c r="T34" s="1235"/>
      <c r="U34" s="1235"/>
      <c r="V34" s="1235"/>
      <c r="W34" s="1235"/>
      <c r="X34" s="1235"/>
      <c r="Y34" s="1235"/>
      <c r="Z34" s="1235"/>
      <c r="AA34" s="1235"/>
      <c r="AB34" s="1235"/>
      <c r="AC34" s="1235"/>
      <c r="AD34" s="1235"/>
      <c r="AE34" s="1235"/>
      <c r="AF34" s="1235"/>
      <c r="AG34" s="1235"/>
      <c r="AH34" s="1235"/>
      <c r="AI34" s="1236"/>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4"/>
      <c r="B35" s="1235"/>
      <c r="C35" s="1235"/>
      <c r="D35" s="1235"/>
      <c r="E35" s="1235"/>
      <c r="F35" s="1235"/>
      <c r="G35" s="1235"/>
      <c r="H35" s="1235"/>
      <c r="I35" s="1235"/>
      <c r="J35" s="1235"/>
      <c r="K35" s="1235"/>
      <c r="L35" s="1235"/>
      <c r="M35" s="1235"/>
      <c r="N35" s="1235"/>
      <c r="O35" s="1235"/>
      <c r="P35" s="1235"/>
      <c r="Q35" s="1235"/>
      <c r="R35" s="1235"/>
      <c r="S35" s="1235"/>
      <c r="T35" s="1235"/>
      <c r="U35" s="1235"/>
      <c r="V35" s="1235"/>
      <c r="W35" s="1235"/>
      <c r="X35" s="1235"/>
      <c r="Y35" s="1235"/>
      <c r="Z35" s="1235"/>
      <c r="AA35" s="1235"/>
      <c r="AB35" s="1235"/>
      <c r="AC35" s="1235"/>
      <c r="AD35" s="1235"/>
      <c r="AE35" s="1235"/>
      <c r="AF35" s="1235"/>
      <c r="AG35" s="1235"/>
      <c r="AH35" s="1235"/>
      <c r="AI35" s="1236"/>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4"/>
      <c r="B36" s="1235"/>
      <c r="C36" s="1235"/>
      <c r="D36" s="1235"/>
      <c r="E36" s="1235"/>
      <c r="F36" s="1235"/>
      <c r="G36" s="1235"/>
      <c r="H36" s="1235"/>
      <c r="I36" s="1235"/>
      <c r="J36" s="1235"/>
      <c r="K36" s="1235"/>
      <c r="L36" s="1235"/>
      <c r="M36" s="1235"/>
      <c r="N36" s="1235"/>
      <c r="O36" s="1235"/>
      <c r="P36" s="1235"/>
      <c r="Q36" s="1235"/>
      <c r="R36" s="1235"/>
      <c r="S36" s="1235"/>
      <c r="T36" s="1235"/>
      <c r="U36" s="1235"/>
      <c r="V36" s="1235"/>
      <c r="W36" s="1235"/>
      <c r="X36" s="1235"/>
      <c r="Y36" s="1235"/>
      <c r="Z36" s="1235"/>
      <c r="AA36" s="1235"/>
      <c r="AB36" s="1235"/>
      <c r="AC36" s="1235"/>
      <c r="AD36" s="1235"/>
      <c r="AE36" s="1235"/>
      <c r="AF36" s="1235"/>
      <c r="AG36" s="1235"/>
      <c r="AH36" s="1235"/>
      <c r="AI36" s="1236"/>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4"/>
      <c r="B37" s="1235"/>
      <c r="C37" s="1235"/>
      <c r="D37" s="1235"/>
      <c r="E37" s="1235"/>
      <c r="F37" s="1235"/>
      <c r="G37" s="1235"/>
      <c r="H37" s="1235"/>
      <c r="I37" s="1235"/>
      <c r="J37" s="1235"/>
      <c r="K37" s="1235"/>
      <c r="L37" s="1235"/>
      <c r="M37" s="1235"/>
      <c r="N37" s="1235"/>
      <c r="O37" s="1235"/>
      <c r="P37" s="1235"/>
      <c r="Q37" s="1235"/>
      <c r="R37" s="1235"/>
      <c r="S37" s="1235"/>
      <c r="T37" s="1235"/>
      <c r="U37" s="1235"/>
      <c r="V37" s="1235"/>
      <c r="W37" s="1235"/>
      <c r="X37" s="1235"/>
      <c r="Y37" s="1235"/>
      <c r="Z37" s="1235"/>
      <c r="AA37" s="1235"/>
      <c r="AB37" s="1235"/>
      <c r="AC37" s="1235"/>
      <c r="AD37" s="1235"/>
      <c r="AE37" s="1235"/>
      <c r="AF37" s="1235"/>
      <c r="AG37" s="1235"/>
      <c r="AH37" s="1235"/>
      <c r="AI37" s="1236"/>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4"/>
      <c r="B38" s="1235"/>
      <c r="C38" s="1235"/>
      <c r="D38" s="1235"/>
      <c r="E38" s="1235"/>
      <c r="F38" s="1235"/>
      <c r="G38" s="1235"/>
      <c r="H38" s="1235"/>
      <c r="I38" s="1235"/>
      <c r="J38" s="1235"/>
      <c r="K38" s="1235"/>
      <c r="L38" s="1235"/>
      <c r="M38" s="1235"/>
      <c r="N38" s="1235"/>
      <c r="O38" s="1235"/>
      <c r="P38" s="1235"/>
      <c r="Q38" s="1235"/>
      <c r="R38" s="1235"/>
      <c r="S38" s="1235"/>
      <c r="T38" s="1235"/>
      <c r="U38" s="1235"/>
      <c r="V38" s="1235"/>
      <c r="W38" s="1235"/>
      <c r="X38" s="1235"/>
      <c r="Y38" s="1235"/>
      <c r="Z38" s="1235"/>
      <c r="AA38" s="1235"/>
      <c r="AB38" s="1235"/>
      <c r="AC38" s="1235"/>
      <c r="AD38" s="1235"/>
      <c r="AE38" s="1235"/>
      <c r="AF38" s="1235"/>
      <c r="AG38" s="1235"/>
      <c r="AH38" s="1235"/>
      <c r="AI38" s="1236"/>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37"/>
      <c r="M39" s="1237"/>
      <c r="N39" s="1237"/>
      <c r="O39" s="1237"/>
      <c r="P39" s="1237"/>
      <c r="Q39" s="1237"/>
      <c r="R39" s="1237"/>
      <c r="S39" s="1237"/>
      <c r="T39" s="1237"/>
      <c r="U39" s="1237"/>
      <c r="V39" s="185"/>
      <c r="W39" s="185" t="s">
        <v>302</v>
      </c>
      <c r="X39" s="185"/>
      <c r="Y39" s="185"/>
      <c r="Z39" s="185"/>
      <c r="AA39" s="185"/>
      <c r="AB39" s="1237"/>
      <c r="AC39" s="1237"/>
      <c r="AD39" s="1237"/>
      <c r="AE39" s="1237"/>
      <c r="AF39" s="1237"/>
      <c r="AG39" s="1237"/>
      <c r="AH39" s="1237"/>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237"/>
      <c r="M42" s="1237"/>
      <c r="N42" s="1237"/>
      <c r="O42" s="1237"/>
      <c r="P42" s="1237"/>
      <c r="Q42" s="1237"/>
      <c r="R42" s="1237"/>
      <c r="S42" s="1237"/>
      <c r="T42" s="1237"/>
      <c r="U42" s="1237"/>
      <c r="V42" s="185"/>
      <c r="W42" s="185" t="s">
        <v>300</v>
      </c>
      <c r="X42" s="185"/>
      <c r="Y42" s="185"/>
      <c r="Z42" s="185"/>
      <c r="AA42" s="185"/>
      <c r="AB42" s="1238"/>
      <c r="AC42" s="1238"/>
      <c r="AD42" s="1238"/>
      <c r="AE42" s="1238"/>
      <c r="AF42" s="1238"/>
      <c r="AG42" s="1238"/>
      <c r="AH42" s="1238"/>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826</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30" t="str">
        <f>AJ59</f>
        <v>1331 River Bend Drive Dallas, TX 75247-4962</v>
      </c>
      <c r="B61" s="1230"/>
      <c r="C61" s="1230"/>
      <c r="D61" s="1230"/>
      <c r="E61" s="1230"/>
      <c r="F61" s="1230"/>
      <c r="G61" s="1230"/>
      <c r="H61" s="1230"/>
      <c r="I61" s="1230"/>
      <c r="J61" s="1230"/>
      <c r="K61" s="1230"/>
      <c r="L61" s="1230"/>
      <c r="M61" s="1230"/>
      <c r="N61" s="1230"/>
      <c r="O61" s="1230"/>
      <c r="P61" s="1230"/>
      <c r="Q61" s="1230"/>
      <c r="R61" s="1230"/>
      <c r="S61" s="1230"/>
      <c r="T61" s="1230"/>
      <c r="U61" s="1230"/>
      <c r="V61" s="1230"/>
      <c r="W61" s="1230"/>
      <c r="X61" s="1230"/>
      <c r="Y61" s="1230"/>
      <c r="Z61" s="1230"/>
      <c r="AA61" s="1230"/>
      <c r="AB61" s="1230"/>
      <c r="AC61" s="1230"/>
      <c r="AD61" s="1230"/>
      <c r="AE61" s="1230"/>
      <c r="AF61" s="1230"/>
      <c r="AG61" s="1230"/>
      <c r="AH61" s="1230"/>
      <c r="AI61" s="1230"/>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30" t="str">
        <f>"www.camposengineering.com | 214-696-6291 | " &amp; AJ62</f>
        <v xml:space="preserve">www.camposengineering.com | 214-696-6291 | </v>
      </c>
      <c r="B62" s="1230"/>
      <c r="C62" s="1230"/>
      <c r="D62" s="1230"/>
      <c r="E62" s="1230"/>
      <c r="F62" s="1230"/>
      <c r="G62" s="1230"/>
      <c r="H62" s="1230"/>
      <c r="I62" s="1230"/>
      <c r="J62" s="1230"/>
      <c r="K62" s="1230"/>
      <c r="L62" s="1230"/>
      <c r="M62" s="1230"/>
      <c r="N62" s="1230"/>
      <c r="O62" s="1230"/>
      <c r="P62" s="1230"/>
      <c r="Q62" s="1230"/>
      <c r="R62" s="1230"/>
      <c r="S62" s="1230"/>
      <c r="T62" s="1230"/>
      <c r="U62" s="1230"/>
      <c r="V62" s="1230"/>
      <c r="W62" s="1230"/>
      <c r="X62" s="1230"/>
      <c r="Y62" s="1230"/>
      <c r="Z62" s="1230"/>
      <c r="AA62" s="1230"/>
      <c r="AB62" s="1230"/>
      <c r="AC62" s="1230"/>
      <c r="AD62" s="1230"/>
      <c r="AE62" s="1230"/>
      <c r="AF62" s="1230"/>
      <c r="AG62" s="1230"/>
      <c r="AH62" s="1230"/>
      <c r="AI62" s="1230"/>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20"/>
      <c r="B5" s="1220"/>
      <c r="C5" s="1220"/>
      <c r="D5" s="1220"/>
      <c r="E5" s="1220"/>
      <c r="F5" s="1220"/>
      <c r="G5" s="170"/>
      <c r="H5" s="1220"/>
      <c r="I5" s="1220"/>
      <c r="J5" s="1220"/>
      <c r="K5" s="1220"/>
      <c r="L5" s="1220"/>
      <c r="M5" s="1220"/>
      <c r="N5" s="1220"/>
      <c r="O5" s="1220"/>
      <c r="P5" s="1220"/>
      <c r="Q5" s="1220"/>
      <c r="R5" s="1220"/>
      <c r="S5" s="1220"/>
      <c r="T5" s="1220"/>
      <c r="U5" s="1220"/>
      <c r="V5" s="1220"/>
      <c r="W5" s="1220"/>
      <c r="X5" s="1220"/>
      <c r="Y5" s="1220"/>
      <c r="Z5" s="1220"/>
      <c r="AA5" s="1220"/>
      <c r="AB5" s="1220"/>
      <c r="AC5" s="1220"/>
      <c r="AD5" s="1220"/>
      <c r="AE5" s="1220"/>
      <c r="AF5" s="1220"/>
      <c r="AG5" s="1220"/>
      <c r="AH5" s="1220"/>
      <c r="AI5" s="1220"/>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22" t="s">
        <v>807</v>
      </c>
      <c r="F8" s="1223"/>
      <c r="G8" s="1223"/>
      <c r="H8" s="1223"/>
      <c r="I8" s="1223"/>
      <c r="J8" s="1223"/>
      <c r="K8" s="1223"/>
      <c r="L8" s="1223"/>
      <c r="M8" s="1223"/>
      <c r="N8" s="1223"/>
      <c r="O8" s="1223"/>
      <c r="P8" s="1223"/>
      <c r="Q8" s="1223"/>
      <c r="R8" s="1223"/>
      <c r="S8" s="1223"/>
      <c r="T8" s="1223"/>
      <c r="U8" s="1223"/>
      <c r="V8" s="1223"/>
      <c r="W8" s="1223"/>
      <c r="X8" s="1223"/>
      <c r="Y8" s="1223"/>
      <c r="Z8" s="1223"/>
      <c r="AA8" s="1223"/>
      <c r="AB8" s="1223"/>
      <c r="AC8" s="1223"/>
      <c r="AD8" s="1223"/>
      <c r="AE8" s="1224"/>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25"/>
      <c r="F9" s="1226"/>
      <c r="G9" s="1226"/>
      <c r="H9" s="1226"/>
      <c r="I9" s="1226"/>
      <c r="J9" s="1226"/>
      <c r="K9" s="1226"/>
      <c r="L9" s="1226"/>
      <c r="M9" s="1226"/>
      <c r="N9" s="1226"/>
      <c r="O9" s="1226"/>
      <c r="P9" s="1226"/>
      <c r="Q9" s="1226"/>
      <c r="R9" s="1226"/>
      <c r="S9" s="1226"/>
      <c r="T9" s="1226"/>
      <c r="U9" s="1226"/>
      <c r="V9" s="1226"/>
      <c r="W9" s="1226"/>
      <c r="X9" s="1226"/>
      <c r="Y9" s="1226"/>
      <c r="Z9" s="1226"/>
      <c r="AA9" s="1226"/>
      <c r="AB9" s="1226"/>
      <c r="AC9" s="1226"/>
      <c r="AD9" s="1226"/>
      <c r="AE9" s="1227"/>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28" t="s">
        <v>48</v>
      </c>
      <c r="B13" s="1228"/>
      <c r="C13" s="1228"/>
      <c r="D13" s="1228"/>
      <c r="E13" s="1228"/>
      <c r="F13" s="1228"/>
      <c r="G13" s="1228"/>
      <c r="H13" s="1228"/>
      <c r="I13" s="193"/>
      <c r="J13" s="1221"/>
      <c r="K13" s="1221"/>
      <c r="L13" s="1221"/>
      <c r="M13" s="1221"/>
      <c r="N13" s="1221"/>
      <c r="O13" s="1221"/>
      <c r="P13" s="1221"/>
      <c r="Q13" s="1221"/>
      <c r="R13" s="1221"/>
      <c r="S13" s="1221"/>
      <c r="T13" s="1221"/>
      <c r="U13" s="1221"/>
      <c r="V13" s="1221"/>
      <c r="W13" s="1221"/>
      <c r="X13" s="1221"/>
      <c r="Y13" s="1221"/>
      <c r="Z13" s="1221"/>
      <c r="AA13" s="1221"/>
      <c r="AB13" s="1221"/>
      <c r="AC13" s="1221"/>
      <c r="AD13" s="1221"/>
      <c r="AE13" s="1221"/>
      <c r="AF13" s="1221"/>
      <c r="AG13" s="1221"/>
      <c r="AH13" s="1221"/>
      <c r="AI13" s="1221"/>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28" t="s">
        <v>309</v>
      </c>
      <c r="B16" s="1228"/>
      <c r="C16" s="1228"/>
      <c r="D16" s="1228"/>
      <c r="E16" s="1228"/>
      <c r="F16" s="1228"/>
      <c r="G16" s="1228"/>
      <c r="H16" s="1228"/>
      <c r="I16" s="193"/>
      <c r="J16" s="1221"/>
      <c r="K16" s="1221"/>
      <c r="L16" s="1221"/>
      <c r="M16" s="1221"/>
      <c r="N16" s="1221"/>
      <c r="O16" s="1221"/>
      <c r="P16" s="1221"/>
      <c r="Q16" s="1221"/>
      <c r="R16" s="1221"/>
      <c r="S16" s="1221"/>
      <c r="T16" s="1221"/>
      <c r="U16" s="1221"/>
      <c r="V16" s="1221"/>
      <c r="W16" s="1221"/>
      <c r="X16" s="1221"/>
      <c r="Y16" s="1221"/>
      <c r="Z16" s="1221"/>
      <c r="AA16" s="1221"/>
      <c r="AB16" s="1221"/>
      <c r="AC16" s="1221"/>
      <c r="AD16" s="1221"/>
      <c r="AE16" s="1221"/>
      <c r="AF16" s="1221"/>
      <c r="AG16" s="1221"/>
      <c r="AH16" s="1221"/>
      <c r="AI16" s="1221"/>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29" t="s">
        <v>308</v>
      </c>
      <c r="B19" s="1229"/>
      <c r="C19" s="1229"/>
      <c r="D19" s="1229"/>
      <c r="E19" s="1229"/>
      <c r="F19" s="1229"/>
      <c r="G19" s="1229"/>
      <c r="H19" s="1229"/>
      <c r="I19" s="194"/>
      <c r="J19" s="1221"/>
      <c r="K19" s="1221"/>
      <c r="L19" s="1221"/>
      <c r="M19" s="1221"/>
      <c r="N19" s="1221"/>
      <c r="O19" s="1221"/>
      <c r="P19" s="1221"/>
      <c r="Q19" s="1221"/>
      <c r="R19" s="1221"/>
      <c r="S19" s="1221"/>
      <c r="T19" s="1221"/>
      <c r="U19" s="1221"/>
      <c r="V19" s="1221"/>
      <c r="W19" s="1221"/>
      <c r="X19" s="1221"/>
      <c r="Y19" s="1221"/>
      <c r="Z19" s="1221"/>
      <c r="AA19" s="1221"/>
      <c r="AB19" s="1221"/>
      <c r="AC19" s="1221"/>
      <c r="AD19" s="1221"/>
      <c r="AE19" s="1221"/>
      <c r="AF19" s="1221"/>
      <c r="AG19" s="1221"/>
      <c r="AH19" s="1221"/>
      <c r="AI19" s="1221"/>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29" t="s">
        <v>307</v>
      </c>
      <c r="B22" s="1229"/>
      <c r="C22" s="1229"/>
      <c r="D22" s="1229"/>
      <c r="E22" s="1229"/>
      <c r="F22" s="1229"/>
      <c r="G22" s="1229"/>
      <c r="H22" s="1229"/>
      <c r="I22" s="194"/>
      <c r="J22" s="1221"/>
      <c r="K22" s="1221"/>
      <c r="L22" s="1221"/>
      <c r="M22" s="1221"/>
      <c r="N22" s="1221"/>
      <c r="O22" s="1221"/>
      <c r="P22" s="1221"/>
      <c r="Q22" s="1221"/>
      <c r="R22" s="1221"/>
      <c r="S22" s="1221"/>
      <c r="T22" s="1221"/>
      <c r="U22" s="1221"/>
      <c r="V22" s="1221"/>
      <c r="W22" s="1221"/>
      <c r="X22" s="1221"/>
      <c r="Y22" s="1221"/>
      <c r="Z22" s="1221"/>
      <c r="AA22" s="1221"/>
      <c r="AB22" s="1221"/>
      <c r="AC22" s="1221"/>
      <c r="AD22" s="1221"/>
      <c r="AE22" s="1221"/>
      <c r="AF22" s="1221"/>
      <c r="AG22" s="1221"/>
      <c r="AH22" s="1221"/>
      <c r="AI22" s="1221"/>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28" t="s">
        <v>306</v>
      </c>
      <c r="B25" s="1228"/>
      <c r="C25" s="1228"/>
      <c r="D25" s="1228"/>
      <c r="E25" s="1228"/>
      <c r="F25" s="1228"/>
      <c r="G25" s="1228"/>
      <c r="H25" s="1228"/>
      <c r="I25" s="193"/>
      <c r="J25" s="1221"/>
      <c r="K25" s="1221"/>
      <c r="L25" s="1221"/>
      <c r="M25" s="1221"/>
      <c r="N25" s="1221"/>
      <c r="O25" s="1221"/>
      <c r="P25" s="1221"/>
      <c r="Q25" s="1221"/>
      <c r="R25" s="1221"/>
      <c r="S25" s="1221"/>
      <c r="T25" s="1221"/>
      <c r="U25" s="1221"/>
      <c r="V25" s="1221"/>
      <c r="W25" s="1221"/>
      <c r="X25" s="1221"/>
      <c r="Y25" s="1221"/>
      <c r="Z25" s="1221"/>
      <c r="AA25" s="1221"/>
      <c r="AB25" s="1221"/>
      <c r="AC25" s="1221"/>
      <c r="AD25" s="1221"/>
      <c r="AE25" s="1221"/>
      <c r="AF25" s="1221"/>
      <c r="AG25" s="1221"/>
      <c r="AH25" s="1221"/>
      <c r="AI25" s="1221"/>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31" t="s">
        <v>305</v>
      </c>
      <c r="B29" s="1232"/>
      <c r="C29" s="1232"/>
      <c r="D29" s="1232"/>
      <c r="E29" s="1232"/>
      <c r="F29" s="1232"/>
      <c r="G29" s="1232"/>
      <c r="H29" s="1232"/>
      <c r="I29" s="1232"/>
      <c r="J29" s="1232"/>
      <c r="K29" s="1232"/>
      <c r="L29" s="1232"/>
      <c r="M29" s="1232"/>
      <c r="N29" s="1232"/>
      <c r="O29" s="1232"/>
      <c r="P29" s="1232"/>
      <c r="Q29" s="1232"/>
      <c r="R29" s="1232"/>
      <c r="S29" s="1232"/>
      <c r="T29" s="1232"/>
      <c r="U29" s="1232"/>
      <c r="V29" s="1232"/>
      <c r="W29" s="1232"/>
      <c r="X29" s="1232"/>
      <c r="Y29" s="1232"/>
      <c r="Z29" s="1232"/>
      <c r="AA29" s="1232"/>
      <c r="AB29" s="1232"/>
      <c r="AC29" s="1232"/>
      <c r="AD29" s="1232"/>
      <c r="AE29" s="1232"/>
      <c r="AF29" s="1232"/>
      <c r="AG29" s="1232"/>
      <c r="AH29" s="1232"/>
      <c r="AI29" s="1233"/>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9" t="s">
        <v>873</v>
      </c>
      <c r="B31" s="1240"/>
      <c r="C31" s="1240"/>
      <c r="D31" s="1240"/>
      <c r="E31" s="1240"/>
      <c r="F31" s="1240"/>
      <c r="G31" s="1240"/>
      <c r="H31" s="1240"/>
      <c r="I31" s="1240"/>
      <c r="J31" s="1240"/>
      <c r="K31" s="1240"/>
      <c r="L31" s="1240"/>
      <c r="M31" s="1240"/>
      <c r="N31" s="1240"/>
      <c r="O31" s="1240"/>
      <c r="P31" s="1240"/>
      <c r="Q31" s="1240"/>
      <c r="R31" s="1240"/>
      <c r="S31" s="1240"/>
      <c r="T31" s="1240"/>
      <c r="U31" s="1240"/>
      <c r="V31" s="1240"/>
      <c r="W31" s="1240"/>
      <c r="X31" s="1240"/>
      <c r="Y31" s="1240"/>
      <c r="Z31" s="1240"/>
      <c r="AA31" s="1240"/>
      <c r="AB31" s="1240"/>
      <c r="AC31" s="1240"/>
      <c r="AD31" s="1240"/>
      <c r="AE31" s="1240"/>
      <c r="AF31" s="1240"/>
      <c r="AG31" s="1240"/>
      <c r="AH31" s="1240"/>
      <c r="AI31" s="1241"/>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9"/>
      <c r="B32" s="1240"/>
      <c r="C32" s="1240"/>
      <c r="D32" s="1240"/>
      <c r="E32" s="1240"/>
      <c r="F32" s="1240"/>
      <c r="G32" s="1240"/>
      <c r="H32" s="1240"/>
      <c r="I32" s="1240"/>
      <c r="J32" s="1240"/>
      <c r="K32" s="1240"/>
      <c r="L32" s="1240"/>
      <c r="M32" s="1240"/>
      <c r="N32" s="1240"/>
      <c r="O32" s="1240"/>
      <c r="P32" s="1240"/>
      <c r="Q32" s="1240"/>
      <c r="R32" s="1240"/>
      <c r="S32" s="1240"/>
      <c r="T32" s="1240"/>
      <c r="U32" s="1240"/>
      <c r="V32" s="1240"/>
      <c r="W32" s="1240"/>
      <c r="X32" s="1240"/>
      <c r="Y32" s="1240"/>
      <c r="Z32" s="1240"/>
      <c r="AA32" s="1240"/>
      <c r="AB32" s="1240"/>
      <c r="AC32" s="1240"/>
      <c r="AD32" s="1240"/>
      <c r="AE32" s="1240"/>
      <c r="AF32" s="1240"/>
      <c r="AG32" s="1240"/>
      <c r="AH32" s="1240"/>
      <c r="AI32" s="1241"/>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9"/>
      <c r="B33" s="1240"/>
      <c r="C33" s="1240"/>
      <c r="D33" s="1240"/>
      <c r="E33" s="1240"/>
      <c r="F33" s="1240"/>
      <c r="G33" s="1240"/>
      <c r="H33" s="1240"/>
      <c r="I33" s="1240"/>
      <c r="J33" s="1240"/>
      <c r="K33" s="1240"/>
      <c r="L33" s="1240"/>
      <c r="M33" s="1240"/>
      <c r="N33" s="1240"/>
      <c r="O33" s="1240"/>
      <c r="P33" s="1240"/>
      <c r="Q33" s="1240"/>
      <c r="R33" s="1240"/>
      <c r="S33" s="1240"/>
      <c r="T33" s="1240"/>
      <c r="U33" s="1240"/>
      <c r="V33" s="1240"/>
      <c r="W33" s="1240"/>
      <c r="X33" s="1240"/>
      <c r="Y33" s="1240"/>
      <c r="Z33" s="1240"/>
      <c r="AA33" s="1240"/>
      <c r="AB33" s="1240"/>
      <c r="AC33" s="1240"/>
      <c r="AD33" s="1240"/>
      <c r="AE33" s="1240"/>
      <c r="AF33" s="1240"/>
      <c r="AG33" s="1240"/>
      <c r="AH33" s="1240"/>
      <c r="AI33" s="1241"/>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9"/>
      <c r="B34" s="1240"/>
      <c r="C34" s="1240"/>
      <c r="D34" s="1240"/>
      <c r="E34" s="1240"/>
      <c r="F34" s="1240"/>
      <c r="G34" s="1240"/>
      <c r="H34" s="1240"/>
      <c r="I34" s="1240"/>
      <c r="J34" s="1240"/>
      <c r="K34" s="1240"/>
      <c r="L34" s="1240"/>
      <c r="M34" s="1240"/>
      <c r="N34" s="1240"/>
      <c r="O34" s="1240"/>
      <c r="P34" s="1240"/>
      <c r="Q34" s="1240"/>
      <c r="R34" s="1240"/>
      <c r="S34" s="1240"/>
      <c r="T34" s="1240"/>
      <c r="U34" s="1240"/>
      <c r="V34" s="1240"/>
      <c r="W34" s="1240"/>
      <c r="X34" s="1240"/>
      <c r="Y34" s="1240"/>
      <c r="Z34" s="1240"/>
      <c r="AA34" s="1240"/>
      <c r="AB34" s="1240"/>
      <c r="AC34" s="1240"/>
      <c r="AD34" s="1240"/>
      <c r="AE34" s="1240"/>
      <c r="AF34" s="1240"/>
      <c r="AG34" s="1240"/>
      <c r="AH34" s="1240"/>
      <c r="AI34" s="1241"/>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9"/>
      <c r="B35" s="1240"/>
      <c r="C35" s="1240"/>
      <c r="D35" s="1240"/>
      <c r="E35" s="1240"/>
      <c r="F35" s="1240"/>
      <c r="G35" s="1240"/>
      <c r="H35" s="1240"/>
      <c r="I35" s="1240"/>
      <c r="J35" s="1240"/>
      <c r="K35" s="1240"/>
      <c r="L35" s="1240"/>
      <c r="M35" s="1240"/>
      <c r="N35" s="1240"/>
      <c r="O35" s="1240"/>
      <c r="P35" s="1240"/>
      <c r="Q35" s="1240"/>
      <c r="R35" s="1240"/>
      <c r="S35" s="1240"/>
      <c r="T35" s="1240"/>
      <c r="U35" s="1240"/>
      <c r="V35" s="1240"/>
      <c r="W35" s="1240"/>
      <c r="X35" s="1240"/>
      <c r="Y35" s="1240"/>
      <c r="Z35" s="1240"/>
      <c r="AA35" s="1240"/>
      <c r="AB35" s="1240"/>
      <c r="AC35" s="1240"/>
      <c r="AD35" s="1240"/>
      <c r="AE35" s="1240"/>
      <c r="AF35" s="1240"/>
      <c r="AG35" s="1240"/>
      <c r="AH35" s="1240"/>
      <c r="AI35" s="1241"/>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9"/>
      <c r="B36" s="1240"/>
      <c r="C36" s="1240"/>
      <c r="D36" s="1240"/>
      <c r="E36" s="1240"/>
      <c r="F36" s="1240"/>
      <c r="G36" s="1240"/>
      <c r="H36" s="1240"/>
      <c r="I36" s="1240"/>
      <c r="J36" s="1240"/>
      <c r="K36" s="1240"/>
      <c r="L36" s="1240"/>
      <c r="M36" s="1240"/>
      <c r="N36" s="1240"/>
      <c r="O36" s="1240"/>
      <c r="P36" s="1240"/>
      <c r="Q36" s="1240"/>
      <c r="R36" s="1240"/>
      <c r="S36" s="1240"/>
      <c r="T36" s="1240"/>
      <c r="U36" s="1240"/>
      <c r="V36" s="1240"/>
      <c r="W36" s="1240"/>
      <c r="X36" s="1240"/>
      <c r="Y36" s="1240"/>
      <c r="Z36" s="1240"/>
      <c r="AA36" s="1240"/>
      <c r="AB36" s="1240"/>
      <c r="AC36" s="1240"/>
      <c r="AD36" s="1240"/>
      <c r="AE36" s="1240"/>
      <c r="AF36" s="1240"/>
      <c r="AG36" s="1240"/>
      <c r="AH36" s="1240"/>
      <c r="AI36" s="1241"/>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9"/>
      <c r="B37" s="1240"/>
      <c r="C37" s="1240"/>
      <c r="D37" s="1240"/>
      <c r="E37" s="1240"/>
      <c r="F37" s="1240"/>
      <c r="G37" s="1240"/>
      <c r="H37" s="1240"/>
      <c r="I37" s="1240"/>
      <c r="J37" s="1240"/>
      <c r="K37" s="1240"/>
      <c r="L37" s="1240"/>
      <c r="M37" s="1240"/>
      <c r="N37" s="1240"/>
      <c r="O37" s="1240"/>
      <c r="P37" s="1240"/>
      <c r="Q37" s="1240"/>
      <c r="R37" s="1240"/>
      <c r="S37" s="1240"/>
      <c r="T37" s="1240"/>
      <c r="U37" s="1240"/>
      <c r="V37" s="1240"/>
      <c r="W37" s="1240"/>
      <c r="X37" s="1240"/>
      <c r="Y37" s="1240"/>
      <c r="Z37" s="1240"/>
      <c r="AA37" s="1240"/>
      <c r="AB37" s="1240"/>
      <c r="AC37" s="1240"/>
      <c r="AD37" s="1240"/>
      <c r="AE37" s="1240"/>
      <c r="AF37" s="1240"/>
      <c r="AG37" s="1240"/>
      <c r="AH37" s="1240"/>
      <c r="AI37" s="1241"/>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9"/>
      <c r="B38" s="1240"/>
      <c r="C38" s="1240"/>
      <c r="D38" s="1240"/>
      <c r="E38" s="1240"/>
      <c r="F38" s="1240"/>
      <c r="G38" s="1240"/>
      <c r="H38" s="1240"/>
      <c r="I38" s="1240"/>
      <c r="J38" s="1240"/>
      <c r="K38" s="1240"/>
      <c r="L38" s="1240"/>
      <c r="M38" s="1240"/>
      <c r="N38" s="1240"/>
      <c r="O38" s="1240"/>
      <c r="P38" s="1240"/>
      <c r="Q38" s="1240"/>
      <c r="R38" s="1240"/>
      <c r="S38" s="1240"/>
      <c r="T38" s="1240"/>
      <c r="U38" s="1240"/>
      <c r="V38" s="1240"/>
      <c r="W38" s="1240"/>
      <c r="X38" s="1240"/>
      <c r="Y38" s="1240"/>
      <c r="Z38" s="1240"/>
      <c r="AA38" s="1240"/>
      <c r="AB38" s="1240"/>
      <c r="AC38" s="1240"/>
      <c r="AD38" s="1240"/>
      <c r="AE38" s="1240"/>
      <c r="AF38" s="1240"/>
      <c r="AG38" s="1240"/>
      <c r="AH38" s="1240"/>
      <c r="AI38" s="1241"/>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37"/>
      <c r="M39" s="1237"/>
      <c r="N39" s="1237"/>
      <c r="O39" s="1237"/>
      <c r="P39" s="1237"/>
      <c r="Q39" s="1237"/>
      <c r="R39" s="1237"/>
      <c r="S39" s="1237"/>
      <c r="T39" s="1237"/>
      <c r="U39" s="1237"/>
      <c r="V39" s="185"/>
      <c r="W39" s="185" t="s">
        <v>302</v>
      </c>
      <c r="X39" s="185"/>
      <c r="Y39" s="185"/>
      <c r="Z39" s="185"/>
      <c r="AA39" s="185"/>
      <c r="AB39" s="1237"/>
      <c r="AC39" s="1237"/>
      <c r="AD39" s="1237"/>
      <c r="AE39" s="1237"/>
      <c r="AF39" s="1237"/>
      <c r="AG39" s="1237"/>
      <c r="AH39" s="1237"/>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238"/>
      <c r="AC42" s="1238"/>
      <c r="AD42" s="1238"/>
      <c r="AE42" s="1238"/>
      <c r="AF42" s="1238"/>
      <c r="AG42" s="1238"/>
      <c r="AH42" s="1238"/>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826</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2"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30" t="str">
        <f>AJ59</f>
        <v>1331 River Bend Drive Dallas, TX 75247-4962</v>
      </c>
      <c r="B61" s="1230"/>
      <c r="C61" s="1230"/>
      <c r="D61" s="1230"/>
      <c r="E61" s="1230"/>
      <c r="F61" s="1230"/>
      <c r="G61" s="1230"/>
      <c r="H61" s="1230"/>
      <c r="I61" s="1230"/>
      <c r="J61" s="1230"/>
      <c r="K61" s="1230"/>
      <c r="L61" s="1230"/>
      <c r="M61" s="1230"/>
      <c r="N61" s="1230"/>
      <c r="O61" s="1230"/>
      <c r="P61" s="1230"/>
      <c r="Q61" s="1230"/>
      <c r="R61" s="1230"/>
      <c r="S61" s="1230"/>
      <c r="T61" s="1230"/>
      <c r="U61" s="1230"/>
      <c r="V61" s="1230"/>
      <c r="W61" s="1230"/>
      <c r="X61" s="1230"/>
      <c r="Y61" s="1230"/>
      <c r="Z61" s="1230"/>
      <c r="AA61" s="1230"/>
      <c r="AB61" s="1230"/>
      <c r="AC61" s="1230"/>
      <c r="AD61" s="1230"/>
      <c r="AE61" s="1230"/>
      <c r="AF61" s="1230"/>
      <c r="AG61" s="1230"/>
      <c r="AH61" s="1230"/>
      <c r="AI61" s="1230"/>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30" t="str">
        <f>"www.camposengineering.com | 214-696-6291 | " &amp; AJ62</f>
        <v xml:space="preserve">www.camposengineering.com | 214-696-6291 | </v>
      </c>
      <c r="B62" s="1230"/>
      <c r="C62" s="1230"/>
      <c r="D62" s="1230"/>
      <c r="E62" s="1230"/>
      <c r="F62" s="1230"/>
      <c r="G62" s="1230"/>
      <c r="H62" s="1230"/>
      <c r="I62" s="1230"/>
      <c r="J62" s="1230"/>
      <c r="K62" s="1230"/>
      <c r="L62" s="1230"/>
      <c r="M62" s="1230"/>
      <c r="N62" s="1230"/>
      <c r="O62" s="1230"/>
      <c r="P62" s="1230"/>
      <c r="Q62" s="1230"/>
      <c r="R62" s="1230"/>
      <c r="S62" s="1230"/>
      <c r="T62" s="1230"/>
      <c r="U62" s="1230"/>
      <c r="V62" s="1230"/>
      <c r="W62" s="1230"/>
      <c r="X62" s="1230"/>
      <c r="Y62" s="1230"/>
      <c r="Z62" s="1230"/>
      <c r="AA62" s="1230"/>
      <c r="AB62" s="1230"/>
      <c r="AC62" s="1230"/>
      <c r="AD62" s="1230"/>
      <c r="AE62" s="1230"/>
      <c r="AF62" s="1230"/>
      <c r="AG62" s="1230"/>
      <c r="AH62" s="1230"/>
      <c r="AI62" s="1230"/>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20"/>
      <c r="B5" s="1220"/>
      <c r="C5" s="1220"/>
      <c r="D5" s="1220"/>
      <c r="E5" s="1220"/>
      <c r="F5" s="1220"/>
      <c r="G5" s="170"/>
      <c r="H5" s="1220"/>
      <c r="I5" s="1220"/>
      <c r="J5" s="1220"/>
      <c r="K5" s="1220"/>
      <c r="L5" s="1220"/>
      <c r="M5" s="1220"/>
      <c r="N5" s="1220"/>
      <c r="O5" s="1220"/>
      <c r="P5" s="1220"/>
      <c r="Q5" s="1220"/>
      <c r="R5" s="1220"/>
      <c r="S5" s="1220"/>
      <c r="T5" s="1220"/>
      <c r="U5" s="1220"/>
      <c r="V5" s="1220"/>
      <c r="W5" s="1220"/>
      <c r="X5" s="1220"/>
      <c r="Y5" s="1220"/>
      <c r="Z5" s="1220"/>
      <c r="AA5" s="1220"/>
      <c r="AB5" s="1220"/>
      <c r="AC5" s="1220"/>
      <c r="AD5" s="1220"/>
      <c r="AE5" s="1220"/>
      <c r="AF5" s="1220"/>
      <c r="AG5" s="1220"/>
      <c r="AH5" s="1220"/>
      <c r="AI5" s="1220"/>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44" t="s">
        <v>311</v>
      </c>
      <c r="B7" s="1244"/>
      <c r="C7" s="1244"/>
      <c r="D7" s="1244"/>
      <c r="E7" s="1244"/>
      <c r="F7" s="1244"/>
      <c r="G7" s="1244"/>
      <c r="H7" s="1244"/>
      <c r="I7" s="1244"/>
      <c r="J7" s="1244"/>
      <c r="K7" s="1244"/>
      <c r="L7" s="1244"/>
      <c r="M7" s="1244"/>
      <c r="N7" s="1244"/>
      <c r="O7" s="1244"/>
      <c r="P7" s="1244"/>
      <c r="Q7" s="1244"/>
      <c r="R7" s="1244"/>
      <c r="S7" s="1244"/>
      <c r="T7" s="1244"/>
      <c r="U7" s="1244"/>
      <c r="V7" s="1244"/>
      <c r="W7" s="1244"/>
      <c r="X7" s="1244"/>
      <c r="Y7" s="1244"/>
      <c r="Z7" s="1244"/>
      <c r="AA7" s="1244"/>
      <c r="AB7" s="1244"/>
      <c r="AC7" s="1244"/>
      <c r="AD7" s="1244"/>
      <c r="AE7" s="1244"/>
      <c r="AF7" s="1244"/>
      <c r="AG7" s="1244"/>
      <c r="AH7" s="1244"/>
      <c r="AI7" s="1244"/>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242" t="s">
        <v>690</v>
      </c>
      <c r="AG9" s="1242"/>
      <c r="AH9" s="1243"/>
      <c r="AI9" s="1243"/>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242"/>
      <c r="AG13" s="1242"/>
      <c r="AH13" s="1243"/>
      <c r="AI13" s="1243"/>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242"/>
      <c r="AG17" s="1242"/>
      <c r="AH17" s="1243"/>
      <c r="AI17" s="1243"/>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242"/>
      <c r="AG21" s="1242"/>
      <c r="AH21" s="1243"/>
      <c r="AI21" s="1243"/>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242"/>
      <c r="AG25" s="1242"/>
      <c r="AH25" s="1243"/>
      <c r="AI25" s="1243"/>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242"/>
      <c r="AG29" s="1242"/>
      <c r="AH29" s="1243"/>
      <c r="AI29" s="1243"/>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242"/>
      <c r="AG33" s="1242"/>
      <c r="AH33" s="1243"/>
      <c r="AI33" s="1243"/>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242"/>
      <c r="AG37" s="1242"/>
      <c r="AH37" s="1243"/>
      <c r="AI37" s="1243"/>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242"/>
      <c r="AG41" s="1242"/>
      <c r="AH41" s="1243"/>
      <c r="AI41" s="1243"/>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242"/>
      <c r="AG45" s="1242"/>
      <c r="AH45" s="1243"/>
      <c r="AI45" s="1243"/>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242"/>
      <c r="AG49" s="1242"/>
      <c r="AH49" s="1243"/>
      <c r="AI49" s="1243"/>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242"/>
      <c r="AG53" s="1242"/>
      <c r="AH53" s="1243"/>
      <c r="AI53" s="1243"/>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242"/>
      <c r="AG57" s="1242"/>
      <c r="AH57" s="1243"/>
      <c r="AI57" s="1243"/>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242"/>
      <c r="AG61" s="1242"/>
      <c r="AH61" s="1243"/>
      <c r="AI61" s="1243"/>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48"/>
      <c r="B5" s="1248"/>
      <c r="C5" s="1248"/>
      <c r="D5" s="1248"/>
      <c r="E5" s="1248"/>
      <c r="F5" s="1248"/>
      <c r="G5" s="376"/>
      <c r="H5" s="1248"/>
      <c r="I5" s="1248"/>
      <c r="J5" s="1248"/>
      <c r="K5" s="1248"/>
      <c r="L5" s="1248"/>
      <c r="M5" s="1248"/>
      <c r="N5" s="1248"/>
      <c r="O5" s="1248"/>
      <c r="P5" s="1248"/>
      <c r="Q5" s="1248"/>
      <c r="R5" s="1248"/>
      <c r="S5" s="1248"/>
      <c r="T5" s="1248"/>
      <c r="U5" s="1248"/>
      <c r="V5" s="1248"/>
      <c r="W5" s="1248"/>
      <c r="X5" s="1248"/>
      <c r="Y5" s="1248"/>
      <c r="Z5" s="1248"/>
      <c r="AA5" s="1248"/>
      <c r="AB5" s="1248"/>
      <c r="AC5" s="1248"/>
      <c r="AD5" s="1248"/>
      <c r="AE5" s="1248"/>
      <c r="AF5" s="1248"/>
      <c r="AG5" s="1248"/>
      <c r="AH5" s="1248"/>
      <c r="AI5" s="1248"/>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46"/>
      <c r="B6" s="1247"/>
      <c r="C6" s="1247"/>
      <c r="D6" s="1247"/>
      <c r="E6" s="1247"/>
      <c r="F6" s="1247"/>
      <c r="G6" s="1247"/>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47"/>
      <c r="B7" s="1247"/>
      <c r="C7" s="1247"/>
      <c r="D7" s="1247"/>
      <c r="E7" s="1247"/>
      <c r="F7" s="1247"/>
      <c r="G7" s="1247"/>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47"/>
      <c r="B8" s="1247"/>
      <c r="C8" s="1247"/>
      <c r="D8" s="1247"/>
      <c r="E8" s="1247"/>
      <c r="F8" s="1247"/>
      <c r="G8" s="1247"/>
      <c r="H8" s="1247"/>
      <c r="I8" s="1247"/>
      <c r="J8" s="1247"/>
      <c r="K8" s="1247"/>
      <c r="L8" s="1247"/>
      <c r="M8" s="1247"/>
      <c r="N8" s="1247"/>
      <c r="O8" s="1247"/>
      <c r="P8" s="1247"/>
      <c r="Q8" s="1247"/>
      <c r="R8" s="1247"/>
      <c r="S8" s="1247"/>
      <c r="T8" s="1247"/>
      <c r="U8" s="1247"/>
      <c r="V8" s="1247"/>
      <c r="W8" s="1247"/>
      <c r="X8" s="1247"/>
      <c r="Y8" s="1247"/>
      <c r="Z8" s="1247"/>
      <c r="AA8" s="1247"/>
      <c r="AB8" s="1247"/>
      <c r="AC8" s="1247"/>
      <c r="AD8" s="1247"/>
      <c r="AE8" s="1247"/>
      <c r="AF8" s="1247"/>
      <c r="AG8" s="1247"/>
      <c r="AH8" s="1247"/>
      <c r="AI8" s="1247"/>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47"/>
      <c r="B9" s="1247"/>
      <c r="C9" s="1247"/>
      <c r="D9" s="1247"/>
      <c r="E9" s="1247"/>
      <c r="F9" s="1247"/>
      <c r="G9" s="1247"/>
      <c r="H9" s="1247"/>
      <c r="I9" s="1247"/>
      <c r="J9" s="1247"/>
      <c r="K9" s="1247"/>
      <c r="L9" s="1247"/>
      <c r="M9" s="1247"/>
      <c r="N9" s="1247"/>
      <c r="O9" s="1247"/>
      <c r="P9" s="1247"/>
      <c r="Q9" s="1247"/>
      <c r="R9" s="1247"/>
      <c r="S9" s="1247"/>
      <c r="T9" s="1247"/>
      <c r="U9" s="1247"/>
      <c r="V9" s="1247"/>
      <c r="W9" s="1247"/>
      <c r="X9" s="1247"/>
      <c r="Y9" s="1247"/>
      <c r="Z9" s="1247"/>
      <c r="AA9" s="1247"/>
      <c r="AB9" s="1247"/>
      <c r="AC9" s="1247"/>
      <c r="AD9" s="1247"/>
      <c r="AE9" s="1247"/>
      <c r="AF9" s="1247"/>
      <c r="AG9" s="1247"/>
      <c r="AH9" s="1247"/>
      <c r="AI9" s="1247"/>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47"/>
      <c r="B10" s="1247"/>
      <c r="C10" s="1247"/>
      <c r="D10" s="1247"/>
      <c r="E10" s="1247"/>
      <c r="F10" s="1247"/>
      <c r="G10" s="1247"/>
      <c r="H10" s="1247"/>
      <c r="I10" s="1247"/>
      <c r="J10" s="1247"/>
      <c r="K10" s="1247"/>
      <c r="L10" s="1247"/>
      <c r="M10" s="1247"/>
      <c r="N10" s="1247"/>
      <c r="O10" s="1247"/>
      <c r="P10" s="1247"/>
      <c r="Q10" s="1247"/>
      <c r="R10" s="1247"/>
      <c r="S10" s="1247"/>
      <c r="T10" s="1247"/>
      <c r="U10" s="1247"/>
      <c r="V10" s="1247"/>
      <c r="W10" s="1247"/>
      <c r="X10" s="1247"/>
      <c r="Y10" s="1247"/>
      <c r="Z10" s="1247"/>
      <c r="AA10" s="1247"/>
      <c r="AB10" s="1247"/>
      <c r="AC10" s="1247"/>
      <c r="AD10" s="1247"/>
      <c r="AE10" s="1247"/>
      <c r="AF10" s="1247"/>
      <c r="AG10" s="1247"/>
      <c r="AH10" s="1247"/>
      <c r="AI10" s="1247"/>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47"/>
      <c r="B11" s="1247"/>
      <c r="C11" s="1247"/>
      <c r="D11" s="1247"/>
      <c r="E11" s="1247"/>
      <c r="F11" s="1247"/>
      <c r="G11" s="1247"/>
      <c r="H11" s="1247"/>
      <c r="I11" s="1247"/>
      <c r="J11" s="1247"/>
      <c r="K11" s="1247"/>
      <c r="L11" s="1247"/>
      <c r="M11" s="1247"/>
      <c r="N11" s="1247"/>
      <c r="O11" s="1247"/>
      <c r="P11" s="1247"/>
      <c r="Q11" s="1247"/>
      <c r="R11" s="1247"/>
      <c r="S11" s="1247"/>
      <c r="T11" s="1247"/>
      <c r="U11" s="1247"/>
      <c r="V11" s="1247"/>
      <c r="W11" s="1247"/>
      <c r="X11" s="1247"/>
      <c r="Y11" s="1247"/>
      <c r="Z11" s="1247"/>
      <c r="AA11" s="1247"/>
      <c r="AB11" s="1247"/>
      <c r="AC11" s="1247"/>
      <c r="AD11" s="1247"/>
      <c r="AE11" s="1247"/>
      <c r="AF11" s="1247"/>
      <c r="AG11" s="1247"/>
      <c r="AH11" s="1247"/>
      <c r="AI11" s="1247"/>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47"/>
      <c r="B12" s="1247"/>
      <c r="C12" s="1247"/>
      <c r="D12" s="1247"/>
      <c r="E12" s="1247"/>
      <c r="F12" s="1247"/>
      <c r="G12" s="1247"/>
      <c r="H12" s="1247"/>
      <c r="I12" s="1247"/>
      <c r="J12" s="1247"/>
      <c r="K12" s="1247"/>
      <c r="L12" s="1247"/>
      <c r="M12" s="1247"/>
      <c r="N12" s="1247"/>
      <c r="O12" s="1247"/>
      <c r="P12" s="1247"/>
      <c r="Q12" s="1247"/>
      <c r="R12" s="1247"/>
      <c r="S12" s="1247"/>
      <c r="T12" s="1247"/>
      <c r="U12" s="1247"/>
      <c r="V12" s="1247"/>
      <c r="W12" s="1247"/>
      <c r="X12" s="1247"/>
      <c r="Y12" s="1247"/>
      <c r="Z12" s="1247"/>
      <c r="AA12" s="1247"/>
      <c r="AB12" s="1247"/>
      <c r="AC12" s="1247"/>
      <c r="AD12" s="1247"/>
      <c r="AE12" s="1247"/>
      <c r="AF12" s="1247"/>
      <c r="AG12" s="1247"/>
      <c r="AH12" s="1247"/>
      <c r="AI12" s="1247"/>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47"/>
      <c r="B13" s="1247"/>
      <c r="C13" s="1247"/>
      <c r="D13" s="1247"/>
      <c r="E13" s="1247"/>
      <c r="F13" s="1247"/>
      <c r="G13" s="1247"/>
      <c r="H13" s="1247"/>
      <c r="I13" s="1247"/>
      <c r="J13" s="1247"/>
      <c r="K13" s="1247"/>
      <c r="L13" s="1247"/>
      <c r="M13" s="1247"/>
      <c r="N13" s="1247"/>
      <c r="O13" s="1247"/>
      <c r="P13" s="1247"/>
      <c r="Q13" s="1247"/>
      <c r="R13" s="1247"/>
      <c r="S13" s="1247"/>
      <c r="T13" s="1247"/>
      <c r="U13" s="1247"/>
      <c r="V13" s="1247"/>
      <c r="W13" s="1247"/>
      <c r="X13" s="1247"/>
      <c r="Y13" s="1247"/>
      <c r="Z13" s="1247"/>
      <c r="AA13" s="1247"/>
      <c r="AB13" s="1247"/>
      <c r="AC13" s="1247"/>
      <c r="AD13" s="1247"/>
      <c r="AE13" s="1247"/>
      <c r="AF13" s="1247"/>
      <c r="AG13" s="1247"/>
      <c r="AH13" s="1247"/>
      <c r="AI13" s="1247"/>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47"/>
      <c r="B14" s="1247"/>
      <c r="C14" s="1247"/>
      <c r="D14" s="1247"/>
      <c r="E14" s="1247"/>
      <c r="F14" s="1247"/>
      <c r="G14" s="1247"/>
      <c r="H14" s="1247"/>
      <c r="I14" s="1247"/>
      <c r="J14" s="1247"/>
      <c r="K14" s="1247"/>
      <c r="L14" s="1247"/>
      <c r="M14" s="1247"/>
      <c r="N14" s="1247"/>
      <c r="O14" s="1247"/>
      <c r="P14" s="1247"/>
      <c r="Q14" s="1247"/>
      <c r="R14" s="1247"/>
      <c r="S14" s="1247"/>
      <c r="T14" s="1247"/>
      <c r="U14" s="1247"/>
      <c r="V14" s="1247"/>
      <c r="W14" s="1247"/>
      <c r="X14" s="1247"/>
      <c r="Y14" s="1247"/>
      <c r="Z14" s="1247"/>
      <c r="AA14" s="1247"/>
      <c r="AB14" s="1247"/>
      <c r="AC14" s="1247"/>
      <c r="AD14" s="1247"/>
      <c r="AE14" s="1247"/>
      <c r="AF14" s="1247"/>
      <c r="AG14" s="1247"/>
      <c r="AH14" s="1247"/>
      <c r="AI14" s="1247"/>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47"/>
      <c r="B15" s="1247"/>
      <c r="C15" s="1247"/>
      <c r="D15" s="1247"/>
      <c r="E15" s="1247"/>
      <c r="F15" s="1247"/>
      <c r="G15" s="1247"/>
      <c r="H15" s="1247"/>
      <c r="I15" s="1247"/>
      <c r="J15" s="1247"/>
      <c r="K15" s="1247"/>
      <c r="L15" s="1247"/>
      <c r="M15" s="1247"/>
      <c r="N15" s="1247"/>
      <c r="O15" s="1247"/>
      <c r="P15" s="1247"/>
      <c r="Q15" s="1247"/>
      <c r="R15" s="1247"/>
      <c r="S15" s="1247"/>
      <c r="T15" s="1247"/>
      <c r="U15" s="1247"/>
      <c r="V15" s="1247"/>
      <c r="W15" s="1247"/>
      <c r="X15" s="1247"/>
      <c r="Y15" s="1247"/>
      <c r="Z15" s="1247"/>
      <c r="AA15" s="1247"/>
      <c r="AB15" s="1247"/>
      <c r="AC15" s="1247"/>
      <c r="AD15" s="1247"/>
      <c r="AE15" s="1247"/>
      <c r="AF15" s="1247"/>
      <c r="AG15" s="1247"/>
      <c r="AH15" s="1247"/>
      <c r="AI15" s="1247"/>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47"/>
      <c r="B16" s="1247"/>
      <c r="C16" s="1247"/>
      <c r="D16" s="1247"/>
      <c r="E16" s="1247"/>
      <c r="F16" s="1247"/>
      <c r="G16" s="1247"/>
      <c r="H16" s="1247"/>
      <c r="I16" s="1247"/>
      <c r="J16" s="1247"/>
      <c r="K16" s="1247"/>
      <c r="L16" s="1247"/>
      <c r="M16" s="1247"/>
      <c r="N16" s="1247"/>
      <c r="O16" s="1247"/>
      <c r="P16" s="1247"/>
      <c r="Q16" s="1247"/>
      <c r="R16" s="1247"/>
      <c r="S16" s="1247"/>
      <c r="T16" s="1247"/>
      <c r="U16" s="1247"/>
      <c r="V16" s="1247"/>
      <c r="W16" s="1247"/>
      <c r="X16" s="1247"/>
      <c r="Y16" s="1247"/>
      <c r="Z16" s="1247"/>
      <c r="AA16" s="1247"/>
      <c r="AB16" s="1247"/>
      <c r="AC16" s="1247"/>
      <c r="AD16" s="1247"/>
      <c r="AE16" s="1247"/>
      <c r="AF16" s="1247"/>
      <c r="AG16" s="1247"/>
      <c r="AH16" s="1247"/>
      <c r="AI16" s="1247"/>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47"/>
      <c r="B17" s="1247"/>
      <c r="C17" s="1247"/>
      <c r="D17" s="1247"/>
      <c r="E17" s="1247"/>
      <c r="F17" s="1247"/>
      <c r="G17" s="1247"/>
      <c r="H17" s="1247"/>
      <c r="I17" s="1247"/>
      <c r="J17" s="1247"/>
      <c r="K17" s="1247"/>
      <c r="L17" s="1247"/>
      <c r="M17" s="1247"/>
      <c r="N17" s="1247"/>
      <c r="O17" s="1247"/>
      <c r="P17" s="1247"/>
      <c r="Q17" s="1247"/>
      <c r="R17" s="1247"/>
      <c r="S17" s="1247"/>
      <c r="T17" s="1247"/>
      <c r="U17" s="1247"/>
      <c r="V17" s="1247"/>
      <c r="W17" s="1247"/>
      <c r="X17" s="1247"/>
      <c r="Y17" s="1247"/>
      <c r="Z17" s="1247"/>
      <c r="AA17" s="1247"/>
      <c r="AB17" s="1247"/>
      <c r="AC17" s="1247"/>
      <c r="AD17" s="1247"/>
      <c r="AE17" s="1247"/>
      <c r="AF17" s="1247"/>
      <c r="AG17" s="1247"/>
      <c r="AH17" s="1247"/>
      <c r="AI17" s="1247"/>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47"/>
      <c r="B18" s="1247"/>
      <c r="C18" s="1247"/>
      <c r="D18" s="1247"/>
      <c r="E18" s="1247"/>
      <c r="F18" s="1247"/>
      <c r="G18" s="1247"/>
      <c r="H18" s="1247"/>
      <c r="I18" s="1247"/>
      <c r="J18" s="1247"/>
      <c r="K18" s="1247"/>
      <c r="L18" s="1247"/>
      <c r="M18" s="1247"/>
      <c r="N18" s="1247"/>
      <c r="O18" s="1247"/>
      <c r="P18" s="1247"/>
      <c r="Q18" s="1247"/>
      <c r="R18" s="1247"/>
      <c r="S18" s="1247"/>
      <c r="T18" s="1247"/>
      <c r="U18" s="1247"/>
      <c r="V18" s="1247"/>
      <c r="W18" s="1247"/>
      <c r="X18" s="1247"/>
      <c r="Y18" s="1247"/>
      <c r="Z18" s="1247"/>
      <c r="AA18" s="1247"/>
      <c r="AB18" s="1247"/>
      <c r="AC18" s="1247"/>
      <c r="AD18" s="1247"/>
      <c r="AE18" s="1247"/>
      <c r="AF18" s="1247"/>
      <c r="AG18" s="1247"/>
      <c r="AH18" s="1247"/>
      <c r="AI18" s="1247"/>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47"/>
      <c r="B19" s="1247"/>
      <c r="C19" s="1247"/>
      <c r="D19" s="1247"/>
      <c r="E19" s="1247"/>
      <c r="F19" s="1247"/>
      <c r="G19" s="1247"/>
      <c r="H19" s="1247"/>
      <c r="I19" s="1247"/>
      <c r="J19" s="1247"/>
      <c r="K19" s="1247"/>
      <c r="L19" s="1247"/>
      <c r="M19" s="1247"/>
      <c r="N19" s="1247"/>
      <c r="O19" s="1247"/>
      <c r="P19" s="1247"/>
      <c r="Q19" s="1247"/>
      <c r="R19" s="1247"/>
      <c r="S19" s="1247"/>
      <c r="T19" s="1247"/>
      <c r="U19" s="1247"/>
      <c r="V19" s="1247"/>
      <c r="W19" s="1247"/>
      <c r="X19" s="1247"/>
      <c r="Y19" s="1247"/>
      <c r="Z19" s="1247"/>
      <c r="AA19" s="1247"/>
      <c r="AB19" s="1247"/>
      <c r="AC19" s="1247"/>
      <c r="AD19" s="1247"/>
      <c r="AE19" s="1247"/>
      <c r="AF19" s="1247"/>
      <c r="AG19" s="1247"/>
      <c r="AH19" s="1247"/>
      <c r="AI19" s="1247"/>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47"/>
      <c r="B20" s="1247"/>
      <c r="C20" s="1247"/>
      <c r="D20" s="1247"/>
      <c r="E20" s="1247"/>
      <c r="F20" s="1247"/>
      <c r="G20" s="1247"/>
      <c r="H20" s="1247"/>
      <c r="I20" s="1247"/>
      <c r="J20" s="1247"/>
      <c r="K20" s="1247"/>
      <c r="L20" s="1247"/>
      <c r="M20" s="1247"/>
      <c r="N20" s="1247"/>
      <c r="O20" s="1247"/>
      <c r="P20" s="1247"/>
      <c r="Q20" s="1247"/>
      <c r="R20" s="1247"/>
      <c r="S20" s="1247"/>
      <c r="T20" s="1247"/>
      <c r="U20" s="1247"/>
      <c r="V20" s="1247"/>
      <c r="W20" s="1247"/>
      <c r="X20" s="1247"/>
      <c r="Y20" s="1247"/>
      <c r="Z20" s="1247"/>
      <c r="AA20" s="1247"/>
      <c r="AB20" s="1247"/>
      <c r="AC20" s="1247"/>
      <c r="AD20" s="1247"/>
      <c r="AE20" s="1247"/>
      <c r="AF20" s="1247"/>
      <c r="AG20" s="1247"/>
      <c r="AH20" s="1247"/>
      <c r="AI20" s="1247"/>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47"/>
      <c r="B21" s="1247"/>
      <c r="C21" s="1247"/>
      <c r="D21" s="1247"/>
      <c r="E21" s="1247"/>
      <c r="F21" s="1247"/>
      <c r="G21" s="1247"/>
      <c r="H21" s="1247"/>
      <c r="I21" s="1247"/>
      <c r="J21" s="1247"/>
      <c r="K21" s="1247"/>
      <c r="L21" s="1247"/>
      <c r="M21" s="1247"/>
      <c r="N21" s="1247"/>
      <c r="O21" s="1247"/>
      <c r="P21" s="1247"/>
      <c r="Q21" s="1247"/>
      <c r="R21" s="1247"/>
      <c r="S21" s="1247"/>
      <c r="T21" s="1247"/>
      <c r="U21" s="1247"/>
      <c r="V21" s="1247"/>
      <c r="W21" s="1247"/>
      <c r="X21" s="1247"/>
      <c r="Y21" s="1247"/>
      <c r="Z21" s="1247"/>
      <c r="AA21" s="1247"/>
      <c r="AB21" s="1247"/>
      <c r="AC21" s="1247"/>
      <c r="AD21" s="1247"/>
      <c r="AE21" s="1247"/>
      <c r="AF21" s="1247"/>
      <c r="AG21" s="1247"/>
      <c r="AH21" s="1247"/>
      <c r="AI21" s="1247"/>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47"/>
      <c r="B22" s="1247"/>
      <c r="C22" s="1247"/>
      <c r="D22" s="1247"/>
      <c r="E22" s="1247"/>
      <c r="F22" s="1247"/>
      <c r="G22" s="1247"/>
      <c r="H22" s="1247"/>
      <c r="I22" s="1247"/>
      <c r="J22" s="1247"/>
      <c r="K22" s="1247"/>
      <c r="L22" s="1247"/>
      <c r="M22" s="1247"/>
      <c r="N22" s="1247"/>
      <c r="O22" s="1247"/>
      <c r="P22" s="1247"/>
      <c r="Q22" s="1247"/>
      <c r="R22" s="1247"/>
      <c r="S22" s="1247"/>
      <c r="T22" s="1247"/>
      <c r="U22" s="1247"/>
      <c r="V22" s="1247"/>
      <c r="W22" s="1247"/>
      <c r="X22" s="1247"/>
      <c r="Y22" s="1247"/>
      <c r="Z22" s="1247"/>
      <c r="AA22" s="1247"/>
      <c r="AB22" s="1247"/>
      <c r="AC22" s="1247"/>
      <c r="AD22" s="1247"/>
      <c r="AE22" s="1247"/>
      <c r="AF22" s="1247"/>
      <c r="AG22" s="1247"/>
      <c r="AH22" s="1247"/>
      <c r="AI22" s="1247"/>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47"/>
      <c r="B23" s="1247"/>
      <c r="C23" s="1247"/>
      <c r="D23" s="1247"/>
      <c r="E23" s="1247"/>
      <c r="F23" s="1247"/>
      <c r="G23" s="1247"/>
      <c r="H23" s="1247"/>
      <c r="I23" s="1247"/>
      <c r="J23" s="1247"/>
      <c r="K23" s="1247"/>
      <c r="L23" s="1247"/>
      <c r="M23" s="1247"/>
      <c r="N23" s="1247"/>
      <c r="O23" s="1247"/>
      <c r="P23" s="1247"/>
      <c r="Q23" s="1247"/>
      <c r="R23" s="1247"/>
      <c r="S23" s="1247"/>
      <c r="T23" s="1247"/>
      <c r="U23" s="1247"/>
      <c r="V23" s="1247"/>
      <c r="W23" s="1247"/>
      <c r="X23" s="1247"/>
      <c r="Y23" s="1247"/>
      <c r="Z23" s="1247"/>
      <c r="AA23" s="1247"/>
      <c r="AB23" s="1247"/>
      <c r="AC23" s="1247"/>
      <c r="AD23" s="1247"/>
      <c r="AE23" s="1247"/>
      <c r="AF23" s="1247"/>
      <c r="AG23" s="1247"/>
      <c r="AH23" s="1247"/>
      <c r="AI23" s="1247"/>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47"/>
      <c r="B24" s="1247"/>
      <c r="C24" s="1247"/>
      <c r="D24" s="1247"/>
      <c r="E24" s="1247"/>
      <c r="F24" s="1247"/>
      <c r="G24" s="1247"/>
      <c r="H24" s="1247"/>
      <c r="I24" s="1247"/>
      <c r="J24" s="1247"/>
      <c r="K24" s="1247"/>
      <c r="L24" s="1247"/>
      <c r="M24" s="1247"/>
      <c r="N24" s="1247"/>
      <c r="O24" s="1247"/>
      <c r="P24" s="1247"/>
      <c r="Q24" s="1247"/>
      <c r="R24" s="1247"/>
      <c r="S24" s="1247"/>
      <c r="T24" s="1247"/>
      <c r="U24" s="1247"/>
      <c r="V24" s="1247"/>
      <c r="W24" s="1247"/>
      <c r="X24" s="1247"/>
      <c r="Y24" s="1247"/>
      <c r="Z24" s="1247"/>
      <c r="AA24" s="1247"/>
      <c r="AB24" s="1247"/>
      <c r="AC24" s="1247"/>
      <c r="AD24" s="1247"/>
      <c r="AE24" s="1247"/>
      <c r="AF24" s="1247"/>
      <c r="AG24" s="1247"/>
      <c r="AH24" s="1247"/>
      <c r="AI24" s="1247"/>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47"/>
      <c r="B25" s="1247"/>
      <c r="C25" s="1247"/>
      <c r="D25" s="1247"/>
      <c r="E25" s="1247"/>
      <c r="F25" s="1247"/>
      <c r="G25" s="1247"/>
      <c r="H25" s="1247"/>
      <c r="I25" s="1247"/>
      <c r="J25" s="1247"/>
      <c r="K25" s="1247"/>
      <c r="L25" s="1247"/>
      <c r="M25" s="1247"/>
      <c r="N25" s="1247"/>
      <c r="O25" s="1247"/>
      <c r="P25" s="1247"/>
      <c r="Q25" s="1247"/>
      <c r="R25" s="1247"/>
      <c r="S25" s="1247"/>
      <c r="T25" s="1247"/>
      <c r="U25" s="1247"/>
      <c r="V25" s="1247"/>
      <c r="W25" s="1247"/>
      <c r="X25" s="1247"/>
      <c r="Y25" s="1247"/>
      <c r="Z25" s="1247"/>
      <c r="AA25" s="1247"/>
      <c r="AB25" s="1247"/>
      <c r="AC25" s="1247"/>
      <c r="AD25" s="1247"/>
      <c r="AE25" s="1247"/>
      <c r="AF25" s="1247"/>
      <c r="AG25" s="1247"/>
      <c r="AH25" s="1247"/>
      <c r="AI25" s="1247"/>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47"/>
      <c r="B26" s="1247"/>
      <c r="C26" s="1247"/>
      <c r="D26" s="1247"/>
      <c r="E26" s="1247"/>
      <c r="F26" s="1247"/>
      <c r="G26" s="1247"/>
      <c r="H26" s="1247"/>
      <c r="I26" s="1247"/>
      <c r="J26" s="1247"/>
      <c r="K26" s="1247"/>
      <c r="L26" s="1247"/>
      <c r="M26" s="1247"/>
      <c r="N26" s="1247"/>
      <c r="O26" s="1247"/>
      <c r="P26" s="1247"/>
      <c r="Q26" s="1247"/>
      <c r="R26" s="1247"/>
      <c r="S26" s="1247"/>
      <c r="T26" s="1247"/>
      <c r="U26" s="1247"/>
      <c r="V26" s="1247"/>
      <c r="W26" s="1247"/>
      <c r="X26" s="1247"/>
      <c r="Y26" s="1247"/>
      <c r="Z26" s="1247"/>
      <c r="AA26" s="1247"/>
      <c r="AB26" s="1247"/>
      <c r="AC26" s="1247"/>
      <c r="AD26" s="1247"/>
      <c r="AE26" s="1247"/>
      <c r="AF26" s="1247"/>
      <c r="AG26" s="1247"/>
      <c r="AH26" s="1247"/>
      <c r="AI26" s="1247"/>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47"/>
      <c r="B27" s="1247"/>
      <c r="C27" s="1247"/>
      <c r="D27" s="1247"/>
      <c r="E27" s="1247"/>
      <c r="F27" s="1247"/>
      <c r="G27" s="1247"/>
      <c r="H27" s="1247"/>
      <c r="I27" s="1247"/>
      <c r="J27" s="1247"/>
      <c r="K27" s="1247"/>
      <c r="L27" s="1247"/>
      <c r="M27" s="1247"/>
      <c r="N27" s="1247"/>
      <c r="O27" s="1247"/>
      <c r="P27" s="1247"/>
      <c r="Q27" s="1247"/>
      <c r="R27" s="1247"/>
      <c r="S27" s="1247"/>
      <c r="T27" s="1247"/>
      <c r="U27" s="1247"/>
      <c r="V27" s="1247"/>
      <c r="W27" s="1247"/>
      <c r="X27" s="1247"/>
      <c r="Y27" s="1247"/>
      <c r="Z27" s="1247"/>
      <c r="AA27" s="1247"/>
      <c r="AB27" s="1247"/>
      <c r="AC27" s="1247"/>
      <c r="AD27" s="1247"/>
      <c r="AE27" s="1247"/>
      <c r="AF27" s="1247"/>
      <c r="AG27" s="1247"/>
      <c r="AH27" s="1247"/>
      <c r="AI27" s="1247"/>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47"/>
      <c r="B28" s="1247"/>
      <c r="C28" s="1247"/>
      <c r="D28" s="1247"/>
      <c r="E28" s="1247"/>
      <c r="F28" s="1247"/>
      <c r="G28" s="1247"/>
      <c r="H28" s="1247"/>
      <c r="I28" s="1247"/>
      <c r="J28" s="1247"/>
      <c r="K28" s="1247"/>
      <c r="L28" s="1247"/>
      <c r="M28" s="1247"/>
      <c r="N28" s="1247"/>
      <c r="O28" s="1247"/>
      <c r="P28" s="1247"/>
      <c r="Q28" s="1247"/>
      <c r="R28" s="1247"/>
      <c r="S28" s="1247"/>
      <c r="T28" s="1247"/>
      <c r="U28" s="1247"/>
      <c r="V28" s="1247"/>
      <c r="W28" s="1247"/>
      <c r="X28" s="1247"/>
      <c r="Y28" s="1247"/>
      <c r="Z28" s="1247"/>
      <c r="AA28" s="1247"/>
      <c r="AB28" s="1247"/>
      <c r="AC28" s="1247"/>
      <c r="AD28" s="1247"/>
      <c r="AE28" s="1247"/>
      <c r="AF28" s="1247"/>
      <c r="AG28" s="1247"/>
      <c r="AH28" s="1247"/>
      <c r="AI28" s="1247"/>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47"/>
      <c r="B29" s="1247"/>
      <c r="C29" s="1247"/>
      <c r="D29" s="1247"/>
      <c r="E29" s="1247"/>
      <c r="F29" s="1247"/>
      <c r="G29" s="1247"/>
      <c r="H29" s="1247"/>
      <c r="I29" s="1247"/>
      <c r="J29" s="1247"/>
      <c r="K29" s="1247"/>
      <c r="L29" s="1247"/>
      <c r="M29" s="1247"/>
      <c r="N29" s="1247"/>
      <c r="O29" s="1247"/>
      <c r="P29" s="1247"/>
      <c r="Q29" s="1247"/>
      <c r="R29" s="1247"/>
      <c r="S29" s="1247"/>
      <c r="T29" s="1247"/>
      <c r="U29" s="1247"/>
      <c r="V29" s="1247"/>
      <c r="W29" s="1247"/>
      <c r="X29" s="1247"/>
      <c r="Y29" s="1247"/>
      <c r="Z29" s="1247"/>
      <c r="AA29" s="1247"/>
      <c r="AB29" s="1247"/>
      <c r="AC29" s="1247"/>
      <c r="AD29" s="1247"/>
      <c r="AE29" s="1247"/>
      <c r="AF29" s="1247"/>
      <c r="AG29" s="1247"/>
      <c r="AH29" s="1247"/>
      <c r="AI29" s="1247"/>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47"/>
      <c r="B30" s="1247"/>
      <c r="C30" s="1247"/>
      <c r="D30" s="1247"/>
      <c r="E30" s="1247"/>
      <c r="F30" s="1247"/>
      <c r="G30" s="1247"/>
      <c r="H30" s="1247"/>
      <c r="I30" s="1247"/>
      <c r="J30" s="1247"/>
      <c r="K30" s="1247"/>
      <c r="L30" s="1247"/>
      <c r="M30" s="1247"/>
      <c r="N30" s="1247"/>
      <c r="O30" s="1247"/>
      <c r="P30" s="1247"/>
      <c r="Q30" s="1247"/>
      <c r="R30" s="1247"/>
      <c r="S30" s="1247"/>
      <c r="T30" s="1247"/>
      <c r="U30" s="1247"/>
      <c r="V30" s="1247"/>
      <c r="W30" s="1247"/>
      <c r="X30" s="1247"/>
      <c r="Y30" s="1247"/>
      <c r="Z30" s="1247"/>
      <c r="AA30" s="1247"/>
      <c r="AB30" s="1247"/>
      <c r="AC30" s="1247"/>
      <c r="AD30" s="1247"/>
      <c r="AE30" s="1247"/>
      <c r="AF30" s="1247"/>
      <c r="AG30" s="1247"/>
      <c r="AH30" s="1247"/>
      <c r="AI30" s="1247"/>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47"/>
      <c r="B31" s="1247"/>
      <c r="C31" s="1247"/>
      <c r="D31" s="1247"/>
      <c r="E31" s="1247"/>
      <c r="F31" s="1247"/>
      <c r="G31" s="1247"/>
      <c r="H31" s="1247"/>
      <c r="I31" s="1247"/>
      <c r="J31" s="1247"/>
      <c r="K31" s="1247"/>
      <c r="L31" s="1247"/>
      <c r="M31" s="1247"/>
      <c r="N31" s="1247"/>
      <c r="O31" s="1247"/>
      <c r="P31" s="1247"/>
      <c r="Q31" s="1247"/>
      <c r="R31" s="1247"/>
      <c r="S31" s="1247"/>
      <c r="T31" s="1247"/>
      <c r="U31" s="1247"/>
      <c r="V31" s="1247"/>
      <c r="W31" s="1247"/>
      <c r="X31" s="1247"/>
      <c r="Y31" s="1247"/>
      <c r="Z31" s="1247"/>
      <c r="AA31" s="1247"/>
      <c r="AB31" s="1247"/>
      <c r="AC31" s="1247"/>
      <c r="AD31" s="1247"/>
      <c r="AE31" s="1247"/>
      <c r="AF31" s="1247"/>
      <c r="AG31" s="1247"/>
      <c r="AH31" s="1247"/>
      <c r="AI31" s="1247"/>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47"/>
      <c r="B32" s="1247"/>
      <c r="C32" s="1247"/>
      <c r="D32" s="1247"/>
      <c r="E32" s="1247"/>
      <c r="F32" s="1247"/>
      <c r="G32" s="1247"/>
      <c r="H32" s="1247"/>
      <c r="I32" s="1247"/>
      <c r="J32" s="1247"/>
      <c r="K32" s="1247"/>
      <c r="L32" s="1247"/>
      <c r="M32" s="1247"/>
      <c r="N32" s="1247"/>
      <c r="O32" s="1247"/>
      <c r="P32" s="1247"/>
      <c r="Q32" s="1247"/>
      <c r="R32" s="1247"/>
      <c r="S32" s="1247"/>
      <c r="T32" s="1247"/>
      <c r="U32" s="1247"/>
      <c r="V32" s="1247"/>
      <c r="W32" s="1247"/>
      <c r="X32" s="1247"/>
      <c r="Y32" s="1247"/>
      <c r="Z32" s="1247"/>
      <c r="AA32" s="1247"/>
      <c r="AB32" s="1247"/>
      <c r="AC32" s="1247"/>
      <c r="AD32" s="1247"/>
      <c r="AE32" s="1247"/>
      <c r="AF32" s="1247"/>
      <c r="AG32" s="1247"/>
      <c r="AH32" s="1247"/>
      <c r="AI32" s="1247"/>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47"/>
      <c r="B33" s="1247"/>
      <c r="C33" s="1247"/>
      <c r="D33" s="1247"/>
      <c r="E33" s="1247"/>
      <c r="F33" s="1247"/>
      <c r="G33" s="1247"/>
      <c r="H33" s="1247"/>
      <c r="I33" s="1247"/>
      <c r="J33" s="1247"/>
      <c r="K33" s="1247"/>
      <c r="L33" s="1247"/>
      <c r="M33" s="1247"/>
      <c r="N33" s="1247"/>
      <c r="O33" s="1247"/>
      <c r="P33" s="1247"/>
      <c r="Q33" s="1247"/>
      <c r="R33" s="1247"/>
      <c r="S33" s="1247"/>
      <c r="T33" s="1247"/>
      <c r="U33" s="1247"/>
      <c r="V33" s="1247"/>
      <c r="W33" s="1247"/>
      <c r="X33" s="1247"/>
      <c r="Y33" s="1247"/>
      <c r="Z33" s="1247"/>
      <c r="AA33" s="1247"/>
      <c r="AB33" s="1247"/>
      <c r="AC33" s="1247"/>
      <c r="AD33" s="1247"/>
      <c r="AE33" s="1247"/>
      <c r="AF33" s="1247"/>
      <c r="AG33" s="1247"/>
      <c r="AH33" s="1247"/>
      <c r="AI33" s="1247"/>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5"/>
      <c r="B34" s="1245"/>
      <c r="C34" s="1245"/>
      <c r="D34" s="1245"/>
      <c r="E34" s="1245"/>
      <c r="F34" s="1245"/>
      <c r="G34" s="1245"/>
      <c r="H34" s="1245"/>
      <c r="I34" s="1245"/>
      <c r="J34" s="1245"/>
      <c r="K34" s="1245"/>
      <c r="L34" s="1245"/>
      <c r="M34" s="1245"/>
      <c r="N34" s="1245"/>
      <c r="O34" s="1245"/>
      <c r="P34" s="1245"/>
      <c r="Q34" s="1245"/>
      <c r="R34" s="1245"/>
      <c r="S34" s="1245"/>
      <c r="T34" s="1245"/>
      <c r="U34" s="1245"/>
      <c r="V34" s="1245"/>
      <c r="W34" s="1245"/>
      <c r="X34" s="1245"/>
      <c r="Y34" s="1245"/>
      <c r="Z34" s="1245"/>
      <c r="AA34" s="1245"/>
      <c r="AB34" s="1245"/>
      <c r="AC34" s="1245"/>
      <c r="AD34" s="1245"/>
      <c r="AE34" s="1245"/>
      <c r="AF34" s="1245"/>
      <c r="AG34" s="1245"/>
      <c r="AH34" s="1245"/>
      <c r="AI34" s="1245"/>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5"/>
      <c r="B35" s="1245"/>
      <c r="C35" s="1245"/>
      <c r="D35" s="1245"/>
      <c r="E35" s="1245"/>
      <c r="F35" s="1245"/>
      <c r="G35" s="1245"/>
      <c r="H35" s="1245"/>
      <c r="I35" s="1245"/>
      <c r="J35" s="1245"/>
      <c r="K35" s="1245"/>
      <c r="L35" s="1245"/>
      <c r="M35" s="1245"/>
      <c r="N35" s="1245"/>
      <c r="O35" s="1245"/>
      <c r="P35" s="1245"/>
      <c r="Q35" s="1245"/>
      <c r="R35" s="1245"/>
      <c r="S35" s="1245"/>
      <c r="T35" s="1245"/>
      <c r="U35" s="1245"/>
      <c r="V35" s="1245"/>
      <c r="W35" s="1245"/>
      <c r="X35" s="1245"/>
      <c r="Y35" s="1245"/>
      <c r="Z35" s="1245"/>
      <c r="AA35" s="1245"/>
      <c r="AB35" s="1245"/>
      <c r="AC35" s="1245"/>
      <c r="AD35" s="1245"/>
      <c r="AE35" s="1245"/>
      <c r="AF35" s="1245"/>
      <c r="AG35" s="1245"/>
      <c r="AH35" s="1245"/>
      <c r="AI35" s="1245"/>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5"/>
      <c r="B36" s="1245"/>
      <c r="C36" s="1245"/>
      <c r="D36" s="1245"/>
      <c r="E36" s="1245"/>
      <c r="F36" s="1245"/>
      <c r="G36" s="1245"/>
      <c r="H36" s="1245"/>
      <c r="I36" s="1245"/>
      <c r="J36" s="1245"/>
      <c r="K36" s="1245"/>
      <c r="L36" s="1245"/>
      <c r="M36" s="1245"/>
      <c r="N36" s="1245"/>
      <c r="O36" s="1245"/>
      <c r="P36" s="1245"/>
      <c r="Q36" s="1245"/>
      <c r="R36" s="1245"/>
      <c r="S36" s="1245"/>
      <c r="T36" s="1245"/>
      <c r="U36" s="1245"/>
      <c r="V36" s="1245"/>
      <c r="W36" s="1245"/>
      <c r="X36" s="1245"/>
      <c r="Y36" s="1245"/>
      <c r="Z36" s="1245"/>
      <c r="AA36" s="1245"/>
      <c r="AB36" s="1245"/>
      <c r="AC36" s="1245"/>
      <c r="AD36" s="1245"/>
      <c r="AE36" s="1245"/>
      <c r="AF36" s="1245"/>
      <c r="AG36" s="1245"/>
      <c r="AH36" s="1245"/>
      <c r="AI36" s="1245"/>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5"/>
      <c r="B37" s="1245"/>
      <c r="C37" s="1245"/>
      <c r="D37" s="1245"/>
      <c r="E37" s="1245"/>
      <c r="F37" s="1245"/>
      <c r="G37" s="1245"/>
      <c r="H37" s="1245"/>
      <c r="I37" s="1245"/>
      <c r="J37" s="1245"/>
      <c r="K37" s="1245"/>
      <c r="L37" s="1245"/>
      <c r="M37" s="1245"/>
      <c r="N37" s="1245"/>
      <c r="O37" s="1245"/>
      <c r="P37" s="1245"/>
      <c r="Q37" s="1245"/>
      <c r="R37" s="1245"/>
      <c r="S37" s="1245"/>
      <c r="T37" s="1245"/>
      <c r="U37" s="1245"/>
      <c r="V37" s="1245"/>
      <c r="W37" s="1245"/>
      <c r="X37" s="1245"/>
      <c r="Y37" s="1245"/>
      <c r="Z37" s="1245"/>
      <c r="AA37" s="1245"/>
      <c r="AB37" s="1245"/>
      <c r="AC37" s="1245"/>
      <c r="AD37" s="1245"/>
      <c r="AE37" s="1245"/>
      <c r="AF37" s="1245"/>
      <c r="AG37" s="1245"/>
      <c r="AH37" s="1245"/>
      <c r="AI37" s="1245"/>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5"/>
      <c r="B38" s="1245"/>
      <c r="C38" s="1245"/>
      <c r="D38" s="1245"/>
      <c r="E38" s="1245"/>
      <c r="F38" s="1245"/>
      <c r="G38" s="1245"/>
      <c r="H38" s="1245"/>
      <c r="I38" s="1245"/>
      <c r="J38" s="1245"/>
      <c r="K38" s="1245"/>
      <c r="L38" s="1245"/>
      <c r="M38" s="1245"/>
      <c r="N38" s="1245"/>
      <c r="O38" s="1245"/>
      <c r="P38" s="1245"/>
      <c r="Q38" s="1245"/>
      <c r="R38" s="1245"/>
      <c r="S38" s="1245"/>
      <c r="T38" s="1245"/>
      <c r="U38" s="1245"/>
      <c r="V38" s="1245"/>
      <c r="W38" s="1245"/>
      <c r="X38" s="1245"/>
      <c r="Y38" s="1245"/>
      <c r="Z38" s="1245"/>
      <c r="AA38" s="1245"/>
      <c r="AB38" s="1245"/>
      <c r="AC38" s="1245"/>
      <c r="AD38" s="1245"/>
      <c r="AE38" s="1245"/>
      <c r="AF38" s="1245"/>
      <c r="AG38" s="1245"/>
      <c r="AH38" s="1245"/>
      <c r="AI38" s="1245"/>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5"/>
      <c r="B39" s="1245"/>
      <c r="C39" s="1245"/>
      <c r="D39" s="1245"/>
      <c r="E39" s="1245"/>
      <c r="F39" s="1245"/>
      <c r="G39" s="1245"/>
      <c r="H39" s="1245"/>
      <c r="I39" s="1245"/>
      <c r="J39" s="1245"/>
      <c r="K39" s="1245"/>
      <c r="L39" s="1245"/>
      <c r="M39" s="1245"/>
      <c r="N39" s="1245"/>
      <c r="O39" s="1245"/>
      <c r="P39" s="1245"/>
      <c r="Q39" s="1245"/>
      <c r="R39" s="1245"/>
      <c r="S39" s="1245"/>
      <c r="T39" s="1245"/>
      <c r="U39" s="1245"/>
      <c r="V39" s="1245"/>
      <c r="W39" s="1245"/>
      <c r="X39" s="1245"/>
      <c r="Y39" s="1245"/>
      <c r="Z39" s="1245"/>
      <c r="AA39" s="1245"/>
      <c r="AB39" s="1245"/>
      <c r="AC39" s="1245"/>
      <c r="AD39" s="1245"/>
      <c r="AE39" s="1245"/>
      <c r="AF39" s="1245"/>
      <c r="AG39" s="1245"/>
      <c r="AH39" s="1245"/>
      <c r="AI39" s="1245"/>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5"/>
      <c r="B40" s="1245"/>
      <c r="C40" s="1245"/>
      <c r="D40" s="1245"/>
      <c r="E40" s="1245"/>
      <c r="F40" s="1245"/>
      <c r="G40" s="1245"/>
      <c r="H40" s="1245"/>
      <c r="I40" s="1245"/>
      <c r="J40" s="1245"/>
      <c r="K40" s="1245"/>
      <c r="L40" s="1245"/>
      <c r="M40" s="1245"/>
      <c r="N40" s="1245"/>
      <c r="O40" s="1245"/>
      <c r="P40" s="1245"/>
      <c r="Q40" s="1245"/>
      <c r="R40" s="1245"/>
      <c r="S40" s="1245"/>
      <c r="T40" s="1245"/>
      <c r="U40" s="1245"/>
      <c r="V40" s="1245"/>
      <c r="W40" s="1245"/>
      <c r="X40" s="1245"/>
      <c r="Y40" s="1245"/>
      <c r="Z40" s="1245"/>
      <c r="AA40" s="1245"/>
      <c r="AB40" s="1245"/>
      <c r="AC40" s="1245"/>
      <c r="AD40" s="1245"/>
      <c r="AE40" s="1245"/>
      <c r="AF40" s="1245"/>
      <c r="AG40" s="1245"/>
      <c r="AH40" s="1245"/>
      <c r="AI40" s="1245"/>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5"/>
      <c r="B41" s="1245"/>
      <c r="C41" s="1245"/>
      <c r="D41" s="1245"/>
      <c r="E41" s="1245"/>
      <c r="F41" s="1245"/>
      <c r="G41" s="1245"/>
      <c r="H41" s="1245"/>
      <c r="I41" s="1245"/>
      <c r="J41" s="1245"/>
      <c r="K41" s="1245"/>
      <c r="L41" s="1245"/>
      <c r="M41" s="1245"/>
      <c r="N41" s="1245"/>
      <c r="O41" s="1245"/>
      <c r="P41" s="1245"/>
      <c r="Q41" s="1245"/>
      <c r="R41" s="1245"/>
      <c r="S41" s="1245"/>
      <c r="T41" s="1245"/>
      <c r="U41" s="1245"/>
      <c r="V41" s="1245"/>
      <c r="W41" s="1245"/>
      <c r="X41" s="1245"/>
      <c r="Y41" s="1245"/>
      <c r="Z41" s="1245"/>
      <c r="AA41" s="1245"/>
      <c r="AB41" s="1245"/>
      <c r="AC41" s="1245"/>
      <c r="AD41" s="1245"/>
      <c r="AE41" s="1245"/>
      <c r="AF41" s="1245"/>
      <c r="AG41" s="1245"/>
      <c r="AH41" s="1245"/>
      <c r="AI41" s="1245"/>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5"/>
      <c r="B42" s="1245"/>
      <c r="C42" s="1245"/>
      <c r="D42" s="1245"/>
      <c r="E42" s="1245"/>
      <c r="F42" s="1245"/>
      <c r="G42" s="1245"/>
      <c r="H42" s="1245"/>
      <c r="I42" s="1245"/>
      <c r="J42" s="1245"/>
      <c r="K42" s="1245"/>
      <c r="L42" s="1245"/>
      <c r="M42" s="1245"/>
      <c r="N42" s="1245"/>
      <c r="O42" s="1245"/>
      <c r="P42" s="1245"/>
      <c r="Q42" s="1245"/>
      <c r="R42" s="1245"/>
      <c r="S42" s="1245"/>
      <c r="T42" s="1245"/>
      <c r="U42" s="1245"/>
      <c r="V42" s="1245"/>
      <c r="W42" s="1245"/>
      <c r="X42" s="1245"/>
      <c r="Y42" s="1245"/>
      <c r="Z42" s="1245"/>
      <c r="AA42" s="1245"/>
      <c r="AB42" s="1245"/>
      <c r="AC42" s="1245"/>
      <c r="AD42" s="1245"/>
      <c r="AE42" s="1245"/>
      <c r="AF42" s="1245"/>
      <c r="AG42" s="1245"/>
      <c r="AH42" s="1245"/>
      <c r="AI42" s="1245"/>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5"/>
      <c r="B43" s="1245"/>
      <c r="C43" s="1245"/>
      <c r="D43" s="1245"/>
      <c r="E43" s="1245"/>
      <c r="F43" s="1245"/>
      <c r="G43" s="1245"/>
      <c r="H43" s="1245"/>
      <c r="I43" s="1245"/>
      <c r="J43" s="1245"/>
      <c r="K43" s="1245"/>
      <c r="L43" s="1245"/>
      <c r="M43" s="1245"/>
      <c r="N43" s="1245"/>
      <c r="O43" s="1245"/>
      <c r="P43" s="1245"/>
      <c r="Q43" s="1245"/>
      <c r="R43" s="1245"/>
      <c r="S43" s="1245"/>
      <c r="T43" s="1245"/>
      <c r="U43" s="1245"/>
      <c r="V43" s="1245"/>
      <c r="W43" s="1245"/>
      <c r="X43" s="1245"/>
      <c r="Y43" s="1245"/>
      <c r="Z43" s="1245"/>
      <c r="AA43" s="1245"/>
      <c r="AB43" s="1245"/>
      <c r="AC43" s="1245"/>
      <c r="AD43" s="1245"/>
      <c r="AE43" s="1245"/>
      <c r="AF43" s="1245"/>
      <c r="AG43" s="1245"/>
      <c r="AH43" s="1245"/>
      <c r="AI43" s="1245"/>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5"/>
      <c r="B44" s="1245"/>
      <c r="C44" s="1245"/>
      <c r="D44" s="1245"/>
      <c r="E44" s="1245"/>
      <c r="F44" s="1245"/>
      <c r="G44" s="1245"/>
      <c r="H44" s="1245"/>
      <c r="I44" s="1245"/>
      <c r="J44" s="1245"/>
      <c r="K44" s="1245"/>
      <c r="L44" s="1245"/>
      <c r="M44" s="1245"/>
      <c r="N44" s="1245"/>
      <c r="O44" s="1245"/>
      <c r="P44" s="1245"/>
      <c r="Q44" s="1245"/>
      <c r="R44" s="1245"/>
      <c r="S44" s="1245"/>
      <c r="T44" s="1245"/>
      <c r="U44" s="1245"/>
      <c r="V44" s="1245"/>
      <c r="W44" s="1245"/>
      <c r="X44" s="1245"/>
      <c r="Y44" s="1245"/>
      <c r="Z44" s="1245"/>
      <c r="AA44" s="1245"/>
      <c r="AB44" s="1245"/>
      <c r="AC44" s="1245"/>
      <c r="AD44" s="1245"/>
      <c r="AE44" s="1245"/>
      <c r="AF44" s="1245"/>
      <c r="AG44" s="1245"/>
      <c r="AH44" s="1245"/>
      <c r="AI44" s="1245"/>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5"/>
      <c r="B45" s="1245"/>
      <c r="C45" s="1245"/>
      <c r="D45" s="1245"/>
      <c r="E45" s="1245"/>
      <c r="F45" s="1245"/>
      <c r="G45" s="1245"/>
      <c r="H45" s="1245"/>
      <c r="I45" s="1245"/>
      <c r="J45" s="1245"/>
      <c r="K45" s="1245"/>
      <c r="L45" s="1245"/>
      <c r="M45" s="1245"/>
      <c r="N45" s="1245"/>
      <c r="O45" s="1245"/>
      <c r="P45" s="1245"/>
      <c r="Q45" s="1245"/>
      <c r="R45" s="1245"/>
      <c r="S45" s="1245"/>
      <c r="T45" s="1245"/>
      <c r="U45" s="1245"/>
      <c r="V45" s="1245"/>
      <c r="W45" s="1245"/>
      <c r="X45" s="1245"/>
      <c r="Y45" s="1245"/>
      <c r="Z45" s="1245"/>
      <c r="AA45" s="1245"/>
      <c r="AB45" s="1245"/>
      <c r="AC45" s="1245"/>
      <c r="AD45" s="1245"/>
      <c r="AE45" s="1245"/>
      <c r="AF45" s="1245"/>
      <c r="AG45" s="1245"/>
      <c r="AH45" s="1245"/>
      <c r="AI45" s="1245"/>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5"/>
      <c r="B46" s="1245"/>
      <c r="C46" s="1245"/>
      <c r="D46" s="1245"/>
      <c r="E46" s="1245"/>
      <c r="F46" s="1245"/>
      <c r="G46" s="1245"/>
      <c r="H46" s="1245"/>
      <c r="I46" s="1245"/>
      <c r="J46" s="1245"/>
      <c r="K46" s="1245"/>
      <c r="L46" s="1245"/>
      <c r="M46" s="1245"/>
      <c r="N46" s="1245"/>
      <c r="O46" s="1245"/>
      <c r="P46" s="1245"/>
      <c r="Q46" s="1245"/>
      <c r="R46" s="1245"/>
      <c r="S46" s="1245"/>
      <c r="T46" s="1245"/>
      <c r="U46" s="1245"/>
      <c r="V46" s="1245"/>
      <c r="W46" s="1245"/>
      <c r="X46" s="1245"/>
      <c r="Y46" s="1245"/>
      <c r="Z46" s="1245"/>
      <c r="AA46" s="1245"/>
      <c r="AB46" s="1245"/>
      <c r="AC46" s="1245"/>
      <c r="AD46" s="1245"/>
      <c r="AE46" s="1245"/>
      <c r="AF46" s="1245"/>
      <c r="AG46" s="1245"/>
      <c r="AH46" s="1245"/>
      <c r="AI46" s="1245"/>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5"/>
      <c r="B47" s="1245"/>
      <c r="C47" s="1245"/>
      <c r="D47" s="1245"/>
      <c r="E47" s="1245"/>
      <c r="F47" s="1245"/>
      <c r="G47" s="1245"/>
      <c r="H47" s="1245"/>
      <c r="I47" s="1245"/>
      <c r="J47" s="1245"/>
      <c r="K47" s="1245"/>
      <c r="L47" s="1245"/>
      <c r="M47" s="1245"/>
      <c r="N47" s="1245"/>
      <c r="O47" s="1245"/>
      <c r="P47" s="1245"/>
      <c r="Q47" s="1245"/>
      <c r="R47" s="1245"/>
      <c r="S47" s="1245"/>
      <c r="T47" s="1245"/>
      <c r="U47" s="1245"/>
      <c r="V47" s="1245"/>
      <c r="W47" s="1245"/>
      <c r="X47" s="1245"/>
      <c r="Y47" s="1245"/>
      <c r="Z47" s="1245"/>
      <c r="AA47" s="1245"/>
      <c r="AB47" s="1245"/>
      <c r="AC47" s="1245"/>
      <c r="AD47" s="1245"/>
      <c r="AE47" s="1245"/>
      <c r="AF47" s="1245"/>
      <c r="AG47" s="1245"/>
      <c r="AH47" s="1245"/>
      <c r="AI47" s="1245"/>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5"/>
      <c r="B48" s="1245"/>
      <c r="C48" s="1245"/>
      <c r="D48" s="1245"/>
      <c r="E48" s="1245"/>
      <c r="F48" s="1245"/>
      <c r="G48" s="1245"/>
      <c r="H48" s="1245"/>
      <c r="I48" s="1245"/>
      <c r="J48" s="1245"/>
      <c r="K48" s="1245"/>
      <c r="L48" s="1245"/>
      <c r="M48" s="1245"/>
      <c r="N48" s="1245"/>
      <c r="O48" s="1245"/>
      <c r="P48" s="1245"/>
      <c r="Q48" s="1245"/>
      <c r="R48" s="1245"/>
      <c r="S48" s="1245"/>
      <c r="T48" s="1245"/>
      <c r="U48" s="1245"/>
      <c r="V48" s="1245"/>
      <c r="W48" s="1245"/>
      <c r="X48" s="1245"/>
      <c r="Y48" s="1245"/>
      <c r="Z48" s="1245"/>
      <c r="AA48" s="1245"/>
      <c r="AB48" s="1245"/>
      <c r="AC48" s="1245"/>
      <c r="AD48" s="1245"/>
      <c r="AE48" s="1245"/>
      <c r="AF48" s="1245"/>
      <c r="AG48" s="1245"/>
      <c r="AH48" s="1245"/>
      <c r="AI48" s="1245"/>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5"/>
      <c r="B49" s="1245"/>
      <c r="C49" s="1245"/>
      <c r="D49" s="1245"/>
      <c r="E49" s="1245"/>
      <c r="F49" s="1245"/>
      <c r="G49" s="1245"/>
      <c r="H49" s="1245"/>
      <c r="I49" s="1245"/>
      <c r="J49" s="1245"/>
      <c r="K49" s="1245"/>
      <c r="L49" s="1245"/>
      <c r="M49" s="1245"/>
      <c r="N49" s="1245"/>
      <c r="O49" s="1245"/>
      <c r="P49" s="1245"/>
      <c r="Q49" s="1245"/>
      <c r="R49" s="1245"/>
      <c r="S49" s="1245"/>
      <c r="T49" s="1245"/>
      <c r="U49" s="1245"/>
      <c r="V49" s="1245"/>
      <c r="W49" s="1245"/>
      <c r="X49" s="1245"/>
      <c r="Y49" s="1245"/>
      <c r="Z49" s="1245"/>
      <c r="AA49" s="1245"/>
      <c r="AB49" s="1245"/>
      <c r="AC49" s="1245"/>
      <c r="AD49" s="1245"/>
      <c r="AE49" s="1245"/>
      <c r="AF49" s="1245"/>
      <c r="AG49" s="1245"/>
      <c r="AH49" s="1245"/>
      <c r="AI49" s="1245"/>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5"/>
      <c r="B50" s="1245"/>
      <c r="C50" s="1245"/>
      <c r="D50" s="1245"/>
      <c r="E50" s="1245"/>
      <c r="F50" s="1245"/>
      <c r="G50" s="1245"/>
      <c r="H50" s="1245"/>
      <c r="I50" s="1245"/>
      <c r="J50" s="1245"/>
      <c r="K50" s="1245"/>
      <c r="L50" s="1245"/>
      <c r="M50" s="1245"/>
      <c r="N50" s="1245"/>
      <c r="O50" s="1245"/>
      <c r="P50" s="1245"/>
      <c r="Q50" s="1245"/>
      <c r="R50" s="1245"/>
      <c r="S50" s="1245"/>
      <c r="T50" s="1245"/>
      <c r="U50" s="1245"/>
      <c r="V50" s="1245"/>
      <c r="W50" s="1245"/>
      <c r="X50" s="1245"/>
      <c r="Y50" s="1245"/>
      <c r="Z50" s="1245"/>
      <c r="AA50" s="1245"/>
      <c r="AB50" s="1245"/>
      <c r="AC50" s="1245"/>
      <c r="AD50" s="1245"/>
      <c r="AE50" s="1245"/>
      <c r="AF50" s="1245"/>
      <c r="AG50" s="1245"/>
      <c r="AH50" s="1245"/>
      <c r="AI50" s="1245"/>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5"/>
      <c r="B51" s="1245"/>
      <c r="C51" s="1245"/>
      <c r="D51" s="1245"/>
      <c r="E51" s="1245"/>
      <c r="F51" s="1245"/>
      <c r="G51" s="1245"/>
      <c r="H51" s="1245"/>
      <c r="I51" s="1245"/>
      <c r="J51" s="1245"/>
      <c r="K51" s="1245"/>
      <c r="L51" s="1245"/>
      <c r="M51" s="1245"/>
      <c r="N51" s="1245"/>
      <c r="O51" s="1245"/>
      <c r="P51" s="1245"/>
      <c r="Q51" s="1245"/>
      <c r="R51" s="1245"/>
      <c r="S51" s="1245"/>
      <c r="T51" s="1245"/>
      <c r="U51" s="1245"/>
      <c r="V51" s="1245"/>
      <c r="W51" s="1245"/>
      <c r="X51" s="1245"/>
      <c r="Y51" s="1245"/>
      <c r="Z51" s="1245"/>
      <c r="AA51" s="1245"/>
      <c r="AB51" s="1245"/>
      <c r="AC51" s="1245"/>
      <c r="AD51" s="1245"/>
      <c r="AE51" s="1245"/>
      <c r="AF51" s="1245"/>
      <c r="AG51" s="1245"/>
      <c r="AH51" s="1245"/>
      <c r="AI51" s="1245"/>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5"/>
      <c r="B52" s="1245"/>
      <c r="C52" s="1245"/>
      <c r="D52" s="1245"/>
      <c r="E52" s="1245"/>
      <c r="F52" s="1245"/>
      <c r="G52" s="1245"/>
      <c r="H52" s="1245"/>
      <c r="I52" s="1245"/>
      <c r="J52" s="1245"/>
      <c r="K52" s="1245"/>
      <c r="L52" s="1245"/>
      <c r="M52" s="1245"/>
      <c r="N52" s="1245"/>
      <c r="O52" s="1245"/>
      <c r="P52" s="1245"/>
      <c r="Q52" s="1245"/>
      <c r="R52" s="1245"/>
      <c r="S52" s="1245"/>
      <c r="T52" s="1245"/>
      <c r="U52" s="1245"/>
      <c r="V52" s="1245"/>
      <c r="W52" s="1245"/>
      <c r="X52" s="1245"/>
      <c r="Y52" s="1245"/>
      <c r="Z52" s="1245"/>
      <c r="AA52" s="1245"/>
      <c r="AB52" s="1245"/>
      <c r="AC52" s="1245"/>
      <c r="AD52" s="1245"/>
      <c r="AE52" s="1245"/>
      <c r="AF52" s="1245"/>
      <c r="AG52" s="1245"/>
      <c r="AH52" s="1245"/>
      <c r="AI52" s="1245"/>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5"/>
      <c r="B53" s="1245"/>
      <c r="C53" s="1245"/>
      <c r="D53" s="1245"/>
      <c r="E53" s="1245"/>
      <c r="F53" s="1245"/>
      <c r="G53" s="1245"/>
      <c r="H53" s="1245"/>
      <c r="I53" s="1245"/>
      <c r="J53" s="1245"/>
      <c r="K53" s="1245"/>
      <c r="L53" s="1245"/>
      <c r="M53" s="1245"/>
      <c r="N53" s="1245"/>
      <c r="O53" s="1245"/>
      <c r="P53" s="1245"/>
      <c r="Q53" s="1245"/>
      <c r="R53" s="1245"/>
      <c r="S53" s="1245"/>
      <c r="T53" s="1245"/>
      <c r="U53" s="1245"/>
      <c r="V53" s="1245"/>
      <c r="W53" s="1245"/>
      <c r="X53" s="1245"/>
      <c r="Y53" s="1245"/>
      <c r="Z53" s="1245"/>
      <c r="AA53" s="1245"/>
      <c r="AB53" s="1245"/>
      <c r="AC53" s="1245"/>
      <c r="AD53" s="1245"/>
      <c r="AE53" s="1245"/>
      <c r="AF53" s="1245"/>
      <c r="AG53" s="1245"/>
      <c r="AH53" s="1245"/>
      <c r="AI53" s="1245"/>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5"/>
      <c r="B54" s="1245"/>
      <c r="C54" s="1245"/>
      <c r="D54" s="1245"/>
      <c r="E54" s="1245"/>
      <c r="F54" s="1245"/>
      <c r="G54" s="1245"/>
      <c r="H54" s="1245"/>
      <c r="I54" s="1245"/>
      <c r="J54" s="1245"/>
      <c r="K54" s="1245"/>
      <c r="L54" s="1245"/>
      <c r="M54" s="1245"/>
      <c r="N54" s="1245"/>
      <c r="O54" s="1245"/>
      <c r="P54" s="1245"/>
      <c r="Q54" s="1245"/>
      <c r="R54" s="1245"/>
      <c r="S54" s="1245"/>
      <c r="T54" s="1245"/>
      <c r="U54" s="1245"/>
      <c r="V54" s="1245"/>
      <c r="W54" s="1245"/>
      <c r="X54" s="1245"/>
      <c r="Y54" s="1245"/>
      <c r="Z54" s="1245"/>
      <c r="AA54" s="1245"/>
      <c r="AB54" s="1245"/>
      <c r="AC54" s="1245"/>
      <c r="AD54" s="1245"/>
      <c r="AE54" s="1245"/>
      <c r="AF54" s="1245"/>
      <c r="AG54" s="1245"/>
      <c r="AH54" s="1245"/>
      <c r="AI54" s="1245"/>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5"/>
      <c r="B55" s="1245"/>
      <c r="C55" s="1245"/>
      <c r="D55" s="1245"/>
      <c r="E55" s="1245"/>
      <c r="F55" s="1245"/>
      <c r="G55" s="1245"/>
      <c r="H55" s="1245"/>
      <c r="I55" s="1245"/>
      <c r="J55" s="1245"/>
      <c r="K55" s="1245"/>
      <c r="L55" s="1245"/>
      <c r="M55" s="1245"/>
      <c r="N55" s="1245"/>
      <c r="O55" s="1245"/>
      <c r="P55" s="1245"/>
      <c r="Q55" s="1245"/>
      <c r="R55" s="1245"/>
      <c r="S55" s="1245"/>
      <c r="T55" s="1245"/>
      <c r="U55" s="1245"/>
      <c r="V55" s="1245"/>
      <c r="W55" s="1245"/>
      <c r="X55" s="1245"/>
      <c r="Y55" s="1245"/>
      <c r="Z55" s="1245"/>
      <c r="AA55" s="1245"/>
      <c r="AB55" s="1245"/>
      <c r="AC55" s="1245"/>
      <c r="AD55" s="1245"/>
      <c r="AE55" s="1245"/>
      <c r="AF55" s="1245"/>
      <c r="AG55" s="1245"/>
      <c r="AH55" s="1245"/>
      <c r="AI55" s="1245"/>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5"/>
      <c r="B56" s="1245"/>
      <c r="C56" s="1245"/>
      <c r="D56" s="1245"/>
      <c r="E56" s="1245"/>
      <c r="F56" s="1245"/>
      <c r="G56" s="1245"/>
      <c r="H56" s="1245"/>
      <c r="I56" s="1245"/>
      <c r="J56" s="1245"/>
      <c r="K56" s="1245"/>
      <c r="L56" s="1245"/>
      <c r="M56" s="1245"/>
      <c r="N56" s="1245"/>
      <c r="O56" s="1245"/>
      <c r="P56" s="1245"/>
      <c r="Q56" s="1245"/>
      <c r="R56" s="1245"/>
      <c r="S56" s="1245"/>
      <c r="T56" s="1245"/>
      <c r="U56" s="1245"/>
      <c r="V56" s="1245"/>
      <c r="W56" s="1245"/>
      <c r="X56" s="1245"/>
      <c r="Y56" s="1245"/>
      <c r="Z56" s="1245"/>
      <c r="AA56" s="1245"/>
      <c r="AB56" s="1245"/>
      <c r="AC56" s="1245"/>
      <c r="AD56" s="1245"/>
      <c r="AE56" s="1245"/>
      <c r="AF56" s="1245"/>
      <c r="AG56" s="1245"/>
      <c r="AH56" s="1245"/>
      <c r="AI56" s="1245"/>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5"/>
      <c r="B57" s="1245"/>
      <c r="C57" s="1245"/>
      <c r="D57" s="1245"/>
      <c r="E57" s="1245"/>
      <c r="F57" s="1245"/>
      <c r="G57" s="1245"/>
      <c r="H57" s="1245"/>
      <c r="I57" s="1245"/>
      <c r="J57" s="1245"/>
      <c r="K57" s="1245"/>
      <c r="L57" s="1245"/>
      <c r="M57" s="1245"/>
      <c r="N57" s="1245"/>
      <c r="O57" s="1245"/>
      <c r="P57" s="1245"/>
      <c r="Q57" s="1245"/>
      <c r="R57" s="1245"/>
      <c r="S57" s="1245"/>
      <c r="T57" s="1245"/>
      <c r="U57" s="1245"/>
      <c r="V57" s="1245"/>
      <c r="W57" s="1245"/>
      <c r="X57" s="1245"/>
      <c r="Y57" s="1245"/>
      <c r="Z57" s="1245"/>
      <c r="AA57" s="1245"/>
      <c r="AB57" s="1245"/>
      <c r="AC57" s="1245"/>
      <c r="AD57" s="1245"/>
      <c r="AE57" s="1245"/>
      <c r="AF57" s="1245"/>
      <c r="AG57" s="1245"/>
      <c r="AH57" s="1245"/>
      <c r="AI57" s="1245"/>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5"/>
      <c r="B58" s="1245"/>
      <c r="C58" s="1245"/>
      <c r="D58" s="1245"/>
      <c r="E58" s="1245"/>
      <c r="F58" s="1245"/>
      <c r="G58" s="1245"/>
      <c r="H58" s="1245"/>
      <c r="I58" s="1245"/>
      <c r="J58" s="1245"/>
      <c r="K58" s="1245"/>
      <c r="L58" s="1245"/>
      <c r="M58" s="1245"/>
      <c r="N58" s="1245"/>
      <c r="O58" s="1245"/>
      <c r="P58" s="1245"/>
      <c r="Q58" s="1245"/>
      <c r="R58" s="1245"/>
      <c r="S58" s="1245"/>
      <c r="T58" s="1245"/>
      <c r="U58" s="1245"/>
      <c r="V58" s="1245"/>
      <c r="W58" s="1245"/>
      <c r="X58" s="1245"/>
      <c r="Y58" s="1245"/>
      <c r="Z58" s="1245"/>
      <c r="AA58" s="1245"/>
      <c r="AB58" s="1245"/>
      <c r="AC58" s="1245"/>
      <c r="AD58" s="1245"/>
      <c r="AE58" s="1245"/>
      <c r="AF58" s="1245"/>
      <c r="AG58" s="1245"/>
      <c r="AH58" s="1245"/>
      <c r="AI58" s="1245"/>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5"/>
      <c r="B59" s="1245"/>
      <c r="C59" s="1245"/>
      <c r="D59" s="1245"/>
      <c r="E59" s="1245"/>
      <c r="F59" s="1245"/>
      <c r="G59" s="1245"/>
      <c r="H59" s="1245"/>
      <c r="I59" s="1245"/>
      <c r="J59" s="1245"/>
      <c r="K59" s="1245"/>
      <c r="L59" s="1245"/>
      <c r="M59" s="1245"/>
      <c r="N59" s="1245"/>
      <c r="O59" s="1245"/>
      <c r="P59" s="1245"/>
      <c r="Q59" s="1245"/>
      <c r="R59" s="1245"/>
      <c r="S59" s="1245"/>
      <c r="T59" s="1245"/>
      <c r="U59" s="1245"/>
      <c r="V59" s="1245"/>
      <c r="W59" s="1245"/>
      <c r="X59" s="1245"/>
      <c r="Y59" s="1245"/>
      <c r="Z59" s="1245"/>
      <c r="AA59" s="1245"/>
      <c r="AB59" s="1245"/>
      <c r="AC59" s="1245"/>
      <c r="AD59" s="1245"/>
      <c r="AE59" s="1245"/>
      <c r="AF59" s="1245"/>
      <c r="AG59" s="1245"/>
      <c r="AH59" s="1245"/>
      <c r="AI59" s="1245"/>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5"/>
      <c r="B60" s="1245"/>
      <c r="C60" s="1245"/>
      <c r="D60" s="1245"/>
      <c r="E60" s="1245"/>
      <c r="F60" s="1245"/>
      <c r="G60" s="1245"/>
      <c r="H60" s="1245"/>
      <c r="I60" s="1245"/>
      <c r="J60" s="1245"/>
      <c r="K60" s="1245"/>
      <c r="L60" s="1245"/>
      <c r="M60" s="1245"/>
      <c r="N60" s="1245"/>
      <c r="O60" s="1245"/>
      <c r="P60" s="1245"/>
      <c r="Q60" s="1245"/>
      <c r="R60" s="1245"/>
      <c r="S60" s="1245"/>
      <c r="T60" s="1245"/>
      <c r="U60" s="1245"/>
      <c r="V60" s="1245"/>
      <c r="W60" s="1245"/>
      <c r="X60" s="1245"/>
      <c r="Y60" s="1245"/>
      <c r="Z60" s="1245"/>
      <c r="AA60" s="1245"/>
      <c r="AB60" s="1245"/>
      <c r="AC60" s="1245"/>
      <c r="AD60" s="1245"/>
      <c r="AE60" s="1245"/>
      <c r="AF60" s="1245"/>
      <c r="AG60" s="1245"/>
      <c r="AH60" s="1245"/>
      <c r="AI60" s="1245"/>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5"/>
      <c r="B61" s="1245"/>
      <c r="C61" s="1245"/>
      <c r="D61" s="1245"/>
      <c r="E61" s="1245"/>
      <c r="F61" s="1245"/>
      <c r="G61" s="1245"/>
      <c r="H61" s="1245"/>
      <c r="I61" s="1245"/>
      <c r="J61" s="1245"/>
      <c r="K61" s="1245"/>
      <c r="L61" s="1245"/>
      <c r="M61" s="1245"/>
      <c r="N61" s="1245"/>
      <c r="O61" s="1245"/>
      <c r="P61" s="1245"/>
      <c r="Q61" s="1245"/>
      <c r="R61" s="1245"/>
      <c r="S61" s="1245"/>
      <c r="T61" s="1245"/>
      <c r="U61" s="1245"/>
      <c r="V61" s="1245"/>
      <c r="W61" s="1245"/>
      <c r="X61" s="1245"/>
      <c r="Y61" s="1245"/>
      <c r="Z61" s="1245"/>
      <c r="AA61" s="1245"/>
      <c r="AB61" s="1245"/>
      <c r="AC61" s="1245"/>
      <c r="AD61" s="1245"/>
      <c r="AE61" s="1245"/>
      <c r="AF61" s="1245"/>
      <c r="AG61" s="1245"/>
      <c r="AH61" s="1245"/>
      <c r="AI61" s="1245"/>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5"/>
      <c r="B62" s="1245"/>
      <c r="C62" s="1245"/>
      <c r="D62" s="1245"/>
      <c r="E62" s="1245"/>
      <c r="F62" s="1245"/>
      <c r="G62" s="1245"/>
      <c r="H62" s="1245"/>
      <c r="I62" s="1245"/>
      <c r="J62" s="1245"/>
      <c r="K62" s="1245"/>
      <c r="L62" s="1245"/>
      <c r="M62" s="1245"/>
      <c r="N62" s="1245"/>
      <c r="O62" s="1245"/>
      <c r="P62" s="1245"/>
      <c r="Q62" s="1245"/>
      <c r="R62" s="1245"/>
      <c r="S62" s="1245"/>
      <c r="T62" s="1245"/>
      <c r="U62" s="1245"/>
      <c r="V62" s="1245"/>
      <c r="W62" s="1245"/>
      <c r="X62" s="1245"/>
      <c r="Y62" s="1245"/>
      <c r="Z62" s="1245"/>
      <c r="AA62" s="1245"/>
      <c r="AB62" s="1245"/>
      <c r="AC62" s="1245"/>
      <c r="AD62" s="1245"/>
      <c r="AE62" s="1245"/>
      <c r="AF62" s="1245"/>
      <c r="AG62" s="1245"/>
      <c r="AH62" s="1245"/>
      <c r="AI62" s="1245"/>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49"/>
      <c r="B5" s="1249"/>
      <c r="C5" s="1249"/>
      <c r="D5" s="1249"/>
      <c r="E5" s="1249"/>
      <c r="F5" s="1249"/>
      <c r="G5" s="2"/>
      <c r="H5" s="1249"/>
      <c r="I5" s="1249"/>
      <c r="J5" s="1249"/>
      <c r="K5" s="1249"/>
      <c r="L5" s="1249"/>
      <c r="M5" s="1249"/>
      <c r="N5" s="1249"/>
      <c r="O5" s="1249"/>
      <c r="P5" s="1249"/>
      <c r="Q5" s="1249"/>
      <c r="R5" s="1249"/>
      <c r="S5" s="1249"/>
      <c r="T5" s="1249"/>
      <c r="U5" s="1249"/>
      <c r="V5" s="1249"/>
      <c r="W5" s="1249"/>
      <c r="X5" s="1249"/>
      <c r="Y5" s="1249"/>
      <c r="Z5" s="1249"/>
      <c r="AA5" s="1249"/>
      <c r="AB5" s="1249"/>
      <c r="AC5" s="1249"/>
      <c r="AD5" s="1249"/>
      <c r="AE5" s="1249"/>
      <c r="AF5" s="1249"/>
      <c r="AG5" s="1249"/>
      <c r="AH5" s="1249"/>
      <c r="AI5" s="1249"/>
      <c r="AN5" s="664"/>
      <c r="AO5" s="664"/>
      <c r="AP5" s="664"/>
    </row>
    <row r="6" spans="1:71" ht="15" customHeight="1" x14ac:dyDescent="0.2">
      <c r="A6" s="1250"/>
      <c r="B6" s="1251"/>
      <c r="C6" s="1251"/>
      <c r="D6" s="1251"/>
      <c r="E6" s="1251"/>
      <c r="F6" s="1251"/>
      <c r="G6" s="1251"/>
      <c r="H6" s="1251"/>
      <c r="I6" s="1251"/>
      <c r="J6" s="1251"/>
      <c r="K6" s="1251"/>
      <c r="L6" s="1251"/>
      <c r="M6" s="1251"/>
      <c r="N6" s="1251"/>
      <c r="O6" s="1251"/>
      <c r="P6" s="1251"/>
      <c r="Q6" s="1251"/>
      <c r="R6" s="1251"/>
      <c r="S6" s="1251"/>
      <c r="T6" s="1251"/>
      <c r="U6" s="1251"/>
      <c r="V6" s="1251"/>
      <c r="W6" s="1251"/>
      <c r="X6" s="1251"/>
      <c r="Y6" s="1251"/>
      <c r="Z6" s="1251"/>
      <c r="AA6" s="1251"/>
      <c r="AB6" s="1251"/>
      <c r="AC6" s="1251"/>
      <c r="AD6" s="1251"/>
      <c r="AE6" s="1251"/>
      <c r="AF6" s="1251"/>
      <c r="AG6" s="1251"/>
      <c r="AH6" s="1251"/>
      <c r="AI6" s="1251"/>
      <c r="AN6" s="664"/>
      <c r="AO6" s="664"/>
      <c r="AP6" s="664"/>
    </row>
    <row r="7" spans="1:71" ht="13.5" customHeight="1" x14ac:dyDescent="0.2">
      <c r="A7" s="1251"/>
      <c r="B7" s="1251"/>
      <c r="C7" s="1251"/>
      <c r="D7" s="1251"/>
      <c r="E7" s="1251"/>
      <c r="F7" s="1251"/>
      <c r="G7" s="1251"/>
      <c r="H7" s="1251"/>
      <c r="I7" s="1251"/>
      <c r="J7" s="1251"/>
      <c r="K7" s="1251"/>
      <c r="L7" s="1251"/>
      <c r="M7" s="1251"/>
      <c r="N7" s="1251"/>
      <c r="O7" s="1251"/>
      <c r="P7" s="1251"/>
      <c r="Q7" s="1251"/>
      <c r="R7" s="1251"/>
      <c r="S7" s="1251"/>
      <c r="T7" s="1251"/>
      <c r="U7" s="1251"/>
      <c r="V7" s="1251"/>
      <c r="W7" s="1251"/>
      <c r="X7" s="1251"/>
      <c r="Y7" s="1251"/>
      <c r="Z7" s="1251"/>
      <c r="AA7" s="1251"/>
      <c r="AB7" s="1251"/>
      <c r="AC7" s="1251"/>
      <c r="AD7" s="1251"/>
      <c r="AE7" s="1251"/>
      <c r="AF7" s="1251"/>
      <c r="AG7" s="1251"/>
      <c r="AH7" s="1251"/>
      <c r="AI7" s="1251"/>
      <c r="AN7" s="664"/>
      <c r="AO7" s="664"/>
      <c r="AP7" s="664"/>
    </row>
    <row r="8" spans="1:71" ht="12" customHeight="1" x14ac:dyDescent="0.2">
      <c r="A8" s="1251"/>
      <c r="B8" s="1251"/>
      <c r="C8" s="1251"/>
      <c r="D8" s="1251"/>
      <c r="E8" s="1251"/>
      <c r="F8" s="1251"/>
      <c r="G8" s="1251"/>
      <c r="H8" s="1251"/>
      <c r="I8" s="1251"/>
      <c r="J8" s="1251"/>
      <c r="K8" s="1251"/>
      <c r="L8" s="1251"/>
      <c r="M8" s="1251"/>
      <c r="N8" s="1251"/>
      <c r="O8" s="1251"/>
      <c r="P8" s="1251"/>
      <c r="Q8" s="1251"/>
      <c r="R8" s="1251"/>
      <c r="S8" s="1251"/>
      <c r="T8" s="1251"/>
      <c r="U8" s="1251"/>
      <c r="V8" s="1251"/>
      <c r="W8" s="1251"/>
      <c r="X8" s="1251"/>
      <c r="Y8" s="1251"/>
      <c r="Z8" s="1251"/>
      <c r="AA8" s="1251"/>
      <c r="AB8" s="1251"/>
      <c r="AC8" s="1251"/>
      <c r="AD8" s="1251"/>
      <c r="AE8" s="1251"/>
      <c r="AF8" s="1251"/>
      <c r="AG8" s="1251"/>
      <c r="AH8" s="1251"/>
      <c r="AI8" s="1251"/>
      <c r="AN8" s="664"/>
      <c r="AO8" s="664"/>
      <c r="AP8" s="664"/>
      <c r="AQ8" s="665"/>
      <c r="AR8" s="665"/>
      <c r="AS8" s="665"/>
    </row>
    <row r="9" spans="1:71" ht="12" customHeight="1" x14ac:dyDescent="0.2">
      <c r="A9" s="1251"/>
      <c r="B9" s="1251"/>
      <c r="C9" s="1251"/>
      <c r="D9" s="1251"/>
      <c r="E9" s="1251"/>
      <c r="F9" s="1251"/>
      <c r="G9" s="1251"/>
      <c r="H9" s="1251"/>
      <c r="I9" s="1251"/>
      <c r="J9" s="1251"/>
      <c r="K9" s="1251"/>
      <c r="L9" s="1251"/>
      <c r="M9" s="1251"/>
      <c r="N9" s="1251"/>
      <c r="O9" s="1251"/>
      <c r="P9" s="1251"/>
      <c r="Q9" s="1251"/>
      <c r="R9" s="1251"/>
      <c r="S9" s="1251"/>
      <c r="T9" s="1251"/>
      <c r="U9" s="1251"/>
      <c r="V9" s="1251"/>
      <c r="W9" s="1251"/>
      <c r="X9" s="1251"/>
      <c r="Y9" s="1251"/>
      <c r="Z9" s="1251"/>
      <c r="AA9" s="1251"/>
      <c r="AB9" s="1251"/>
      <c r="AC9" s="1251"/>
      <c r="AD9" s="1251"/>
      <c r="AE9" s="1251"/>
      <c r="AF9" s="1251"/>
      <c r="AG9" s="1251"/>
      <c r="AH9" s="1251"/>
      <c r="AI9" s="1251"/>
      <c r="AK9" s="666"/>
      <c r="AL9" s="666"/>
      <c r="AM9" s="666"/>
      <c r="AN9" s="666"/>
      <c r="AO9" s="666"/>
      <c r="AP9" s="666"/>
      <c r="AQ9" s="666"/>
      <c r="AR9" s="666"/>
      <c r="AS9" s="666"/>
      <c r="AT9" s="666"/>
      <c r="AU9" s="666"/>
      <c r="AV9" s="666"/>
      <c r="AW9" s="666"/>
      <c r="AX9" s="666"/>
      <c r="AY9" s="666"/>
    </row>
    <row r="10" spans="1:71" ht="12" customHeight="1" x14ac:dyDescent="0.2">
      <c r="A10" s="1251"/>
      <c r="B10" s="1251"/>
      <c r="C10" s="1251"/>
      <c r="D10" s="1251"/>
      <c r="E10" s="1251"/>
      <c r="F10" s="1251"/>
      <c r="G10" s="1251"/>
      <c r="H10" s="1251"/>
      <c r="I10" s="1251"/>
      <c r="J10" s="1251"/>
      <c r="K10" s="1251"/>
      <c r="L10" s="1251"/>
      <c r="M10" s="1251"/>
      <c r="N10" s="1251"/>
      <c r="O10" s="1251"/>
      <c r="P10" s="1251"/>
      <c r="Q10" s="1251"/>
      <c r="R10" s="1251"/>
      <c r="S10" s="1251"/>
      <c r="T10" s="1251"/>
      <c r="U10" s="1251"/>
      <c r="V10" s="1251"/>
      <c r="W10" s="1251"/>
      <c r="X10" s="1251"/>
      <c r="Y10" s="1251"/>
      <c r="Z10" s="1251"/>
      <c r="AA10" s="1251"/>
      <c r="AB10" s="1251"/>
      <c r="AC10" s="1251"/>
      <c r="AD10" s="1251"/>
      <c r="AE10" s="1251"/>
      <c r="AF10" s="1251"/>
      <c r="AG10" s="1251"/>
      <c r="AH10" s="1251"/>
      <c r="AI10" s="1251"/>
      <c r="AK10" s="666"/>
      <c r="AL10" s="666"/>
      <c r="AM10" s="666"/>
      <c r="AN10" s="666"/>
      <c r="AO10" s="666"/>
      <c r="AP10" s="666"/>
      <c r="AQ10" s="666"/>
      <c r="AR10" s="666"/>
      <c r="AS10" s="666"/>
      <c r="AT10" s="666"/>
      <c r="AU10" s="666"/>
      <c r="AV10" s="666"/>
      <c r="AW10" s="666"/>
      <c r="AX10" s="666"/>
      <c r="AY10" s="666"/>
    </row>
    <row r="11" spans="1:71" ht="14.25" customHeight="1" x14ac:dyDescent="0.2">
      <c r="A11" s="1251"/>
      <c r="B11" s="1251"/>
      <c r="C11" s="1251"/>
      <c r="D11" s="1251"/>
      <c r="E11" s="1251"/>
      <c r="F11" s="1251"/>
      <c r="G11" s="1251"/>
      <c r="H11" s="1251"/>
      <c r="I11" s="1251"/>
      <c r="J11" s="1251"/>
      <c r="K11" s="1251"/>
      <c r="L11" s="1251"/>
      <c r="M11" s="1251"/>
      <c r="N11" s="1251"/>
      <c r="O11" s="1251"/>
      <c r="P11" s="1251"/>
      <c r="Q11" s="1251"/>
      <c r="R11" s="1251"/>
      <c r="S11" s="1251"/>
      <c r="T11" s="1251"/>
      <c r="U11" s="1251"/>
      <c r="V11" s="1251"/>
      <c r="W11" s="1251"/>
      <c r="X11" s="1251"/>
      <c r="Y11" s="1251"/>
      <c r="Z11" s="1251"/>
      <c r="AA11" s="1251"/>
      <c r="AB11" s="1251"/>
      <c r="AC11" s="1251"/>
      <c r="AD11" s="1251"/>
      <c r="AE11" s="1251"/>
      <c r="AF11" s="1251"/>
      <c r="AG11" s="1251"/>
      <c r="AH11" s="1251"/>
      <c r="AI11" s="1251"/>
    </row>
    <row r="12" spans="1:71" ht="12.75" customHeight="1" x14ac:dyDescent="0.2">
      <c r="A12" s="1251"/>
      <c r="B12" s="1251"/>
      <c r="C12" s="1251"/>
      <c r="D12" s="1251"/>
      <c r="E12" s="1251"/>
      <c r="F12" s="1251"/>
      <c r="G12" s="1251"/>
      <c r="H12" s="1251"/>
      <c r="I12" s="1251"/>
      <c r="J12" s="1251"/>
      <c r="K12" s="1251"/>
      <c r="L12" s="1251"/>
      <c r="M12" s="1251"/>
      <c r="N12" s="1251"/>
      <c r="O12" s="1251"/>
      <c r="P12" s="1251"/>
      <c r="Q12" s="1251"/>
      <c r="R12" s="1251"/>
      <c r="S12" s="1251"/>
      <c r="T12" s="1251"/>
      <c r="U12" s="1251"/>
      <c r="V12" s="1251"/>
      <c r="W12" s="1251"/>
      <c r="X12" s="1251"/>
      <c r="Y12" s="1251"/>
      <c r="Z12" s="1251"/>
      <c r="AA12" s="1251"/>
      <c r="AB12" s="1251"/>
      <c r="AC12" s="1251"/>
      <c r="AD12" s="1251"/>
      <c r="AE12" s="1251"/>
      <c r="AF12" s="1251"/>
      <c r="AG12" s="1251"/>
      <c r="AH12" s="1251"/>
      <c r="AI12" s="1251"/>
    </row>
    <row r="13" spans="1:71" ht="12.75" customHeight="1" x14ac:dyDescent="0.2">
      <c r="A13" s="1251"/>
      <c r="B13" s="1251"/>
      <c r="C13" s="1251"/>
      <c r="D13" s="1251"/>
      <c r="E13" s="1251"/>
      <c r="F13" s="1251"/>
      <c r="G13" s="1251"/>
      <c r="H13" s="1251"/>
      <c r="I13" s="1251"/>
      <c r="J13" s="1251"/>
      <c r="K13" s="1251"/>
      <c r="L13" s="1251"/>
      <c r="M13" s="1251"/>
      <c r="N13" s="1251"/>
      <c r="O13" s="1251"/>
      <c r="P13" s="1251"/>
      <c r="Q13" s="1251"/>
      <c r="R13" s="1251"/>
      <c r="S13" s="1251"/>
      <c r="T13" s="1251"/>
      <c r="U13" s="1251"/>
      <c r="V13" s="1251"/>
      <c r="W13" s="1251"/>
      <c r="X13" s="1251"/>
      <c r="Y13" s="1251"/>
      <c r="Z13" s="1251"/>
      <c r="AA13" s="1251"/>
      <c r="AB13" s="1251"/>
      <c r="AC13" s="1251"/>
      <c r="AD13" s="1251"/>
      <c r="AE13" s="1251"/>
      <c r="AF13" s="1251"/>
      <c r="AG13" s="1251"/>
      <c r="AH13" s="1251"/>
      <c r="AI13" s="1251"/>
      <c r="AK13" s="643"/>
      <c r="AL13" s="643"/>
      <c r="AM13" s="643"/>
      <c r="AN13" s="643"/>
      <c r="AO13" s="643"/>
      <c r="AP13" s="643"/>
      <c r="AQ13" s="643"/>
      <c r="AR13" s="643"/>
      <c r="AS13" s="643"/>
      <c r="AT13" s="643"/>
      <c r="AU13" s="643"/>
      <c r="AV13" s="643"/>
      <c r="AW13" s="643"/>
    </row>
    <row r="14" spans="1:71" ht="12.75" customHeight="1" x14ac:dyDescent="0.2">
      <c r="A14" s="1251"/>
      <c r="B14" s="1251"/>
      <c r="C14" s="1251"/>
      <c r="D14" s="1251"/>
      <c r="E14" s="1251"/>
      <c r="F14" s="1251"/>
      <c r="G14" s="1251"/>
      <c r="H14" s="1251"/>
      <c r="I14" s="1251"/>
      <c r="J14" s="1251"/>
      <c r="K14" s="1251"/>
      <c r="L14" s="1251"/>
      <c r="M14" s="1251"/>
      <c r="N14" s="1251"/>
      <c r="O14" s="1251"/>
      <c r="P14" s="1251"/>
      <c r="Q14" s="1251"/>
      <c r="R14" s="1251"/>
      <c r="S14" s="1251"/>
      <c r="T14" s="1251"/>
      <c r="U14" s="1251"/>
      <c r="V14" s="1251"/>
      <c r="W14" s="1251"/>
      <c r="X14" s="1251"/>
      <c r="Y14" s="1251"/>
      <c r="Z14" s="1251"/>
      <c r="AA14" s="1251"/>
      <c r="AB14" s="1251"/>
      <c r="AC14" s="1251"/>
      <c r="AD14" s="1251"/>
      <c r="AE14" s="1251"/>
      <c r="AF14" s="1251"/>
      <c r="AG14" s="1251"/>
      <c r="AH14" s="1251"/>
      <c r="AI14" s="1251"/>
      <c r="AT14" s="30"/>
      <c r="AU14" s="30"/>
      <c r="AV14" s="30"/>
      <c r="AW14" s="30"/>
    </row>
    <row r="15" spans="1:71" ht="12" customHeight="1" x14ac:dyDescent="0.2">
      <c r="A15" s="1251"/>
      <c r="B15" s="1251"/>
      <c r="C15" s="1251"/>
      <c r="D15" s="1251"/>
      <c r="E15" s="1251"/>
      <c r="F15" s="1251"/>
      <c r="G15" s="1251"/>
      <c r="H15" s="1251"/>
      <c r="I15" s="1251"/>
      <c r="J15" s="1251"/>
      <c r="K15" s="1251"/>
      <c r="L15" s="1251"/>
      <c r="M15" s="1251"/>
      <c r="N15" s="1251"/>
      <c r="O15" s="1251"/>
      <c r="P15" s="1251"/>
      <c r="Q15" s="1251"/>
      <c r="R15" s="1251"/>
      <c r="S15" s="1251"/>
      <c r="T15" s="1251"/>
      <c r="U15" s="1251"/>
      <c r="V15" s="1251"/>
      <c r="W15" s="1251"/>
      <c r="X15" s="1251"/>
      <c r="Y15" s="1251"/>
      <c r="Z15" s="1251"/>
      <c r="AA15" s="1251"/>
      <c r="AB15" s="1251"/>
      <c r="AC15" s="1251"/>
      <c r="AD15" s="1251"/>
      <c r="AE15" s="1251"/>
      <c r="AF15" s="1251"/>
      <c r="AG15" s="1251"/>
      <c r="AH15" s="1251"/>
      <c r="AI15" s="1251"/>
      <c r="AT15" s="667"/>
      <c r="AU15" s="667"/>
      <c r="AV15" s="667"/>
      <c r="AW15" s="667"/>
    </row>
    <row r="16" spans="1:71" ht="12.75" customHeight="1" x14ac:dyDescent="0.2">
      <c r="A16" s="1251"/>
      <c r="B16" s="1251"/>
      <c r="C16" s="1251"/>
      <c r="D16" s="1251"/>
      <c r="E16" s="1251"/>
      <c r="F16" s="1251"/>
      <c r="G16" s="1251"/>
      <c r="H16" s="1251"/>
      <c r="I16" s="1251"/>
      <c r="J16" s="1251"/>
      <c r="K16" s="1251"/>
      <c r="L16" s="1251"/>
      <c r="M16" s="1251"/>
      <c r="N16" s="1251"/>
      <c r="O16" s="1251"/>
      <c r="P16" s="1251"/>
      <c r="Q16" s="1251"/>
      <c r="R16" s="1251"/>
      <c r="S16" s="1251"/>
      <c r="T16" s="1251"/>
      <c r="U16" s="1251"/>
      <c r="V16" s="1251"/>
      <c r="W16" s="1251"/>
      <c r="X16" s="1251"/>
      <c r="Y16" s="1251"/>
      <c r="Z16" s="1251"/>
      <c r="AA16" s="1251"/>
      <c r="AB16" s="1251"/>
      <c r="AC16" s="1251"/>
      <c r="AD16" s="1251"/>
      <c r="AE16" s="1251"/>
      <c r="AF16" s="1251"/>
      <c r="AG16" s="1251"/>
      <c r="AH16" s="1251"/>
      <c r="AI16" s="1251"/>
      <c r="AT16" s="665"/>
      <c r="AU16" s="665"/>
      <c r="AV16" s="665"/>
      <c r="AW16" s="665"/>
    </row>
    <row r="17" spans="1:35" ht="12" customHeight="1" x14ac:dyDescent="0.2">
      <c r="A17" s="1251"/>
      <c r="B17" s="1251"/>
      <c r="C17" s="1251"/>
      <c r="D17" s="1251"/>
      <c r="E17" s="1251"/>
      <c r="F17" s="1251"/>
      <c r="G17" s="1251"/>
      <c r="H17" s="1251"/>
      <c r="I17" s="1251"/>
      <c r="J17" s="1251"/>
      <c r="K17" s="1251"/>
      <c r="L17" s="1251"/>
      <c r="M17" s="1251"/>
      <c r="N17" s="1251"/>
      <c r="O17" s="1251"/>
      <c r="P17" s="1251"/>
      <c r="Q17" s="1251"/>
      <c r="R17" s="1251"/>
      <c r="S17" s="1251"/>
      <c r="T17" s="1251"/>
      <c r="U17" s="1251"/>
      <c r="V17" s="1251"/>
      <c r="W17" s="1251"/>
      <c r="X17" s="1251"/>
      <c r="Y17" s="1251"/>
      <c r="Z17" s="1251"/>
      <c r="AA17" s="1251"/>
      <c r="AB17" s="1251"/>
      <c r="AC17" s="1251"/>
      <c r="AD17" s="1251"/>
      <c r="AE17" s="1251"/>
      <c r="AF17" s="1251"/>
      <c r="AG17" s="1251"/>
      <c r="AH17" s="1251"/>
      <c r="AI17" s="1251"/>
    </row>
    <row r="18" spans="1:35" ht="12" customHeight="1" x14ac:dyDescent="0.2">
      <c r="A18" s="1251"/>
      <c r="B18" s="1251"/>
      <c r="C18" s="1251"/>
      <c r="D18" s="1251"/>
      <c r="E18" s="1251"/>
      <c r="F18" s="1251"/>
      <c r="G18" s="1251"/>
      <c r="H18" s="1251"/>
      <c r="I18" s="1251"/>
      <c r="J18" s="1251"/>
      <c r="K18" s="1251"/>
      <c r="L18" s="1251"/>
      <c r="M18" s="1251"/>
      <c r="N18" s="1251"/>
      <c r="O18" s="1251"/>
      <c r="P18" s="1251"/>
      <c r="Q18" s="1251"/>
      <c r="R18" s="1251"/>
      <c r="S18" s="1251"/>
      <c r="T18" s="1251"/>
      <c r="U18" s="1251"/>
      <c r="V18" s="1251"/>
      <c r="W18" s="1251"/>
      <c r="X18" s="1251"/>
      <c r="Y18" s="1251"/>
      <c r="Z18" s="1251"/>
      <c r="AA18" s="1251"/>
      <c r="AB18" s="1251"/>
      <c r="AC18" s="1251"/>
      <c r="AD18" s="1251"/>
      <c r="AE18" s="1251"/>
      <c r="AF18" s="1251"/>
      <c r="AG18" s="1251"/>
      <c r="AH18" s="1251"/>
      <c r="AI18" s="1251"/>
    </row>
    <row r="19" spans="1:35" ht="12" customHeight="1" x14ac:dyDescent="0.2">
      <c r="A19" s="1251"/>
      <c r="B19" s="1251"/>
      <c r="C19" s="1251"/>
      <c r="D19" s="1251"/>
      <c r="E19" s="1251"/>
      <c r="F19" s="1251"/>
      <c r="G19" s="1251"/>
      <c r="H19" s="1251"/>
      <c r="I19" s="1251"/>
      <c r="J19" s="1251"/>
      <c r="K19" s="1251"/>
      <c r="L19" s="1251"/>
      <c r="M19" s="1251"/>
      <c r="N19" s="1251"/>
      <c r="O19" s="1251"/>
      <c r="P19" s="1251"/>
      <c r="Q19" s="1251"/>
      <c r="R19" s="1251"/>
      <c r="S19" s="1251"/>
      <c r="T19" s="1251"/>
      <c r="U19" s="1251"/>
      <c r="V19" s="1251"/>
      <c r="W19" s="1251"/>
      <c r="X19" s="1251"/>
      <c r="Y19" s="1251"/>
      <c r="Z19" s="1251"/>
      <c r="AA19" s="1251"/>
      <c r="AB19" s="1251"/>
      <c r="AC19" s="1251"/>
      <c r="AD19" s="1251"/>
      <c r="AE19" s="1251"/>
      <c r="AF19" s="1251"/>
      <c r="AG19" s="1251"/>
      <c r="AH19" s="1251"/>
      <c r="AI19" s="1251"/>
    </row>
    <row r="20" spans="1:35" ht="12" customHeight="1" x14ac:dyDescent="0.2">
      <c r="A20" s="1251"/>
      <c r="B20" s="1251"/>
      <c r="C20" s="1251"/>
      <c r="D20" s="1251"/>
      <c r="E20" s="1251"/>
      <c r="F20" s="1251"/>
      <c r="G20" s="1251"/>
      <c r="H20" s="1251"/>
      <c r="I20" s="1251"/>
      <c r="J20" s="1251"/>
      <c r="K20" s="1251"/>
      <c r="L20" s="1251"/>
      <c r="M20" s="1251"/>
      <c r="N20" s="1251"/>
      <c r="O20" s="1251"/>
      <c r="P20" s="1251"/>
      <c r="Q20" s="1251"/>
      <c r="R20" s="1251"/>
      <c r="S20" s="1251"/>
      <c r="T20" s="1251"/>
      <c r="U20" s="1251"/>
      <c r="V20" s="1251"/>
      <c r="W20" s="1251"/>
      <c r="X20" s="1251"/>
      <c r="Y20" s="1251"/>
      <c r="Z20" s="1251"/>
      <c r="AA20" s="1251"/>
      <c r="AB20" s="1251"/>
      <c r="AC20" s="1251"/>
      <c r="AD20" s="1251"/>
      <c r="AE20" s="1251"/>
      <c r="AF20" s="1251"/>
      <c r="AG20" s="1251"/>
      <c r="AH20" s="1251"/>
      <c r="AI20" s="1251"/>
    </row>
    <row r="21" spans="1:35" ht="12" customHeight="1" x14ac:dyDescent="0.2">
      <c r="A21" s="1251"/>
      <c r="B21" s="1251"/>
      <c r="C21" s="1251"/>
      <c r="D21" s="1251"/>
      <c r="E21" s="1251"/>
      <c r="F21" s="1251"/>
      <c r="G21" s="1251"/>
      <c r="H21" s="1251"/>
      <c r="I21" s="1251"/>
      <c r="J21" s="1251"/>
      <c r="K21" s="1251"/>
      <c r="L21" s="1251"/>
      <c r="M21" s="1251"/>
      <c r="N21" s="1251"/>
      <c r="O21" s="1251"/>
      <c r="P21" s="1251"/>
      <c r="Q21" s="1251"/>
      <c r="R21" s="1251"/>
      <c r="S21" s="1251"/>
      <c r="T21" s="1251"/>
      <c r="U21" s="1251"/>
      <c r="V21" s="1251"/>
      <c r="W21" s="1251"/>
      <c r="X21" s="1251"/>
      <c r="Y21" s="1251"/>
      <c r="Z21" s="1251"/>
      <c r="AA21" s="1251"/>
      <c r="AB21" s="1251"/>
      <c r="AC21" s="1251"/>
      <c r="AD21" s="1251"/>
      <c r="AE21" s="1251"/>
      <c r="AF21" s="1251"/>
      <c r="AG21" s="1251"/>
      <c r="AH21" s="1251"/>
      <c r="AI21" s="1251"/>
    </row>
    <row r="22" spans="1:35" ht="12" customHeight="1" x14ac:dyDescent="0.2">
      <c r="A22" s="1251"/>
      <c r="B22" s="1251"/>
      <c r="C22" s="1251"/>
      <c r="D22" s="1251"/>
      <c r="E22" s="1251"/>
      <c r="F22" s="1251"/>
      <c r="G22" s="1251"/>
      <c r="H22" s="1251"/>
      <c r="I22" s="1251"/>
      <c r="J22" s="1251"/>
      <c r="K22" s="1251"/>
      <c r="L22" s="1251"/>
      <c r="M22" s="1251"/>
      <c r="N22" s="1251"/>
      <c r="O22" s="1251"/>
      <c r="P22" s="1251"/>
      <c r="Q22" s="1251"/>
      <c r="R22" s="1251"/>
      <c r="S22" s="1251"/>
      <c r="T22" s="1251"/>
      <c r="U22" s="1251"/>
      <c r="V22" s="1251"/>
      <c r="W22" s="1251"/>
      <c r="X22" s="1251"/>
      <c r="Y22" s="1251"/>
      <c r="Z22" s="1251"/>
      <c r="AA22" s="1251"/>
      <c r="AB22" s="1251"/>
      <c r="AC22" s="1251"/>
      <c r="AD22" s="1251"/>
      <c r="AE22" s="1251"/>
      <c r="AF22" s="1251"/>
      <c r="AG22" s="1251"/>
      <c r="AH22" s="1251"/>
      <c r="AI22" s="1251"/>
    </row>
    <row r="23" spans="1:35" ht="12" customHeight="1" x14ac:dyDescent="0.2">
      <c r="A23" s="1251"/>
      <c r="B23" s="1251"/>
      <c r="C23" s="1251"/>
      <c r="D23" s="1251"/>
      <c r="E23" s="1251"/>
      <c r="F23" s="1251"/>
      <c r="G23" s="1251"/>
      <c r="H23" s="1251"/>
      <c r="I23" s="1251"/>
      <c r="J23" s="1251"/>
      <c r="K23" s="1251"/>
      <c r="L23" s="1251"/>
      <c r="M23" s="1251"/>
      <c r="N23" s="1251"/>
      <c r="O23" s="1251"/>
      <c r="P23" s="1251"/>
      <c r="Q23" s="1251"/>
      <c r="R23" s="1251"/>
      <c r="S23" s="1251"/>
      <c r="T23" s="1251"/>
      <c r="U23" s="1251"/>
      <c r="V23" s="1251"/>
      <c r="W23" s="1251"/>
      <c r="X23" s="1251"/>
      <c r="Y23" s="1251"/>
      <c r="Z23" s="1251"/>
      <c r="AA23" s="1251"/>
      <c r="AB23" s="1251"/>
      <c r="AC23" s="1251"/>
      <c r="AD23" s="1251"/>
      <c r="AE23" s="1251"/>
      <c r="AF23" s="1251"/>
      <c r="AG23" s="1251"/>
      <c r="AH23" s="1251"/>
      <c r="AI23" s="1251"/>
    </row>
    <row r="24" spans="1:35" ht="12" customHeight="1" x14ac:dyDescent="0.2">
      <c r="A24" s="1251"/>
      <c r="B24" s="1251"/>
      <c r="C24" s="1251"/>
      <c r="D24" s="1251"/>
      <c r="E24" s="1251"/>
      <c r="F24" s="1251"/>
      <c r="G24" s="1251"/>
      <c r="H24" s="1251"/>
      <c r="I24" s="1251"/>
      <c r="J24" s="1251"/>
      <c r="K24" s="1251"/>
      <c r="L24" s="1251"/>
      <c r="M24" s="1251"/>
      <c r="N24" s="1251"/>
      <c r="O24" s="1251"/>
      <c r="P24" s="1251"/>
      <c r="Q24" s="1251"/>
      <c r="R24" s="1251"/>
      <c r="S24" s="1251"/>
      <c r="T24" s="1251"/>
      <c r="U24" s="1251"/>
      <c r="V24" s="1251"/>
      <c r="W24" s="1251"/>
      <c r="X24" s="1251"/>
      <c r="Y24" s="1251"/>
      <c r="Z24" s="1251"/>
      <c r="AA24" s="1251"/>
      <c r="AB24" s="1251"/>
      <c r="AC24" s="1251"/>
      <c r="AD24" s="1251"/>
      <c r="AE24" s="1251"/>
      <c r="AF24" s="1251"/>
      <c r="AG24" s="1251"/>
      <c r="AH24" s="1251"/>
      <c r="AI24" s="1251"/>
    </row>
    <row r="25" spans="1:35" ht="12" customHeight="1" x14ac:dyDescent="0.2">
      <c r="A25" s="1251"/>
      <c r="B25" s="1251"/>
      <c r="C25" s="1251"/>
      <c r="D25" s="1251"/>
      <c r="E25" s="1251"/>
      <c r="F25" s="1251"/>
      <c r="G25" s="1251"/>
      <c r="H25" s="1251"/>
      <c r="I25" s="1251"/>
      <c r="J25" s="1251"/>
      <c r="K25" s="1251"/>
      <c r="L25" s="1251"/>
      <c r="M25" s="1251"/>
      <c r="N25" s="1251"/>
      <c r="O25" s="1251"/>
      <c r="P25" s="1251"/>
      <c r="Q25" s="1251"/>
      <c r="R25" s="1251"/>
      <c r="S25" s="1251"/>
      <c r="T25" s="1251"/>
      <c r="U25" s="1251"/>
      <c r="V25" s="1251"/>
      <c r="W25" s="1251"/>
      <c r="X25" s="1251"/>
      <c r="Y25" s="1251"/>
      <c r="Z25" s="1251"/>
      <c r="AA25" s="1251"/>
      <c r="AB25" s="1251"/>
      <c r="AC25" s="1251"/>
      <c r="AD25" s="1251"/>
      <c r="AE25" s="1251"/>
      <c r="AF25" s="1251"/>
      <c r="AG25" s="1251"/>
      <c r="AH25" s="1251"/>
      <c r="AI25" s="1251"/>
    </row>
    <row r="26" spans="1:35" ht="12" customHeight="1" x14ac:dyDescent="0.2">
      <c r="A26" s="1251"/>
      <c r="B26" s="1251"/>
      <c r="C26" s="1251"/>
      <c r="D26" s="1251"/>
      <c r="E26" s="1251"/>
      <c r="F26" s="1251"/>
      <c r="G26" s="1251"/>
      <c r="H26" s="1251"/>
      <c r="I26" s="1251"/>
      <c r="J26" s="1251"/>
      <c r="K26" s="1251"/>
      <c r="L26" s="1251"/>
      <c r="M26" s="1251"/>
      <c r="N26" s="1251"/>
      <c r="O26" s="1251"/>
      <c r="P26" s="1251"/>
      <c r="Q26" s="1251"/>
      <c r="R26" s="1251"/>
      <c r="S26" s="1251"/>
      <c r="T26" s="1251"/>
      <c r="U26" s="1251"/>
      <c r="V26" s="1251"/>
      <c r="W26" s="1251"/>
      <c r="X26" s="1251"/>
      <c r="Y26" s="1251"/>
      <c r="Z26" s="1251"/>
      <c r="AA26" s="1251"/>
      <c r="AB26" s="1251"/>
      <c r="AC26" s="1251"/>
      <c r="AD26" s="1251"/>
      <c r="AE26" s="1251"/>
      <c r="AF26" s="1251"/>
      <c r="AG26" s="1251"/>
      <c r="AH26" s="1251"/>
      <c r="AI26" s="1251"/>
    </row>
    <row r="27" spans="1:35" ht="12" customHeight="1" x14ac:dyDescent="0.2">
      <c r="A27" s="1251"/>
      <c r="B27" s="1251"/>
      <c r="C27" s="1251"/>
      <c r="D27" s="1251"/>
      <c r="E27" s="1251"/>
      <c r="F27" s="1251"/>
      <c r="G27" s="1251"/>
      <c r="H27" s="1251"/>
      <c r="I27" s="1251"/>
      <c r="J27" s="1251"/>
      <c r="K27" s="1251"/>
      <c r="L27" s="1251"/>
      <c r="M27" s="1251"/>
      <c r="N27" s="1251"/>
      <c r="O27" s="1251"/>
      <c r="P27" s="1251"/>
      <c r="Q27" s="1251"/>
      <c r="R27" s="1251"/>
      <c r="S27" s="1251"/>
      <c r="T27" s="1251"/>
      <c r="U27" s="1251"/>
      <c r="V27" s="1251"/>
      <c r="W27" s="1251"/>
      <c r="X27" s="1251"/>
      <c r="Y27" s="1251"/>
      <c r="Z27" s="1251"/>
      <c r="AA27" s="1251"/>
      <c r="AB27" s="1251"/>
      <c r="AC27" s="1251"/>
      <c r="AD27" s="1251"/>
      <c r="AE27" s="1251"/>
      <c r="AF27" s="1251"/>
      <c r="AG27" s="1251"/>
      <c r="AH27" s="1251"/>
      <c r="AI27" s="1251"/>
    </row>
    <row r="28" spans="1:35" ht="12" customHeight="1" x14ac:dyDescent="0.2">
      <c r="A28" s="1251"/>
      <c r="B28" s="1251"/>
      <c r="C28" s="1251"/>
      <c r="D28" s="1251"/>
      <c r="E28" s="1251"/>
      <c r="F28" s="1251"/>
      <c r="G28" s="1251"/>
      <c r="H28" s="1251"/>
      <c r="I28" s="1251"/>
      <c r="J28" s="1251"/>
      <c r="K28" s="1251"/>
      <c r="L28" s="1251"/>
      <c r="M28" s="1251"/>
      <c r="N28" s="1251"/>
      <c r="O28" s="1251"/>
      <c r="P28" s="1251"/>
      <c r="Q28" s="1251"/>
      <c r="R28" s="1251"/>
      <c r="S28" s="1251"/>
      <c r="T28" s="1251"/>
      <c r="U28" s="1251"/>
      <c r="V28" s="1251"/>
      <c r="W28" s="1251"/>
      <c r="X28" s="1251"/>
      <c r="Y28" s="1251"/>
      <c r="Z28" s="1251"/>
      <c r="AA28" s="1251"/>
      <c r="AB28" s="1251"/>
      <c r="AC28" s="1251"/>
      <c r="AD28" s="1251"/>
      <c r="AE28" s="1251"/>
      <c r="AF28" s="1251"/>
      <c r="AG28" s="1251"/>
      <c r="AH28" s="1251"/>
      <c r="AI28" s="1251"/>
    </row>
    <row r="29" spans="1:35" ht="12" customHeight="1" x14ac:dyDescent="0.2">
      <c r="A29" s="1251"/>
      <c r="B29" s="1251"/>
      <c r="C29" s="1251"/>
      <c r="D29" s="1251"/>
      <c r="E29" s="1251"/>
      <c r="F29" s="1251"/>
      <c r="G29" s="1251"/>
      <c r="H29" s="1251"/>
      <c r="I29" s="1251"/>
      <c r="J29" s="1251"/>
      <c r="K29" s="1251"/>
      <c r="L29" s="1251"/>
      <c r="M29" s="1251"/>
      <c r="N29" s="1251"/>
      <c r="O29" s="1251"/>
      <c r="P29" s="1251"/>
      <c r="Q29" s="1251"/>
      <c r="R29" s="1251"/>
      <c r="S29" s="1251"/>
      <c r="T29" s="1251"/>
      <c r="U29" s="1251"/>
      <c r="V29" s="1251"/>
      <c r="W29" s="1251"/>
      <c r="X29" s="1251"/>
      <c r="Y29" s="1251"/>
      <c r="Z29" s="1251"/>
      <c r="AA29" s="1251"/>
      <c r="AB29" s="1251"/>
      <c r="AC29" s="1251"/>
      <c r="AD29" s="1251"/>
      <c r="AE29" s="1251"/>
      <c r="AF29" s="1251"/>
      <c r="AG29" s="1251"/>
      <c r="AH29" s="1251"/>
      <c r="AI29" s="1251"/>
    </row>
    <row r="30" spans="1:35" ht="12" customHeight="1" x14ac:dyDescent="0.2">
      <c r="A30" s="1251"/>
      <c r="B30" s="1251"/>
      <c r="C30" s="1251"/>
      <c r="D30" s="1251"/>
      <c r="E30" s="1251"/>
      <c r="F30" s="1251"/>
      <c r="G30" s="1251"/>
      <c r="H30" s="1251"/>
      <c r="I30" s="1251"/>
      <c r="J30" s="1251"/>
      <c r="K30" s="1251"/>
      <c r="L30" s="1251"/>
      <c r="M30" s="1251"/>
      <c r="N30" s="1251"/>
      <c r="O30" s="1251"/>
      <c r="P30" s="1251"/>
      <c r="Q30" s="1251"/>
      <c r="R30" s="1251"/>
      <c r="S30" s="1251"/>
      <c r="T30" s="1251"/>
      <c r="U30" s="1251"/>
      <c r="V30" s="1251"/>
      <c r="W30" s="1251"/>
      <c r="X30" s="1251"/>
      <c r="Y30" s="1251"/>
      <c r="Z30" s="1251"/>
      <c r="AA30" s="1251"/>
      <c r="AB30" s="1251"/>
      <c r="AC30" s="1251"/>
      <c r="AD30" s="1251"/>
      <c r="AE30" s="1251"/>
      <c r="AF30" s="1251"/>
      <c r="AG30" s="1251"/>
      <c r="AH30" s="1251"/>
      <c r="AI30" s="1251"/>
    </row>
    <row r="31" spans="1:35" ht="12" customHeight="1" x14ac:dyDescent="0.2">
      <c r="A31" s="1251"/>
      <c r="B31" s="1251"/>
      <c r="C31" s="1251"/>
      <c r="D31" s="1251"/>
      <c r="E31" s="1251"/>
      <c r="F31" s="1251"/>
      <c r="G31" s="1251"/>
      <c r="H31" s="1251"/>
      <c r="I31" s="1251"/>
      <c r="J31" s="1251"/>
      <c r="K31" s="1251"/>
      <c r="L31" s="1251"/>
      <c r="M31" s="1251"/>
      <c r="N31" s="1251"/>
      <c r="O31" s="1251"/>
      <c r="P31" s="1251"/>
      <c r="Q31" s="1251"/>
      <c r="R31" s="1251"/>
      <c r="S31" s="1251"/>
      <c r="T31" s="1251"/>
      <c r="U31" s="1251"/>
      <c r="V31" s="1251"/>
      <c r="W31" s="1251"/>
      <c r="X31" s="1251"/>
      <c r="Y31" s="1251"/>
      <c r="Z31" s="1251"/>
      <c r="AA31" s="1251"/>
      <c r="AB31" s="1251"/>
      <c r="AC31" s="1251"/>
      <c r="AD31" s="1251"/>
      <c r="AE31" s="1251"/>
      <c r="AF31" s="1251"/>
      <c r="AG31" s="1251"/>
      <c r="AH31" s="1251"/>
      <c r="AI31" s="1251"/>
    </row>
    <row r="32" spans="1:35" ht="12" customHeight="1" x14ac:dyDescent="0.2">
      <c r="A32" s="1251"/>
      <c r="B32" s="1251"/>
      <c r="C32" s="1251"/>
      <c r="D32" s="1251"/>
      <c r="E32" s="1251"/>
      <c r="F32" s="1251"/>
      <c r="G32" s="1251"/>
      <c r="H32" s="1251"/>
      <c r="I32" s="1251"/>
      <c r="J32" s="1251"/>
      <c r="K32" s="1251"/>
      <c r="L32" s="1251"/>
      <c r="M32" s="1251"/>
      <c r="N32" s="1251"/>
      <c r="O32" s="1251"/>
      <c r="P32" s="1251"/>
      <c r="Q32" s="1251"/>
      <c r="R32" s="1251"/>
      <c r="S32" s="1251"/>
      <c r="T32" s="1251"/>
      <c r="U32" s="1251"/>
      <c r="V32" s="1251"/>
      <c r="W32" s="1251"/>
      <c r="X32" s="1251"/>
      <c r="Y32" s="1251"/>
      <c r="Z32" s="1251"/>
      <c r="AA32" s="1251"/>
      <c r="AB32" s="1251"/>
      <c r="AC32" s="1251"/>
      <c r="AD32" s="1251"/>
      <c r="AE32" s="1251"/>
      <c r="AF32" s="1251"/>
      <c r="AG32" s="1251"/>
      <c r="AH32" s="1251"/>
      <c r="AI32" s="1251"/>
    </row>
    <row r="33" spans="1:35" ht="12" customHeight="1" x14ac:dyDescent="0.2">
      <c r="A33" s="1251"/>
      <c r="B33" s="1251"/>
      <c r="C33" s="1251"/>
      <c r="D33" s="1251"/>
      <c r="E33" s="1251"/>
      <c r="F33" s="1251"/>
      <c r="G33" s="1251"/>
      <c r="H33" s="1251"/>
      <c r="I33" s="1251"/>
      <c r="J33" s="1251"/>
      <c r="K33" s="1251"/>
      <c r="L33" s="1251"/>
      <c r="M33" s="1251"/>
      <c r="N33" s="1251"/>
      <c r="O33" s="1251"/>
      <c r="P33" s="1251"/>
      <c r="Q33" s="1251"/>
      <c r="R33" s="1251"/>
      <c r="S33" s="1251"/>
      <c r="T33" s="1251"/>
      <c r="U33" s="1251"/>
      <c r="V33" s="1251"/>
      <c r="W33" s="1251"/>
      <c r="X33" s="1251"/>
      <c r="Y33" s="1251"/>
      <c r="Z33" s="1251"/>
      <c r="AA33" s="1251"/>
      <c r="AB33" s="1251"/>
      <c r="AC33" s="1251"/>
      <c r="AD33" s="1251"/>
      <c r="AE33" s="1251"/>
      <c r="AF33" s="1251"/>
      <c r="AG33" s="1251"/>
      <c r="AH33" s="1251"/>
      <c r="AI33" s="1251"/>
    </row>
    <row r="34" spans="1:35" ht="15" customHeight="1" x14ac:dyDescent="0.2">
      <c r="A34" s="1252"/>
      <c r="B34" s="1252"/>
      <c r="C34" s="1252"/>
      <c r="D34" s="1252"/>
      <c r="E34" s="1252"/>
      <c r="F34" s="1252"/>
      <c r="G34" s="1252"/>
      <c r="H34" s="1252"/>
      <c r="I34" s="1252"/>
      <c r="J34" s="1252"/>
      <c r="K34" s="1252"/>
      <c r="L34" s="1252"/>
      <c r="M34" s="1252"/>
      <c r="N34" s="1252"/>
      <c r="O34" s="1252"/>
      <c r="P34" s="1252"/>
      <c r="Q34" s="1252"/>
      <c r="R34" s="1252"/>
      <c r="S34" s="1252"/>
      <c r="T34" s="1252"/>
      <c r="U34" s="1252"/>
      <c r="V34" s="1252"/>
      <c r="W34" s="1252"/>
      <c r="X34" s="1252"/>
      <c r="Y34" s="1252"/>
      <c r="Z34" s="1252"/>
      <c r="AA34" s="1252"/>
      <c r="AB34" s="1252"/>
      <c r="AC34" s="1252"/>
      <c r="AD34" s="1252"/>
      <c r="AE34" s="1252"/>
      <c r="AF34" s="1252"/>
      <c r="AG34" s="1252"/>
      <c r="AH34" s="1252"/>
      <c r="AI34" s="1252"/>
    </row>
    <row r="35" spans="1:35" x14ac:dyDescent="0.2">
      <c r="A35" s="1252"/>
      <c r="B35" s="1252"/>
      <c r="C35" s="1252"/>
      <c r="D35" s="1252"/>
      <c r="E35" s="1252"/>
      <c r="F35" s="1252"/>
      <c r="G35" s="1252"/>
      <c r="H35" s="1252"/>
      <c r="I35" s="1252"/>
      <c r="J35" s="1252"/>
      <c r="K35" s="1252"/>
      <c r="L35" s="1252"/>
      <c r="M35" s="1252"/>
      <c r="N35" s="1252"/>
      <c r="O35" s="1252"/>
      <c r="P35" s="1252"/>
      <c r="Q35" s="1252"/>
      <c r="R35" s="1252"/>
      <c r="S35" s="1252"/>
      <c r="T35" s="1252"/>
      <c r="U35" s="1252"/>
      <c r="V35" s="1252"/>
      <c r="W35" s="1252"/>
      <c r="X35" s="1252"/>
      <c r="Y35" s="1252"/>
      <c r="Z35" s="1252"/>
      <c r="AA35" s="1252"/>
      <c r="AB35" s="1252"/>
      <c r="AC35" s="1252"/>
      <c r="AD35" s="1252"/>
      <c r="AE35" s="1252"/>
      <c r="AF35" s="1252"/>
      <c r="AG35" s="1252"/>
      <c r="AH35" s="1252"/>
      <c r="AI35" s="1252"/>
    </row>
    <row r="36" spans="1:35" x14ac:dyDescent="0.2">
      <c r="A36" s="1252"/>
      <c r="B36" s="1252"/>
      <c r="C36" s="1252"/>
      <c r="D36" s="1252"/>
      <c r="E36" s="1252"/>
      <c r="F36" s="1252"/>
      <c r="G36" s="1252"/>
      <c r="H36" s="1252"/>
      <c r="I36" s="1252"/>
      <c r="J36" s="1252"/>
      <c r="K36" s="1252"/>
      <c r="L36" s="1252"/>
      <c r="M36" s="1252"/>
      <c r="N36" s="1252"/>
      <c r="O36" s="1252"/>
      <c r="P36" s="1252"/>
      <c r="Q36" s="1252"/>
      <c r="R36" s="1252"/>
      <c r="S36" s="1252"/>
      <c r="T36" s="1252"/>
      <c r="U36" s="1252"/>
      <c r="V36" s="1252"/>
      <c r="W36" s="1252"/>
      <c r="X36" s="1252"/>
      <c r="Y36" s="1252"/>
      <c r="Z36" s="1252"/>
      <c r="AA36" s="1252"/>
      <c r="AB36" s="1252"/>
      <c r="AC36" s="1252"/>
      <c r="AD36" s="1252"/>
      <c r="AE36" s="1252"/>
      <c r="AF36" s="1252"/>
      <c r="AG36" s="1252"/>
      <c r="AH36" s="1252"/>
      <c r="AI36" s="1252"/>
    </row>
    <row r="37" spans="1:35" x14ac:dyDescent="0.2">
      <c r="A37" s="1252"/>
      <c r="B37" s="1252"/>
      <c r="C37" s="1252"/>
      <c r="D37" s="1252"/>
      <c r="E37" s="1252"/>
      <c r="F37" s="1252"/>
      <c r="G37" s="1252"/>
      <c r="H37" s="1252"/>
      <c r="I37" s="1252"/>
      <c r="J37" s="1252"/>
      <c r="K37" s="1252"/>
      <c r="L37" s="1252"/>
      <c r="M37" s="1252"/>
      <c r="N37" s="1252"/>
      <c r="O37" s="1252"/>
      <c r="P37" s="1252"/>
      <c r="Q37" s="1252"/>
      <c r="R37" s="1252"/>
      <c r="S37" s="1252"/>
      <c r="T37" s="1252"/>
      <c r="U37" s="1252"/>
      <c r="V37" s="1252"/>
      <c r="W37" s="1252"/>
      <c r="X37" s="1252"/>
      <c r="Y37" s="1252"/>
      <c r="Z37" s="1252"/>
      <c r="AA37" s="1252"/>
      <c r="AB37" s="1252"/>
      <c r="AC37" s="1252"/>
      <c r="AD37" s="1252"/>
      <c r="AE37" s="1252"/>
      <c r="AF37" s="1252"/>
      <c r="AG37" s="1252"/>
      <c r="AH37" s="1252"/>
      <c r="AI37" s="1252"/>
    </row>
    <row r="38" spans="1:35" x14ac:dyDescent="0.2">
      <c r="A38" s="1252"/>
      <c r="B38" s="1252"/>
      <c r="C38" s="1252"/>
      <c r="D38" s="1252"/>
      <c r="E38" s="1252"/>
      <c r="F38" s="1252"/>
      <c r="G38" s="1252"/>
      <c r="H38" s="1252"/>
      <c r="I38" s="1252"/>
      <c r="J38" s="1252"/>
      <c r="K38" s="1252"/>
      <c r="L38" s="1252"/>
      <c r="M38" s="1252"/>
      <c r="N38" s="1252"/>
      <c r="O38" s="1252"/>
      <c r="P38" s="1252"/>
      <c r="Q38" s="1252"/>
      <c r="R38" s="1252"/>
      <c r="S38" s="1252"/>
      <c r="T38" s="1252"/>
      <c r="U38" s="1252"/>
      <c r="V38" s="1252"/>
      <c r="W38" s="1252"/>
      <c r="X38" s="1252"/>
      <c r="Y38" s="1252"/>
      <c r="Z38" s="1252"/>
      <c r="AA38" s="1252"/>
      <c r="AB38" s="1252"/>
      <c r="AC38" s="1252"/>
      <c r="AD38" s="1252"/>
      <c r="AE38" s="1252"/>
      <c r="AF38" s="1252"/>
      <c r="AG38" s="1252"/>
      <c r="AH38" s="1252"/>
      <c r="AI38" s="1252"/>
    </row>
    <row r="39" spans="1:35" ht="15.75" customHeight="1" x14ac:dyDescent="0.2">
      <c r="A39" s="1252"/>
      <c r="B39" s="1252"/>
      <c r="C39" s="1252"/>
      <c r="D39" s="1252"/>
      <c r="E39" s="1252"/>
      <c r="F39" s="1252"/>
      <c r="G39" s="1252"/>
      <c r="H39" s="1252"/>
      <c r="I39" s="1252"/>
      <c r="J39" s="1252"/>
      <c r="K39" s="1252"/>
      <c r="L39" s="1252"/>
      <c r="M39" s="1252"/>
      <c r="N39" s="1252"/>
      <c r="O39" s="1252"/>
      <c r="P39" s="1252"/>
      <c r="Q39" s="1252"/>
      <c r="R39" s="1252"/>
      <c r="S39" s="1252"/>
      <c r="T39" s="1252"/>
      <c r="U39" s="1252"/>
      <c r="V39" s="1252"/>
      <c r="W39" s="1252"/>
      <c r="X39" s="1252"/>
      <c r="Y39" s="1252"/>
      <c r="Z39" s="1252"/>
      <c r="AA39" s="1252"/>
      <c r="AB39" s="1252"/>
      <c r="AC39" s="1252"/>
      <c r="AD39" s="1252"/>
      <c r="AE39" s="1252"/>
      <c r="AF39" s="1252"/>
      <c r="AG39" s="1252"/>
      <c r="AH39" s="1252"/>
      <c r="AI39" s="1252"/>
    </row>
    <row r="40" spans="1:35" x14ac:dyDescent="0.2">
      <c r="A40" s="1252"/>
      <c r="B40" s="1252"/>
      <c r="C40" s="1252"/>
      <c r="D40" s="1252"/>
      <c r="E40" s="1252"/>
      <c r="F40" s="1252"/>
      <c r="G40" s="1252"/>
      <c r="H40" s="1252"/>
      <c r="I40" s="1252"/>
      <c r="J40" s="1252"/>
      <c r="K40" s="1252"/>
      <c r="L40" s="1252"/>
      <c r="M40" s="1252"/>
      <c r="N40" s="1252"/>
      <c r="O40" s="1252"/>
      <c r="P40" s="1252"/>
      <c r="Q40" s="1252"/>
      <c r="R40" s="1252"/>
      <c r="S40" s="1252"/>
      <c r="T40" s="1252"/>
      <c r="U40" s="1252"/>
      <c r="V40" s="1252"/>
      <c r="W40" s="1252"/>
      <c r="X40" s="1252"/>
      <c r="Y40" s="1252"/>
      <c r="Z40" s="1252"/>
      <c r="AA40" s="1252"/>
      <c r="AB40" s="1252"/>
      <c r="AC40" s="1252"/>
      <c r="AD40" s="1252"/>
      <c r="AE40" s="1252"/>
      <c r="AF40" s="1252"/>
      <c r="AG40" s="1252"/>
      <c r="AH40" s="1252"/>
      <c r="AI40" s="1252"/>
    </row>
    <row r="41" spans="1:35" x14ac:dyDescent="0.2">
      <c r="A41" s="1252"/>
      <c r="B41" s="1252"/>
      <c r="C41" s="1252"/>
      <c r="D41" s="1252"/>
      <c r="E41" s="1252"/>
      <c r="F41" s="1252"/>
      <c r="G41" s="1252"/>
      <c r="H41" s="1252"/>
      <c r="I41" s="1252"/>
      <c r="J41" s="1252"/>
      <c r="K41" s="1252"/>
      <c r="L41" s="1252"/>
      <c r="M41" s="1252"/>
      <c r="N41" s="1252"/>
      <c r="O41" s="1252"/>
      <c r="P41" s="1252"/>
      <c r="Q41" s="1252"/>
      <c r="R41" s="1252"/>
      <c r="S41" s="1252"/>
      <c r="T41" s="1252"/>
      <c r="U41" s="1252"/>
      <c r="V41" s="1252"/>
      <c r="W41" s="1252"/>
      <c r="X41" s="1252"/>
      <c r="Y41" s="1252"/>
      <c r="Z41" s="1252"/>
      <c r="AA41" s="1252"/>
      <c r="AB41" s="1252"/>
      <c r="AC41" s="1252"/>
      <c r="AD41" s="1252"/>
      <c r="AE41" s="1252"/>
      <c r="AF41" s="1252"/>
      <c r="AG41" s="1252"/>
      <c r="AH41" s="1252"/>
      <c r="AI41" s="1252"/>
    </row>
    <row r="42" spans="1:35" x14ac:dyDescent="0.2">
      <c r="A42" s="1252"/>
      <c r="B42" s="1252"/>
      <c r="C42" s="1252"/>
      <c r="D42" s="1252"/>
      <c r="E42" s="1252"/>
      <c r="F42" s="1252"/>
      <c r="G42" s="1252"/>
      <c r="H42" s="1252"/>
      <c r="I42" s="1252"/>
      <c r="J42" s="1252"/>
      <c r="K42" s="1252"/>
      <c r="L42" s="1252"/>
      <c r="M42" s="1252"/>
      <c r="N42" s="1252"/>
      <c r="O42" s="1252"/>
      <c r="P42" s="1252"/>
      <c r="Q42" s="1252"/>
      <c r="R42" s="1252"/>
      <c r="S42" s="1252"/>
      <c r="T42" s="1252"/>
      <c r="U42" s="1252"/>
      <c r="V42" s="1252"/>
      <c r="W42" s="1252"/>
      <c r="X42" s="1252"/>
      <c r="Y42" s="1252"/>
      <c r="Z42" s="1252"/>
      <c r="AA42" s="1252"/>
      <c r="AB42" s="1252"/>
      <c r="AC42" s="1252"/>
      <c r="AD42" s="1252"/>
      <c r="AE42" s="1252"/>
      <c r="AF42" s="1252"/>
      <c r="AG42" s="1252"/>
      <c r="AH42" s="1252"/>
      <c r="AI42" s="1252"/>
    </row>
    <row r="43" spans="1:35" x14ac:dyDescent="0.2">
      <c r="A43" s="1252"/>
      <c r="B43" s="1252"/>
      <c r="C43" s="1252"/>
      <c r="D43" s="1252"/>
      <c r="E43" s="1252"/>
      <c r="F43" s="1252"/>
      <c r="G43" s="1252"/>
      <c r="H43" s="1252"/>
      <c r="I43" s="1252"/>
      <c r="J43" s="1252"/>
      <c r="K43" s="1252"/>
      <c r="L43" s="1252"/>
      <c r="M43" s="1252"/>
      <c r="N43" s="1252"/>
      <c r="O43" s="1252"/>
      <c r="P43" s="1252"/>
      <c r="Q43" s="1252"/>
      <c r="R43" s="1252"/>
      <c r="S43" s="1252"/>
      <c r="T43" s="1252"/>
      <c r="U43" s="1252"/>
      <c r="V43" s="1252"/>
      <c r="W43" s="1252"/>
      <c r="X43" s="1252"/>
      <c r="Y43" s="1252"/>
      <c r="Z43" s="1252"/>
      <c r="AA43" s="1252"/>
      <c r="AB43" s="1252"/>
      <c r="AC43" s="1252"/>
      <c r="AD43" s="1252"/>
      <c r="AE43" s="1252"/>
      <c r="AF43" s="1252"/>
      <c r="AG43" s="1252"/>
      <c r="AH43" s="1252"/>
      <c r="AI43" s="1252"/>
    </row>
    <row r="44" spans="1:35" x14ac:dyDescent="0.2">
      <c r="A44" s="1252"/>
      <c r="B44" s="1252"/>
      <c r="C44" s="1252"/>
      <c r="D44" s="1252"/>
      <c r="E44" s="1252"/>
      <c r="F44" s="1252"/>
      <c r="G44" s="1252"/>
      <c r="H44" s="1252"/>
      <c r="I44" s="1252"/>
      <c r="J44" s="1252"/>
      <c r="K44" s="1252"/>
      <c r="L44" s="1252"/>
      <c r="M44" s="1252"/>
      <c r="N44" s="1252"/>
      <c r="O44" s="1252"/>
      <c r="P44" s="1252"/>
      <c r="Q44" s="1252"/>
      <c r="R44" s="1252"/>
      <c r="S44" s="1252"/>
      <c r="T44" s="1252"/>
      <c r="U44" s="1252"/>
      <c r="V44" s="1252"/>
      <c r="W44" s="1252"/>
      <c r="X44" s="1252"/>
      <c r="Y44" s="1252"/>
      <c r="Z44" s="1252"/>
      <c r="AA44" s="1252"/>
      <c r="AB44" s="1252"/>
      <c r="AC44" s="1252"/>
      <c r="AD44" s="1252"/>
      <c r="AE44" s="1252"/>
      <c r="AF44" s="1252"/>
      <c r="AG44" s="1252"/>
      <c r="AH44" s="1252"/>
      <c r="AI44" s="1252"/>
    </row>
    <row r="45" spans="1:35" x14ac:dyDescent="0.2">
      <c r="A45" s="1252"/>
      <c r="B45" s="1252"/>
      <c r="C45" s="1252"/>
      <c r="D45" s="1252"/>
      <c r="E45" s="1252"/>
      <c r="F45" s="1252"/>
      <c r="G45" s="1252"/>
      <c r="H45" s="1252"/>
      <c r="I45" s="1252"/>
      <c r="J45" s="1252"/>
      <c r="K45" s="1252"/>
      <c r="L45" s="1252"/>
      <c r="M45" s="1252"/>
      <c r="N45" s="1252"/>
      <c r="O45" s="1252"/>
      <c r="P45" s="1252"/>
      <c r="Q45" s="1252"/>
      <c r="R45" s="1252"/>
      <c r="S45" s="1252"/>
      <c r="T45" s="1252"/>
      <c r="U45" s="1252"/>
      <c r="V45" s="1252"/>
      <c r="W45" s="1252"/>
      <c r="X45" s="1252"/>
      <c r="Y45" s="1252"/>
      <c r="Z45" s="1252"/>
      <c r="AA45" s="1252"/>
      <c r="AB45" s="1252"/>
      <c r="AC45" s="1252"/>
      <c r="AD45" s="1252"/>
      <c r="AE45" s="1252"/>
      <c r="AF45" s="1252"/>
      <c r="AG45" s="1252"/>
      <c r="AH45" s="1252"/>
      <c r="AI45" s="1252"/>
    </row>
    <row r="46" spans="1:35" x14ac:dyDescent="0.2">
      <c r="A46" s="1252"/>
      <c r="B46" s="1252"/>
      <c r="C46" s="1252"/>
      <c r="D46" s="1252"/>
      <c r="E46" s="1252"/>
      <c r="F46" s="1252"/>
      <c r="G46" s="1252"/>
      <c r="H46" s="1252"/>
      <c r="I46" s="1252"/>
      <c r="J46" s="1252"/>
      <c r="K46" s="1252"/>
      <c r="L46" s="1252"/>
      <c r="M46" s="1252"/>
      <c r="N46" s="1252"/>
      <c r="O46" s="1252"/>
      <c r="P46" s="1252"/>
      <c r="Q46" s="1252"/>
      <c r="R46" s="1252"/>
      <c r="S46" s="1252"/>
      <c r="T46" s="1252"/>
      <c r="U46" s="1252"/>
      <c r="V46" s="1252"/>
      <c r="W46" s="1252"/>
      <c r="X46" s="1252"/>
      <c r="Y46" s="1252"/>
      <c r="Z46" s="1252"/>
      <c r="AA46" s="1252"/>
      <c r="AB46" s="1252"/>
      <c r="AC46" s="1252"/>
      <c r="AD46" s="1252"/>
      <c r="AE46" s="1252"/>
      <c r="AF46" s="1252"/>
      <c r="AG46" s="1252"/>
      <c r="AH46" s="1252"/>
      <c r="AI46" s="1252"/>
    </row>
    <row r="47" spans="1:35" x14ac:dyDescent="0.2">
      <c r="A47" s="1252"/>
      <c r="B47" s="1252"/>
      <c r="C47" s="1252"/>
      <c r="D47" s="1252"/>
      <c r="E47" s="1252"/>
      <c r="F47" s="1252"/>
      <c r="G47" s="1252"/>
      <c r="H47" s="1252"/>
      <c r="I47" s="1252"/>
      <c r="J47" s="1252"/>
      <c r="K47" s="1252"/>
      <c r="L47" s="1252"/>
      <c r="M47" s="1252"/>
      <c r="N47" s="1252"/>
      <c r="O47" s="1252"/>
      <c r="P47" s="1252"/>
      <c r="Q47" s="1252"/>
      <c r="R47" s="1252"/>
      <c r="S47" s="1252"/>
      <c r="T47" s="1252"/>
      <c r="U47" s="1252"/>
      <c r="V47" s="1252"/>
      <c r="W47" s="1252"/>
      <c r="X47" s="1252"/>
      <c r="Y47" s="1252"/>
      <c r="Z47" s="1252"/>
      <c r="AA47" s="1252"/>
      <c r="AB47" s="1252"/>
      <c r="AC47" s="1252"/>
      <c r="AD47" s="1252"/>
      <c r="AE47" s="1252"/>
      <c r="AF47" s="1252"/>
      <c r="AG47" s="1252"/>
      <c r="AH47" s="1252"/>
      <c r="AI47" s="1252"/>
    </row>
    <row r="48" spans="1:35" ht="12.75" customHeight="1" x14ac:dyDescent="0.2">
      <c r="A48" s="1252"/>
      <c r="B48" s="1252"/>
      <c r="C48" s="1252"/>
      <c r="D48" s="1252"/>
      <c r="E48" s="1252"/>
      <c r="F48" s="1252"/>
      <c r="G48" s="1252"/>
      <c r="H48" s="1252"/>
      <c r="I48" s="1252"/>
      <c r="J48" s="1252"/>
      <c r="K48" s="1252"/>
      <c r="L48" s="1252"/>
      <c r="M48" s="1252"/>
      <c r="N48" s="1252"/>
      <c r="O48" s="1252"/>
      <c r="P48" s="1252"/>
      <c r="Q48" s="1252"/>
      <c r="R48" s="1252"/>
      <c r="S48" s="1252"/>
      <c r="T48" s="1252"/>
      <c r="U48" s="1252"/>
      <c r="V48" s="1252"/>
      <c r="W48" s="1252"/>
      <c r="X48" s="1252"/>
      <c r="Y48" s="1252"/>
      <c r="Z48" s="1252"/>
      <c r="AA48" s="1252"/>
      <c r="AB48" s="1252"/>
      <c r="AC48" s="1252"/>
      <c r="AD48" s="1252"/>
      <c r="AE48" s="1252"/>
      <c r="AF48" s="1252"/>
      <c r="AG48" s="1252"/>
      <c r="AH48" s="1252"/>
      <c r="AI48" s="1252"/>
    </row>
    <row r="49" spans="1:35" x14ac:dyDescent="0.2">
      <c r="A49" s="1252"/>
      <c r="B49" s="1252"/>
      <c r="C49" s="1252"/>
      <c r="D49" s="1252"/>
      <c r="E49" s="1252"/>
      <c r="F49" s="1252"/>
      <c r="G49" s="1252"/>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2"/>
    </row>
    <row r="50" spans="1:35" x14ac:dyDescent="0.2">
      <c r="A50" s="1252"/>
      <c r="B50" s="1252"/>
      <c r="C50" s="1252"/>
      <c r="D50" s="1252"/>
      <c r="E50" s="1252"/>
      <c r="F50" s="1252"/>
      <c r="G50" s="1252"/>
      <c r="H50" s="1252"/>
      <c r="I50" s="1252"/>
      <c r="J50" s="1252"/>
      <c r="K50" s="1252"/>
      <c r="L50" s="1252"/>
      <c r="M50" s="1252"/>
      <c r="N50" s="1252"/>
      <c r="O50" s="1252"/>
      <c r="P50" s="1252"/>
      <c r="Q50" s="1252"/>
      <c r="R50" s="1252"/>
      <c r="S50" s="1252"/>
      <c r="T50" s="1252"/>
      <c r="U50" s="1252"/>
      <c r="V50" s="1252"/>
      <c r="W50" s="1252"/>
      <c r="X50" s="1252"/>
      <c r="Y50" s="1252"/>
      <c r="Z50" s="1252"/>
      <c r="AA50" s="1252"/>
      <c r="AB50" s="1252"/>
      <c r="AC50" s="1252"/>
      <c r="AD50" s="1252"/>
      <c r="AE50" s="1252"/>
      <c r="AF50" s="1252"/>
      <c r="AG50" s="1252"/>
      <c r="AH50" s="1252"/>
      <c r="AI50" s="1252"/>
    </row>
    <row r="51" spans="1:35" x14ac:dyDescent="0.2">
      <c r="A51" s="1252"/>
      <c r="B51" s="1252"/>
      <c r="C51" s="1252"/>
      <c r="D51" s="1252"/>
      <c r="E51" s="1252"/>
      <c r="F51" s="1252"/>
      <c r="G51" s="1252"/>
      <c r="H51" s="1252"/>
      <c r="I51" s="1252"/>
      <c r="J51" s="1252"/>
      <c r="K51" s="1252"/>
      <c r="L51" s="1252"/>
      <c r="M51" s="1252"/>
      <c r="N51" s="1252"/>
      <c r="O51" s="1252"/>
      <c r="P51" s="1252"/>
      <c r="Q51" s="1252"/>
      <c r="R51" s="1252"/>
      <c r="S51" s="1252"/>
      <c r="T51" s="1252"/>
      <c r="U51" s="1252"/>
      <c r="V51" s="1252"/>
      <c r="W51" s="1252"/>
      <c r="X51" s="1252"/>
      <c r="Y51" s="1252"/>
      <c r="Z51" s="1252"/>
      <c r="AA51" s="1252"/>
      <c r="AB51" s="1252"/>
      <c r="AC51" s="1252"/>
      <c r="AD51" s="1252"/>
      <c r="AE51" s="1252"/>
      <c r="AF51" s="1252"/>
      <c r="AG51" s="1252"/>
      <c r="AH51" s="1252"/>
      <c r="AI51" s="1252"/>
    </row>
    <row r="52" spans="1:35" x14ac:dyDescent="0.2">
      <c r="A52" s="1252"/>
      <c r="B52" s="1252"/>
      <c r="C52" s="1252"/>
      <c r="D52" s="1252"/>
      <c r="E52" s="1252"/>
      <c r="F52" s="1252"/>
      <c r="G52" s="1252"/>
      <c r="H52" s="1252"/>
      <c r="I52" s="1252"/>
      <c r="J52" s="1252"/>
      <c r="K52" s="1252"/>
      <c r="L52" s="1252"/>
      <c r="M52" s="1252"/>
      <c r="N52" s="1252"/>
      <c r="O52" s="1252"/>
      <c r="P52" s="1252"/>
      <c r="Q52" s="1252"/>
      <c r="R52" s="1252"/>
      <c r="S52" s="1252"/>
      <c r="T52" s="1252"/>
      <c r="U52" s="1252"/>
      <c r="V52" s="1252"/>
      <c r="W52" s="1252"/>
      <c r="X52" s="1252"/>
      <c r="Y52" s="1252"/>
      <c r="Z52" s="1252"/>
      <c r="AA52" s="1252"/>
      <c r="AB52" s="1252"/>
      <c r="AC52" s="1252"/>
      <c r="AD52" s="1252"/>
      <c r="AE52" s="1252"/>
      <c r="AF52" s="1252"/>
      <c r="AG52" s="1252"/>
      <c r="AH52" s="1252"/>
      <c r="AI52" s="1252"/>
    </row>
    <row r="53" spans="1:35" x14ac:dyDescent="0.2">
      <c r="A53" s="1252"/>
      <c r="B53" s="1252"/>
      <c r="C53" s="1252"/>
      <c r="D53" s="1252"/>
      <c r="E53" s="1252"/>
      <c r="F53" s="1252"/>
      <c r="G53" s="1252"/>
      <c r="H53" s="1252"/>
      <c r="I53" s="1252"/>
      <c r="J53" s="1252"/>
      <c r="K53" s="1252"/>
      <c r="L53" s="1252"/>
      <c r="M53" s="1252"/>
      <c r="N53" s="1252"/>
      <c r="O53" s="1252"/>
      <c r="P53" s="1252"/>
      <c r="Q53" s="1252"/>
      <c r="R53" s="1252"/>
      <c r="S53" s="1252"/>
      <c r="T53" s="1252"/>
      <c r="U53" s="1252"/>
      <c r="V53" s="1252"/>
      <c r="W53" s="1252"/>
      <c r="X53" s="1252"/>
      <c r="Y53" s="1252"/>
      <c r="Z53" s="1252"/>
      <c r="AA53" s="1252"/>
      <c r="AB53" s="1252"/>
      <c r="AC53" s="1252"/>
      <c r="AD53" s="1252"/>
      <c r="AE53" s="1252"/>
      <c r="AF53" s="1252"/>
      <c r="AG53" s="1252"/>
      <c r="AH53" s="1252"/>
      <c r="AI53" s="1252"/>
    </row>
    <row r="54" spans="1:35" x14ac:dyDescent="0.2">
      <c r="A54" s="1252"/>
      <c r="B54" s="1252"/>
      <c r="C54" s="1252"/>
      <c r="D54" s="1252"/>
      <c r="E54" s="1252"/>
      <c r="F54" s="1252"/>
      <c r="G54" s="1252"/>
      <c r="H54" s="1252"/>
      <c r="I54" s="1252"/>
      <c r="J54" s="1252"/>
      <c r="K54" s="1252"/>
      <c r="L54" s="1252"/>
      <c r="M54" s="1252"/>
      <c r="N54" s="1252"/>
      <c r="O54" s="1252"/>
      <c r="P54" s="1252"/>
      <c r="Q54" s="1252"/>
      <c r="R54" s="1252"/>
      <c r="S54" s="1252"/>
      <c r="T54" s="1252"/>
      <c r="U54" s="1252"/>
      <c r="V54" s="1252"/>
      <c r="W54" s="1252"/>
      <c r="X54" s="1252"/>
      <c r="Y54" s="1252"/>
      <c r="Z54" s="1252"/>
      <c r="AA54" s="1252"/>
      <c r="AB54" s="1252"/>
      <c r="AC54" s="1252"/>
      <c r="AD54" s="1252"/>
      <c r="AE54" s="1252"/>
      <c r="AF54" s="1252"/>
      <c r="AG54" s="1252"/>
      <c r="AH54" s="1252"/>
      <c r="AI54" s="1252"/>
    </row>
    <row r="55" spans="1:35" x14ac:dyDescent="0.2">
      <c r="A55" s="1252"/>
      <c r="B55" s="1252"/>
      <c r="C55" s="1252"/>
      <c r="D55" s="1252"/>
      <c r="E55" s="1252"/>
      <c r="F55" s="1252"/>
      <c r="G55" s="1252"/>
      <c r="H55" s="1252"/>
      <c r="I55" s="1252"/>
      <c r="J55" s="1252"/>
      <c r="K55" s="1252"/>
      <c r="L55" s="1252"/>
      <c r="M55" s="1252"/>
      <c r="N55" s="1252"/>
      <c r="O55" s="1252"/>
      <c r="P55" s="1252"/>
      <c r="Q55" s="1252"/>
      <c r="R55" s="1252"/>
      <c r="S55" s="1252"/>
      <c r="T55" s="1252"/>
      <c r="U55" s="1252"/>
      <c r="V55" s="1252"/>
      <c r="W55" s="1252"/>
      <c r="X55" s="1252"/>
      <c r="Y55" s="1252"/>
      <c r="Z55" s="1252"/>
      <c r="AA55" s="1252"/>
      <c r="AB55" s="1252"/>
      <c r="AC55" s="1252"/>
      <c r="AD55" s="1252"/>
      <c r="AE55" s="1252"/>
      <c r="AF55" s="1252"/>
      <c r="AG55" s="1252"/>
      <c r="AH55" s="1252"/>
      <c r="AI55" s="1252"/>
    </row>
    <row r="56" spans="1:35" x14ac:dyDescent="0.2">
      <c r="A56" s="1252"/>
      <c r="B56" s="1252"/>
      <c r="C56" s="1252"/>
      <c r="D56" s="1252"/>
      <c r="E56" s="1252"/>
      <c r="F56" s="1252"/>
      <c r="G56" s="1252"/>
      <c r="H56" s="1252"/>
      <c r="I56" s="1252"/>
      <c r="J56" s="1252"/>
      <c r="K56" s="1252"/>
      <c r="L56" s="1252"/>
      <c r="M56" s="1252"/>
      <c r="N56" s="1252"/>
      <c r="O56" s="1252"/>
      <c r="P56" s="1252"/>
      <c r="Q56" s="1252"/>
      <c r="R56" s="1252"/>
      <c r="S56" s="1252"/>
      <c r="T56" s="1252"/>
      <c r="U56" s="1252"/>
      <c r="V56" s="1252"/>
      <c r="W56" s="1252"/>
      <c r="X56" s="1252"/>
      <c r="Y56" s="1252"/>
      <c r="Z56" s="1252"/>
      <c r="AA56" s="1252"/>
      <c r="AB56" s="1252"/>
      <c r="AC56" s="1252"/>
      <c r="AD56" s="1252"/>
      <c r="AE56" s="1252"/>
      <c r="AF56" s="1252"/>
      <c r="AG56" s="1252"/>
      <c r="AH56" s="1252"/>
      <c r="AI56" s="1252"/>
    </row>
    <row r="57" spans="1:35" x14ac:dyDescent="0.2">
      <c r="A57" s="1252"/>
      <c r="B57" s="1252"/>
      <c r="C57" s="1252"/>
      <c r="D57" s="1252"/>
      <c r="E57" s="1252"/>
      <c r="F57" s="1252"/>
      <c r="G57" s="1252"/>
      <c r="H57" s="1252"/>
      <c r="I57" s="1252"/>
      <c r="J57" s="1252"/>
      <c r="K57" s="1252"/>
      <c r="L57" s="1252"/>
      <c r="M57" s="1252"/>
      <c r="N57" s="1252"/>
      <c r="O57" s="1252"/>
      <c r="P57" s="1252"/>
      <c r="Q57" s="1252"/>
      <c r="R57" s="1252"/>
      <c r="S57" s="1252"/>
      <c r="T57" s="1252"/>
      <c r="U57" s="1252"/>
      <c r="V57" s="1252"/>
      <c r="W57" s="1252"/>
      <c r="X57" s="1252"/>
      <c r="Y57" s="1252"/>
      <c r="Z57" s="1252"/>
      <c r="AA57" s="1252"/>
      <c r="AB57" s="1252"/>
      <c r="AC57" s="1252"/>
      <c r="AD57" s="1252"/>
      <c r="AE57" s="1252"/>
      <c r="AF57" s="1252"/>
      <c r="AG57" s="1252"/>
      <c r="AH57" s="1252"/>
      <c r="AI57" s="1252"/>
    </row>
    <row r="58" spans="1:35" x14ac:dyDescent="0.2">
      <c r="A58" s="1252"/>
      <c r="B58" s="1252"/>
      <c r="C58" s="1252"/>
      <c r="D58" s="1252"/>
      <c r="E58" s="1252"/>
      <c r="F58" s="1252"/>
      <c r="G58" s="1252"/>
      <c r="H58" s="1252"/>
      <c r="I58" s="1252"/>
      <c r="J58" s="1252"/>
      <c r="K58" s="1252"/>
      <c r="L58" s="1252"/>
      <c r="M58" s="1252"/>
      <c r="N58" s="1252"/>
      <c r="O58" s="1252"/>
      <c r="P58" s="1252"/>
      <c r="Q58" s="1252"/>
      <c r="R58" s="1252"/>
      <c r="S58" s="1252"/>
      <c r="T58" s="1252"/>
      <c r="U58" s="1252"/>
      <c r="V58" s="1252"/>
      <c r="W58" s="1252"/>
      <c r="X58" s="1252"/>
      <c r="Y58" s="1252"/>
      <c r="Z58" s="1252"/>
      <c r="AA58" s="1252"/>
      <c r="AB58" s="1252"/>
      <c r="AC58" s="1252"/>
      <c r="AD58" s="1252"/>
      <c r="AE58" s="1252"/>
      <c r="AF58" s="1252"/>
      <c r="AG58" s="1252"/>
      <c r="AH58" s="1252"/>
      <c r="AI58" s="1252"/>
    </row>
    <row r="59" spans="1:35" x14ac:dyDescent="0.2">
      <c r="A59" s="1252"/>
      <c r="B59" s="1252"/>
      <c r="C59" s="1252"/>
      <c r="D59" s="1252"/>
      <c r="E59" s="1252"/>
      <c r="F59" s="1252"/>
      <c r="G59" s="1252"/>
      <c r="H59" s="1252"/>
      <c r="I59" s="1252"/>
      <c r="J59" s="1252"/>
      <c r="K59" s="1252"/>
      <c r="L59" s="1252"/>
      <c r="M59" s="1252"/>
      <c r="N59" s="1252"/>
      <c r="O59" s="1252"/>
      <c r="P59" s="1252"/>
      <c r="Q59" s="1252"/>
      <c r="R59" s="1252"/>
      <c r="S59" s="1252"/>
      <c r="T59" s="1252"/>
      <c r="U59" s="1252"/>
      <c r="V59" s="1252"/>
      <c r="W59" s="1252"/>
      <c r="X59" s="1252"/>
      <c r="Y59" s="1252"/>
      <c r="Z59" s="1252"/>
      <c r="AA59" s="1252"/>
      <c r="AB59" s="1252"/>
      <c r="AC59" s="1252"/>
      <c r="AD59" s="1252"/>
      <c r="AE59" s="1252"/>
      <c r="AF59" s="1252"/>
      <c r="AG59" s="1252"/>
      <c r="AH59" s="1252"/>
      <c r="AI59" s="1252"/>
    </row>
    <row r="60" spans="1:35" x14ac:dyDescent="0.2">
      <c r="A60" s="1252"/>
      <c r="B60" s="1252"/>
      <c r="C60" s="1252"/>
      <c r="D60" s="1252"/>
      <c r="E60" s="1252"/>
      <c r="F60" s="1252"/>
      <c r="G60" s="1252"/>
      <c r="H60" s="1252"/>
      <c r="I60" s="1252"/>
      <c r="J60" s="1252"/>
      <c r="K60" s="1252"/>
      <c r="L60" s="1252"/>
      <c r="M60" s="1252"/>
      <c r="N60" s="1252"/>
      <c r="O60" s="1252"/>
      <c r="P60" s="1252"/>
      <c r="Q60" s="1252"/>
      <c r="R60" s="1252"/>
      <c r="S60" s="1252"/>
      <c r="T60" s="1252"/>
      <c r="U60" s="1252"/>
      <c r="V60" s="1252"/>
      <c r="W60" s="1252"/>
      <c r="X60" s="1252"/>
      <c r="Y60" s="1252"/>
      <c r="Z60" s="1252"/>
      <c r="AA60" s="1252"/>
      <c r="AB60" s="1252"/>
      <c r="AC60" s="1252"/>
      <c r="AD60" s="1252"/>
      <c r="AE60" s="1252"/>
      <c r="AF60" s="1252"/>
      <c r="AG60" s="1252"/>
      <c r="AH60" s="1252"/>
      <c r="AI60" s="1252"/>
    </row>
    <row r="61" spans="1:35" x14ac:dyDescent="0.2">
      <c r="A61" s="1252"/>
      <c r="B61" s="1252"/>
      <c r="C61" s="1252"/>
      <c r="D61" s="1252"/>
      <c r="E61" s="1252"/>
      <c r="F61" s="1252"/>
      <c r="G61" s="1252"/>
      <c r="H61" s="1252"/>
      <c r="I61" s="1252"/>
      <c r="J61" s="1252"/>
      <c r="K61" s="1252"/>
      <c r="L61" s="1252"/>
      <c r="M61" s="1252"/>
      <c r="N61" s="1252"/>
      <c r="O61" s="1252"/>
      <c r="P61" s="1252"/>
      <c r="Q61" s="1252"/>
      <c r="R61" s="1252"/>
      <c r="S61" s="1252"/>
      <c r="T61" s="1252"/>
      <c r="U61" s="1252"/>
      <c r="V61" s="1252"/>
      <c r="W61" s="1252"/>
      <c r="X61" s="1252"/>
      <c r="Y61" s="1252"/>
      <c r="Z61" s="1252"/>
      <c r="AA61" s="1252"/>
      <c r="AB61" s="1252"/>
      <c r="AC61" s="1252"/>
      <c r="AD61" s="1252"/>
      <c r="AE61" s="1252"/>
      <c r="AF61" s="1252"/>
      <c r="AG61" s="1252"/>
      <c r="AH61" s="1252"/>
      <c r="AI61" s="1252"/>
    </row>
    <row r="62" spans="1:35" x14ac:dyDescent="0.2">
      <c r="A62" s="1252"/>
      <c r="B62" s="1252"/>
      <c r="C62" s="1252"/>
      <c r="D62" s="1252"/>
      <c r="E62" s="1252"/>
      <c r="F62" s="1252"/>
      <c r="G62" s="1252"/>
      <c r="H62" s="1252"/>
      <c r="I62" s="1252"/>
      <c r="J62" s="1252"/>
      <c r="K62" s="1252"/>
      <c r="L62" s="1252"/>
      <c r="M62" s="1252"/>
      <c r="N62" s="1252"/>
      <c r="O62" s="1252"/>
      <c r="P62" s="1252"/>
      <c r="Q62" s="1252"/>
      <c r="R62" s="1252"/>
      <c r="S62" s="1252"/>
      <c r="T62" s="1252"/>
      <c r="U62" s="1252"/>
      <c r="V62" s="1252"/>
      <c r="W62" s="1252"/>
      <c r="X62" s="1252"/>
      <c r="Y62" s="1252"/>
      <c r="Z62" s="1252"/>
      <c r="AA62" s="1252"/>
      <c r="AB62" s="1252"/>
      <c r="AC62" s="1252"/>
      <c r="AD62" s="1252"/>
      <c r="AE62" s="1252"/>
      <c r="AF62" s="1252"/>
      <c r="AG62" s="1252"/>
      <c r="AH62" s="1252"/>
      <c r="AI62" s="1252"/>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256" t="s">
        <v>49</v>
      </c>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313" t="s">
        <v>696</v>
      </c>
      <c r="AL3" s="1314"/>
      <c r="AM3" s="1314"/>
      <c r="AN3" s="1314"/>
      <c r="AO3" s="1314"/>
      <c r="AP3" s="1314"/>
      <c r="AQ3" s="1314"/>
      <c r="AR3" s="1314"/>
      <c r="AS3" s="1314"/>
      <c r="AT3" s="1314"/>
      <c r="AU3" s="1314"/>
      <c r="AV3" s="1314"/>
      <c r="AW3" s="1314"/>
      <c r="AX3" s="1314"/>
      <c r="AY3" s="131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13"/>
      <c r="AL4" s="914"/>
      <c r="AM4" s="914"/>
      <c r="AN4" s="914"/>
      <c r="AO4" s="915"/>
      <c r="AP4" s="916"/>
      <c r="AQ4" s="914"/>
      <c r="AR4" s="914"/>
      <c r="AS4" s="914"/>
      <c r="AT4" s="915"/>
      <c r="AU4" s="916"/>
      <c r="AV4" s="914"/>
      <c r="AW4" s="914"/>
      <c r="AX4" s="914"/>
      <c r="AY4" s="917"/>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59"/>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5"/>
      <c r="AK5" s="894"/>
      <c r="AL5" s="878"/>
      <c r="AM5" s="878"/>
      <c r="AN5" s="878"/>
      <c r="AO5" s="879"/>
      <c r="AP5" s="877"/>
      <c r="AQ5" s="878"/>
      <c r="AR5" s="878"/>
      <c r="AS5" s="878"/>
      <c r="AT5" s="879"/>
      <c r="AU5" s="877"/>
      <c r="AV5" s="878"/>
      <c r="AW5" s="878"/>
      <c r="AX5" s="878"/>
      <c r="AY5" s="880"/>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894"/>
      <c r="AL6" s="878"/>
      <c r="AM6" s="878"/>
      <c r="AN6" s="878"/>
      <c r="AO6" s="879"/>
      <c r="AP6" s="877"/>
      <c r="AQ6" s="878"/>
      <c r="AR6" s="878"/>
      <c r="AS6" s="878"/>
      <c r="AT6" s="879"/>
      <c r="AU6" s="877"/>
      <c r="AV6" s="878"/>
      <c r="AW6" s="878"/>
      <c r="AX6" s="878"/>
      <c r="AY6" s="880"/>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79" t="s">
        <v>48</v>
      </c>
      <c r="B7" s="1379"/>
      <c r="C7" s="1379"/>
      <c r="D7" s="1379"/>
      <c r="E7" s="1379"/>
      <c r="F7" s="1384"/>
      <c r="G7" s="1384"/>
      <c r="H7" s="1384"/>
      <c r="I7" s="1384"/>
      <c r="J7" s="1384"/>
      <c r="K7" s="1384"/>
      <c r="L7" s="1384"/>
      <c r="M7" s="1384"/>
      <c r="N7" s="1384"/>
      <c r="O7" s="1384"/>
      <c r="P7" s="1384"/>
      <c r="Q7" s="6"/>
      <c r="R7" s="6"/>
      <c r="S7" s="6"/>
      <c r="T7" s="1379" t="s">
        <v>47</v>
      </c>
      <c r="U7" s="1379"/>
      <c r="V7" s="1379"/>
      <c r="W7" s="1379"/>
      <c r="X7" s="1379"/>
      <c r="Y7" s="948"/>
      <c r="Z7" s="948"/>
      <c r="AA7" s="948"/>
      <c r="AB7" s="948"/>
      <c r="AC7" s="948"/>
      <c r="AD7" s="948"/>
      <c r="AE7" s="948"/>
      <c r="AF7" s="948"/>
      <c r="AG7" s="948"/>
      <c r="AH7" s="948"/>
      <c r="AI7" s="948"/>
      <c r="AJ7" s="5"/>
      <c r="AK7" s="894"/>
      <c r="AL7" s="878"/>
      <c r="AM7" s="878"/>
      <c r="AN7" s="878"/>
      <c r="AO7" s="879"/>
      <c r="AP7" s="877"/>
      <c r="AQ7" s="878"/>
      <c r="AR7" s="878"/>
      <c r="AS7" s="878"/>
      <c r="AT7" s="879"/>
      <c r="AU7" s="877"/>
      <c r="AV7" s="878"/>
      <c r="AW7" s="878"/>
      <c r="AX7" s="878"/>
      <c r="AY7" s="880"/>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894"/>
      <c r="AL8" s="878"/>
      <c r="AM8" s="878"/>
      <c r="AN8" s="878"/>
      <c r="AO8" s="879"/>
      <c r="AP8" s="877"/>
      <c r="AQ8" s="878"/>
      <c r="AR8" s="878"/>
      <c r="AS8" s="878"/>
      <c r="AT8" s="879"/>
      <c r="AU8" s="877"/>
      <c r="AV8" s="878"/>
      <c r="AW8" s="878"/>
      <c r="AX8" s="878"/>
      <c r="AY8" s="880"/>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5"/>
      <c r="AK9" s="938"/>
      <c r="AL9" s="931"/>
      <c r="AM9" s="931"/>
      <c r="AN9" s="931"/>
      <c r="AO9" s="939"/>
      <c r="AP9" s="930"/>
      <c r="AQ9" s="931"/>
      <c r="AR9" s="931"/>
      <c r="AS9" s="931"/>
      <c r="AT9" s="939"/>
      <c r="AU9" s="930"/>
      <c r="AV9" s="931"/>
      <c r="AW9" s="931"/>
      <c r="AX9" s="931"/>
      <c r="AY9" s="932"/>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296" t="s">
        <v>158</v>
      </c>
      <c r="B11" s="1297"/>
      <c r="C11" s="1297"/>
      <c r="D11" s="1297"/>
      <c r="E11" s="1297"/>
      <c r="F11" s="1297"/>
      <c r="G11" s="1297"/>
      <c r="H11" s="1297"/>
      <c r="I11" s="1297"/>
      <c r="J11" s="1297"/>
      <c r="K11" s="1297"/>
      <c r="L11" s="1297"/>
      <c r="M11" s="1297"/>
      <c r="N11" s="1297"/>
      <c r="O11" s="1297"/>
      <c r="P11" s="1298"/>
      <c r="Q11" s="6"/>
      <c r="R11" s="6"/>
      <c r="S11" s="6"/>
      <c r="T11" s="1296" t="s">
        <v>157</v>
      </c>
      <c r="U11" s="1297"/>
      <c r="V11" s="1297"/>
      <c r="W11" s="1297"/>
      <c r="X11" s="1297"/>
      <c r="Y11" s="1297"/>
      <c r="Z11" s="1297"/>
      <c r="AA11" s="1297"/>
      <c r="AB11" s="1297"/>
      <c r="AC11" s="1297"/>
      <c r="AD11" s="1297"/>
      <c r="AE11" s="1297"/>
      <c r="AF11" s="1297"/>
      <c r="AG11" s="1297"/>
      <c r="AH11" s="1297"/>
      <c r="AI11" s="1298"/>
      <c r="AJ11" s="5"/>
      <c r="AK11" s="1340" t="s">
        <v>762</v>
      </c>
      <c r="AL11" s="1341"/>
      <c r="AM11" s="1341"/>
      <c r="AN11" s="1341"/>
      <c r="AO11" s="1341"/>
      <c r="AP11" s="1341"/>
      <c r="AQ11" s="1341"/>
      <c r="AR11" s="1341"/>
      <c r="AS11" s="1341"/>
      <c r="AT11" s="1341"/>
      <c r="AU11" s="1341"/>
      <c r="AV11" s="1341"/>
      <c r="AW11" s="1341"/>
      <c r="AX11" s="1341"/>
      <c r="AY11" s="1341"/>
      <c r="AZ11" s="1341"/>
      <c r="BA11" s="1341"/>
      <c r="BB11" s="1341"/>
      <c r="BC11" s="1341"/>
      <c r="BD11" s="1341"/>
      <c r="BE11" s="1341"/>
      <c r="BF11" s="1341"/>
      <c r="BG11" s="1341"/>
      <c r="BH11" s="1341"/>
      <c r="BI11" s="1341"/>
      <c r="BJ11" s="1341"/>
      <c r="BK11" s="1341"/>
      <c r="BL11" s="1341"/>
      <c r="BM11" s="1341"/>
      <c r="BN11" s="1341"/>
      <c r="BO11" s="1342"/>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89" t="s">
        <v>111</v>
      </c>
      <c r="B12" s="1390"/>
      <c r="C12" s="1390"/>
      <c r="D12" s="1390"/>
      <c r="E12" s="1390"/>
      <c r="F12" s="1391"/>
      <c r="G12" s="1385"/>
      <c r="H12" s="1385"/>
      <c r="I12" s="1385"/>
      <c r="J12" s="1385"/>
      <c r="K12" s="1385"/>
      <c r="L12" s="1385"/>
      <c r="M12" s="1385"/>
      <c r="N12" s="1385"/>
      <c r="O12" s="1385"/>
      <c r="P12" s="1395"/>
      <c r="Q12" s="6"/>
      <c r="R12" s="6"/>
      <c r="S12" s="6"/>
      <c r="T12" s="1386" t="s">
        <v>216</v>
      </c>
      <c r="U12" s="1387"/>
      <c r="V12" s="1387"/>
      <c r="W12" s="1387"/>
      <c r="X12" s="1387"/>
      <c r="Y12" s="1388"/>
      <c r="Z12" s="1385"/>
      <c r="AA12" s="1385"/>
      <c r="AB12" s="1385"/>
      <c r="AC12" s="1385"/>
      <c r="AD12" s="1385"/>
      <c r="AE12" s="1352"/>
      <c r="AF12" s="1353"/>
      <c r="AG12" s="1353"/>
      <c r="AH12" s="1353"/>
      <c r="AI12" s="1354"/>
      <c r="AJ12" s="5"/>
      <c r="AK12" s="1275"/>
      <c r="AL12" s="1276"/>
      <c r="AM12" s="1277"/>
      <c r="AN12" s="1269" t="s">
        <v>1006</v>
      </c>
      <c r="AO12" s="1269"/>
      <c r="AP12" s="1269"/>
      <c r="AQ12" s="1269" t="s">
        <v>98</v>
      </c>
      <c r="AR12" s="1269"/>
      <c r="AS12" s="1269"/>
      <c r="AT12" s="1269"/>
      <c r="AU12" s="1269"/>
      <c r="AV12" s="1269"/>
      <c r="AW12" s="1269"/>
      <c r="AX12" s="1269"/>
      <c r="AY12" s="1316"/>
      <c r="AZ12" s="1269" t="s">
        <v>155</v>
      </c>
      <c r="BA12" s="1269"/>
      <c r="BB12" s="1269"/>
      <c r="BC12" s="1269"/>
      <c r="BD12" s="1269"/>
      <c r="BE12" s="1269"/>
      <c r="BF12" s="1269"/>
      <c r="BG12" s="1269"/>
      <c r="BH12" s="1316" t="s">
        <v>154</v>
      </c>
      <c r="BI12" s="1317"/>
      <c r="BJ12" s="1317"/>
      <c r="BK12" s="1317"/>
      <c r="BL12" s="1317"/>
      <c r="BM12" s="1317"/>
      <c r="BN12" s="1317"/>
      <c r="BO12" s="1318"/>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92" t="s">
        <v>54</v>
      </c>
      <c r="B13" s="1393"/>
      <c r="C13" s="1393"/>
      <c r="D13" s="1393"/>
      <c r="E13" s="1393"/>
      <c r="F13" s="1394"/>
      <c r="G13" s="1033"/>
      <c r="H13" s="1033"/>
      <c r="I13" s="1033"/>
      <c r="J13" s="1033"/>
      <c r="K13" s="1033"/>
      <c r="L13" s="1033"/>
      <c r="M13" s="1033"/>
      <c r="N13" s="1033"/>
      <c r="O13" s="1033"/>
      <c r="P13" s="1034"/>
      <c r="Q13" s="6"/>
      <c r="R13" s="6"/>
      <c r="S13" s="6"/>
      <c r="T13" s="1304" t="s">
        <v>153</v>
      </c>
      <c r="U13" s="1305"/>
      <c r="V13" s="1305"/>
      <c r="W13" s="1305"/>
      <c r="X13" s="1305"/>
      <c r="Y13" s="1305"/>
      <c r="Z13" s="1033"/>
      <c r="AA13" s="1033"/>
      <c r="AB13" s="1033"/>
      <c r="AC13" s="1033"/>
      <c r="AD13" s="1033"/>
      <c r="AE13" s="1123"/>
      <c r="AF13" s="1124"/>
      <c r="AG13" s="1124"/>
      <c r="AH13" s="1124"/>
      <c r="AI13" s="1285"/>
      <c r="AJ13" s="5"/>
      <c r="AK13" s="1324" t="s">
        <v>152</v>
      </c>
      <c r="AL13" s="1325"/>
      <c r="AM13" s="1325"/>
      <c r="AN13" s="1080"/>
      <c r="AO13" s="1080"/>
      <c r="AP13" s="1080"/>
      <c r="AQ13" s="1073"/>
      <c r="AR13" s="1073"/>
      <c r="AS13" s="1073"/>
      <c r="AT13" s="1338" t="s">
        <v>151</v>
      </c>
      <c r="AU13" s="1338"/>
      <c r="AV13" s="1338"/>
      <c r="AW13" s="1338"/>
      <c r="AX13" s="1338"/>
      <c r="AY13" s="1339"/>
      <c r="AZ13" s="1322" t="str">
        <f>IF(AN13="","",IF(100*(ABS(AN13-$AN$16)/$AN$16)&gt;10,"T1 Exceeds 10% by "&amp;ROUND(100*(ABS(AN13-$AN$16)/$AN$16)-10,1)&amp;"%",""))</f>
        <v/>
      </c>
      <c r="BA13" s="1322"/>
      <c r="BB13" s="1322"/>
      <c r="BC13" s="1322"/>
      <c r="BD13" s="1322"/>
      <c r="BE13" s="1322"/>
      <c r="BF13" s="1322"/>
      <c r="BG13" s="1322"/>
      <c r="BH13" s="1322" t="str">
        <f>IF(AQ13="","",IF(100*(ABS(AQ13-$AQ$16)/$AQ$16)&gt;2,"T1 Exceeds 2% by "&amp;ROUND(100*(ABS(AQ13-$AQ$16)/$AQ$16)-2,1)&amp;"%",""))</f>
        <v/>
      </c>
      <c r="BI13" s="1322"/>
      <c r="BJ13" s="1322"/>
      <c r="BK13" s="1322"/>
      <c r="BL13" s="1322"/>
      <c r="BM13" s="1322"/>
      <c r="BN13" s="1322"/>
      <c r="BO13" s="1323"/>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92" t="s">
        <v>150</v>
      </c>
      <c r="B14" s="1393"/>
      <c r="C14" s="1393"/>
      <c r="D14" s="1393"/>
      <c r="E14" s="1393"/>
      <c r="F14" s="1394"/>
      <c r="G14" s="1033"/>
      <c r="H14" s="1033"/>
      <c r="I14" s="1033"/>
      <c r="J14" s="1033"/>
      <c r="K14" s="1033"/>
      <c r="L14" s="1033"/>
      <c r="M14" s="1033"/>
      <c r="N14" s="1033"/>
      <c r="O14" s="1033"/>
      <c r="P14" s="1034"/>
      <c r="Q14" s="6"/>
      <c r="R14" s="6"/>
      <c r="S14" s="6"/>
      <c r="T14" s="1304" t="s">
        <v>874</v>
      </c>
      <c r="U14" s="1305"/>
      <c r="V14" s="1305"/>
      <c r="W14" s="1305"/>
      <c r="X14" s="1305"/>
      <c r="Y14" s="1305"/>
      <c r="Z14" s="1033"/>
      <c r="AA14" s="1033"/>
      <c r="AB14" s="1033"/>
      <c r="AC14" s="1033"/>
      <c r="AD14" s="1033"/>
      <c r="AE14" s="1123"/>
      <c r="AF14" s="1124"/>
      <c r="AG14" s="1124"/>
      <c r="AH14" s="1124"/>
      <c r="AI14" s="1285"/>
      <c r="AJ14" s="5"/>
      <c r="AK14" s="1324" t="s">
        <v>51</v>
      </c>
      <c r="AL14" s="1325"/>
      <c r="AM14" s="1325"/>
      <c r="AN14" s="1080"/>
      <c r="AO14" s="1080"/>
      <c r="AP14" s="1080"/>
      <c r="AQ14" s="1073"/>
      <c r="AR14" s="1073"/>
      <c r="AS14" s="1073"/>
      <c r="AT14" s="1073"/>
      <c r="AU14" s="1073"/>
      <c r="AV14" s="1073"/>
      <c r="AW14" s="1073"/>
      <c r="AX14" s="1073"/>
      <c r="AY14" s="1074"/>
      <c r="AZ14" s="1322" t="str">
        <f>IF(AN14="","",IF(100*(ABS(AN14-$AN$16)/$AN$16)&gt;10,"T2 Exceeds 10% by "&amp;ROUND(100*(ABS(AN14-$AN$16)/$AN$16)-10,1)&amp;"%",""))</f>
        <v/>
      </c>
      <c r="BA14" s="1322"/>
      <c r="BB14" s="1322"/>
      <c r="BC14" s="1322"/>
      <c r="BD14" s="1322"/>
      <c r="BE14" s="1322"/>
      <c r="BF14" s="1322"/>
      <c r="BG14" s="1322"/>
      <c r="BH14" s="1322" t="str">
        <f>IF(AQ14="","",IF(100*(ABS(AQ14-$AQ$16)/$AQ$16)&gt;2,"T2 Exceeds 2% by "&amp;ROUND(100*(ABS(AQ14-$AQ$16)/$AQ$16)-2,1)&amp;"%",""))</f>
        <v/>
      </c>
      <c r="BI14" s="1322"/>
      <c r="BJ14" s="1322"/>
      <c r="BK14" s="1322"/>
      <c r="BL14" s="1322"/>
      <c r="BM14" s="1322"/>
      <c r="BN14" s="1322"/>
      <c r="BO14" s="1323"/>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92" t="s">
        <v>149</v>
      </c>
      <c r="B15" s="1393"/>
      <c r="C15" s="1393"/>
      <c r="D15" s="1393"/>
      <c r="E15" s="1393"/>
      <c r="F15" s="1394"/>
      <c r="G15" s="1373" t="s">
        <v>148</v>
      </c>
      <c r="H15" s="1373"/>
      <c r="I15" s="1373"/>
      <c r="J15" s="1373"/>
      <c r="K15" s="1373"/>
      <c r="L15" s="1373"/>
      <c r="M15" s="1373"/>
      <c r="N15" s="1373"/>
      <c r="O15" s="1373"/>
      <c r="P15" s="1374"/>
      <c r="Q15" s="6"/>
      <c r="R15" s="6"/>
      <c r="S15" s="6"/>
      <c r="T15" s="1304" t="s">
        <v>54</v>
      </c>
      <c r="U15" s="1305"/>
      <c r="V15" s="1305"/>
      <c r="W15" s="1305"/>
      <c r="X15" s="1305"/>
      <c r="Y15" s="1305"/>
      <c r="Z15" s="1033"/>
      <c r="AA15" s="1033"/>
      <c r="AB15" s="1033"/>
      <c r="AC15" s="1033"/>
      <c r="AD15" s="1033"/>
      <c r="AE15" s="1123"/>
      <c r="AF15" s="1124"/>
      <c r="AG15" s="1124"/>
      <c r="AH15" s="1124"/>
      <c r="AI15" s="1285"/>
      <c r="AJ15" s="5"/>
      <c r="AK15" s="1324" t="s">
        <v>50</v>
      </c>
      <c r="AL15" s="1325"/>
      <c r="AM15" s="1325"/>
      <c r="AN15" s="1080"/>
      <c r="AO15" s="1080"/>
      <c r="AP15" s="1080"/>
      <c r="AQ15" s="1073"/>
      <c r="AR15" s="1073"/>
      <c r="AS15" s="1073"/>
      <c r="AT15" s="1338" t="s">
        <v>147</v>
      </c>
      <c r="AU15" s="1338"/>
      <c r="AV15" s="1338"/>
      <c r="AW15" s="1338"/>
      <c r="AX15" s="1338"/>
      <c r="AY15" s="1339"/>
      <c r="AZ15" s="1322" t="str">
        <f>IF(AN15="","",IF(100*(ABS(AN15-$AN$16)/$AN$16)&gt;10,"T3 Exceeds 10% by "&amp;ROUND(100*(ABS(AN15-$AN$16)/$AN$16)-10,1)&amp;"%",""))</f>
        <v/>
      </c>
      <c r="BA15" s="1322"/>
      <c r="BB15" s="1322"/>
      <c r="BC15" s="1322"/>
      <c r="BD15" s="1322"/>
      <c r="BE15" s="1322"/>
      <c r="BF15" s="1322"/>
      <c r="BG15" s="1322"/>
      <c r="BH15" s="1322" t="str">
        <f>IF(AQ15="","",IF(100*(ABS(AQ15-$AQ$16)/$AQ$16)&gt;2,"T3 Exceeds 2% by "&amp;ROUND(100*(ABS(AQ15-$AQ$16)/$AQ$16)-2,1)&amp;"%",""))</f>
        <v/>
      </c>
      <c r="BI15" s="1322"/>
      <c r="BJ15" s="1322"/>
      <c r="BK15" s="1322"/>
      <c r="BL15" s="1322"/>
      <c r="BM15" s="1322"/>
      <c r="BN15" s="1322"/>
      <c r="BO15" s="1323"/>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406" t="s">
        <v>146</v>
      </c>
      <c r="B16" s="1407"/>
      <c r="C16" s="1407"/>
      <c r="D16" s="1407"/>
      <c r="E16" s="1407"/>
      <c r="F16" s="1408"/>
      <c r="G16" s="1021"/>
      <c r="H16" s="1021"/>
      <c r="I16" s="1021"/>
      <c r="J16" s="1021"/>
      <c r="K16" s="1021"/>
      <c r="L16" s="1021"/>
      <c r="M16" s="1021"/>
      <c r="N16" s="1021"/>
      <c r="O16" s="1021"/>
      <c r="P16" s="1175"/>
      <c r="Q16" s="6"/>
      <c r="R16" s="6"/>
      <c r="S16" s="6"/>
      <c r="T16" s="1304" t="s">
        <v>145</v>
      </c>
      <c r="U16" s="1305"/>
      <c r="V16" s="1305"/>
      <c r="W16" s="1305"/>
      <c r="X16" s="1305"/>
      <c r="Y16" s="1305"/>
      <c r="Z16" s="1134"/>
      <c r="AA16" s="1135"/>
      <c r="AB16" s="1135"/>
      <c r="AC16" s="1306" t="s">
        <v>72</v>
      </c>
      <c r="AD16" s="1360"/>
      <c r="AE16" s="1134"/>
      <c r="AF16" s="1135"/>
      <c r="AG16" s="1135"/>
      <c r="AH16" s="1306" t="s">
        <v>72</v>
      </c>
      <c r="AI16" s="1403"/>
      <c r="AJ16" s="5"/>
      <c r="AK16" s="1324" t="s">
        <v>144</v>
      </c>
      <c r="AL16" s="1325"/>
      <c r="AM16" s="1325"/>
      <c r="AN16" s="1396" t="str">
        <f>IFERROR(AVERAGE(AN13:AP15),"")</f>
        <v/>
      </c>
      <c r="AO16" s="1396"/>
      <c r="AP16" s="1396"/>
      <c r="AQ16" s="1320" t="str">
        <f>IFERROR(AVERAGE(AQ13:AS15),"")</f>
        <v/>
      </c>
      <c r="AR16" s="1320"/>
      <c r="AS16" s="1320"/>
      <c r="AT16" s="1073"/>
      <c r="AU16" s="1073"/>
      <c r="AV16" s="1073"/>
      <c r="AW16" s="1073"/>
      <c r="AX16" s="1073"/>
      <c r="AY16" s="1074"/>
      <c r="AZ16" s="1343" t="s">
        <v>143</v>
      </c>
      <c r="BA16" s="1344"/>
      <c r="BB16" s="1344"/>
      <c r="BC16" s="1344"/>
      <c r="BD16" s="1344"/>
      <c r="BE16" s="1344"/>
      <c r="BF16" s="1344"/>
      <c r="BG16" s="1344"/>
      <c r="BH16" s="1344"/>
      <c r="BI16" s="1344"/>
      <c r="BJ16" s="1344"/>
      <c r="BK16" s="1344"/>
      <c r="BL16" s="1344"/>
      <c r="BM16" s="1344"/>
      <c r="BN16" s="1344"/>
      <c r="BO16" s="1345"/>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302" t="s">
        <v>142</v>
      </c>
      <c r="U17" s="1303"/>
      <c r="V17" s="1303"/>
      <c r="W17" s="1303"/>
      <c r="X17" s="1303"/>
      <c r="Y17" s="1303"/>
      <c r="Z17" s="1021"/>
      <c r="AA17" s="1021"/>
      <c r="AB17" s="1021"/>
      <c r="AC17" s="1021"/>
      <c r="AD17" s="1021"/>
      <c r="AE17" s="1380"/>
      <c r="AF17" s="1381"/>
      <c r="AG17" s="1381"/>
      <c r="AH17" s="1381"/>
      <c r="AI17" s="1382"/>
      <c r="AJ17" s="5"/>
      <c r="AK17" s="1051"/>
      <c r="AL17" s="1052"/>
      <c r="AM17" s="1052"/>
      <c r="AN17" s="1052"/>
      <c r="AO17" s="1052"/>
      <c r="AP17" s="1052"/>
      <c r="AQ17" s="1052"/>
      <c r="AR17" s="1052"/>
      <c r="AS17" s="1053"/>
      <c r="AT17" s="1338" t="s">
        <v>141</v>
      </c>
      <c r="AU17" s="1338"/>
      <c r="AV17" s="1338"/>
      <c r="AW17" s="1338"/>
      <c r="AX17" s="1338"/>
      <c r="AY17" s="1339"/>
      <c r="AZ17" s="1346" t="s">
        <v>140</v>
      </c>
      <c r="BA17" s="1347"/>
      <c r="BB17" s="1347"/>
      <c r="BC17" s="1347"/>
      <c r="BD17" s="1347"/>
      <c r="BE17" s="1347"/>
      <c r="BF17" s="1347"/>
      <c r="BG17" s="1347"/>
      <c r="BH17" s="1347"/>
      <c r="BI17" s="1347"/>
      <c r="BJ17" s="1347"/>
      <c r="BK17" s="1347"/>
      <c r="BL17" s="1347"/>
      <c r="BM17" s="1347"/>
      <c r="BN17" s="1347"/>
      <c r="BO17" s="1348"/>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54"/>
      <c r="AL18" s="1055"/>
      <c r="AM18" s="1055"/>
      <c r="AN18" s="1055"/>
      <c r="AO18" s="1055"/>
      <c r="AP18" s="1055"/>
      <c r="AQ18" s="1055"/>
      <c r="AR18" s="1055"/>
      <c r="AS18" s="1056"/>
      <c r="AT18" s="1043"/>
      <c r="AU18" s="1044"/>
      <c r="AV18" s="1044"/>
      <c r="AW18" s="1044"/>
      <c r="AX18" s="1044"/>
      <c r="AY18" s="1045"/>
      <c r="AZ18" s="1349"/>
      <c r="BA18" s="1350"/>
      <c r="BB18" s="1350"/>
      <c r="BC18" s="1350"/>
      <c r="BD18" s="1350"/>
      <c r="BE18" s="1350"/>
      <c r="BF18" s="1350"/>
      <c r="BG18" s="1350"/>
      <c r="BH18" s="1350"/>
      <c r="BI18" s="1350"/>
      <c r="BJ18" s="1350"/>
      <c r="BK18" s="1350"/>
      <c r="BL18" s="1350"/>
      <c r="BM18" s="1350"/>
      <c r="BN18" s="1350"/>
      <c r="BO18" s="1351"/>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296" t="s">
        <v>139</v>
      </c>
      <c r="B19" s="1297"/>
      <c r="C19" s="1297"/>
      <c r="D19" s="1297"/>
      <c r="E19" s="1297"/>
      <c r="F19" s="1297"/>
      <c r="G19" s="1297"/>
      <c r="H19" s="1297"/>
      <c r="I19" s="1297"/>
      <c r="J19" s="1297"/>
      <c r="K19" s="1297"/>
      <c r="L19" s="1297"/>
      <c r="M19" s="1297"/>
      <c r="N19" s="1297"/>
      <c r="O19" s="1297"/>
      <c r="P19" s="1297"/>
      <c r="Q19" s="1297"/>
      <c r="R19" s="1297"/>
      <c r="S19" s="1297"/>
      <c r="T19" s="1297"/>
      <c r="U19" s="1297"/>
      <c r="V19" s="1298"/>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77"/>
      <c r="B20" s="1378"/>
      <c r="C20" s="1378"/>
      <c r="D20" s="1337" t="s">
        <v>29</v>
      </c>
      <c r="E20" s="1337"/>
      <c r="F20" s="1337"/>
      <c r="G20" s="1337" t="s">
        <v>30</v>
      </c>
      <c r="H20" s="1337"/>
      <c r="I20" s="1337"/>
      <c r="J20" s="1337" t="s">
        <v>31</v>
      </c>
      <c r="K20" s="1337"/>
      <c r="L20" s="1337"/>
      <c r="M20" s="1337" t="s">
        <v>32</v>
      </c>
      <c r="N20" s="1337"/>
      <c r="O20" s="1337"/>
      <c r="P20" s="1337" t="s">
        <v>33</v>
      </c>
      <c r="Q20" s="1337"/>
      <c r="R20" s="1370"/>
      <c r="S20" s="1337" t="s">
        <v>138</v>
      </c>
      <c r="T20" s="1337"/>
      <c r="U20" s="1337"/>
      <c r="V20" s="1383"/>
      <c r="W20" s="6"/>
      <c r="X20" s="6"/>
      <c r="Y20" s="6"/>
      <c r="Z20" s="6"/>
      <c r="AA20" s="6"/>
      <c r="AB20" s="6"/>
      <c r="AC20" s="6"/>
      <c r="AD20" s="6"/>
      <c r="AE20" s="6"/>
      <c r="AF20" s="6"/>
      <c r="AG20" s="6"/>
      <c r="AH20" s="6"/>
      <c r="AI20" s="6"/>
      <c r="AJ20" s="5"/>
      <c r="AK20" s="1308" t="s">
        <v>137</v>
      </c>
      <c r="AL20" s="1309"/>
      <c r="AM20" s="1309"/>
      <c r="AN20" s="1309"/>
      <c r="AO20" s="1309"/>
      <c r="AP20" s="1309"/>
      <c r="AQ20" s="1309"/>
      <c r="AR20" s="1309"/>
      <c r="AS20" s="1309"/>
      <c r="AT20" s="1309"/>
      <c r="AU20" s="1309"/>
      <c r="AV20" s="1309"/>
      <c r="AW20" s="1310"/>
      <c r="AX20" s="1404"/>
      <c r="AY20" s="1405"/>
      <c r="AZ20" s="1405"/>
      <c r="BA20" s="1405"/>
      <c r="BB20" s="5"/>
      <c r="BC20" s="1313" t="s">
        <v>136</v>
      </c>
      <c r="BD20" s="1314"/>
      <c r="BE20" s="1314"/>
      <c r="BF20" s="1314"/>
      <c r="BG20" s="1314"/>
      <c r="BH20" s="1314"/>
      <c r="BI20" s="1314"/>
      <c r="BJ20" s="1314"/>
      <c r="BK20" s="1314"/>
      <c r="BL20" s="1314"/>
      <c r="BM20" s="1314"/>
      <c r="BN20" s="1314"/>
      <c r="BO20" s="1314"/>
      <c r="BP20" s="1314"/>
      <c r="BQ20" s="1314"/>
      <c r="BR20" s="1314"/>
      <c r="BS20" s="1315"/>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304" t="s">
        <v>102</v>
      </c>
      <c r="B21" s="1305"/>
      <c r="C21" s="1305"/>
      <c r="D21" s="1033"/>
      <c r="E21" s="1033"/>
      <c r="F21" s="1033"/>
      <c r="G21" s="933"/>
      <c r="H21" s="933"/>
      <c r="I21" s="933"/>
      <c r="J21" s="933"/>
      <c r="K21" s="933"/>
      <c r="L21" s="933"/>
      <c r="M21" s="1033"/>
      <c r="N21" s="1033"/>
      <c r="O21" s="1033"/>
      <c r="P21" s="933"/>
      <c r="Q21" s="933"/>
      <c r="R21" s="1108"/>
      <c r="S21" s="1179"/>
      <c r="T21" s="1033"/>
      <c r="U21" s="1033"/>
      <c r="V21" s="1034"/>
      <c r="W21" s="6"/>
      <c r="X21" s="6"/>
      <c r="Y21" s="6"/>
      <c r="Z21" s="6"/>
      <c r="AA21" s="6"/>
      <c r="AB21" s="6"/>
      <c r="AC21" s="6"/>
      <c r="AD21" s="6"/>
      <c r="AE21" s="6"/>
      <c r="AF21" s="6"/>
      <c r="AG21" s="6"/>
      <c r="AH21" s="6"/>
      <c r="AI21" s="6"/>
      <c r="AJ21" s="5"/>
      <c r="AK21" s="1311" t="s">
        <v>135</v>
      </c>
      <c r="AL21" s="1312"/>
      <c r="AM21" s="1312"/>
      <c r="AN21" s="1312"/>
      <c r="AO21" s="1312"/>
      <c r="AP21" s="1312"/>
      <c r="AQ21" s="1312"/>
      <c r="AR21" s="1312"/>
      <c r="AS21" s="1312"/>
      <c r="AT21" s="1199" t="str">
        <f>IFERROR(Z27/Z29,"")</f>
        <v/>
      </c>
      <c r="AU21" s="1199"/>
      <c r="AV21" s="1199"/>
      <c r="AW21" s="1200"/>
      <c r="AX21" s="1404"/>
      <c r="AY21" s="1405"/>
      <c r="AZ21" s="1405"/>
      <c r="BA21" s="1405"/>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302" t="s">
        <v>101</v>
      </c>
      <c r="B22" s="1303"/>
      <c r="C22" s="1303"/>
      <c r="D22" s="1021"/>
      <c r="E22" s="1021"/>
      <c r="F22" s="1021"/>
      <c r="G22" s="1372"/>
      <c r="H22" s="1372"/>
      <c r="I22" s="1372"/>
      <c r="J22" s="1372"/>
      <c r="K22" s="1372"/>
      <c r="L22" s="1372"/>
      <c r="M22" s="1021"/>
      <c r="N22" s="1021"/>
      <c r="O22" s="1021"/>
      <c r="P22" s="1413" t="str">
        <f>IFERROR(IF(AT18="Single Phase",((H33*AN13*AQ13)/(H37*H40))*G30,IF(AT18="Three Phase",(AQ16*AN16*AT14*AT16*1.73/746)*G30,"")),"")</f>
        <v/>
      </c>
      <c r="Q22" s="1413"/>
      <c r="R22" s="1414"/>
      <c r="S22" s="1021"/>
      <c r="T22" s="1021"/>
      <c r="U22" s="1021"/>
      <c r="V22" s="1175"/>
      <c r="W22" s="6"/>
      <c r="X22" s="6"/>
      <c r="Y22" s="6"/>
      <c r="Z22" s="6"/>
      <c r="AA22" s="6"/>
      <c r="AB22" s="6"/>
      <c r="AC22" s="6"/>
      <c r="AD22" s="6"/>
      <c r="AE22" s="6"/>
      <c r="AF22" s="6"/>
      <c r="AG22" s="6"/>
      <c r="AH22" s="6"/>
      <c r="AI22" s="6"/>
      <c r="AJ22" s="5"/>
      <c r="AK22" s="1324" t="s">
        <v>134</v>
      </c>
      <c r="AL22" s="1325"/>
      <c r="AM22" s="1325"/>
      <c r="AN22" s="1325"/>
      <c r="AO22" s="1325"/>
      <c r="AP22" s="1325"/>
      <c r="AQ22" s="1325"/>
      <c r="AR22" s="1325"/>
      <c r="AS22" s="1325"/>
      <c r="AT22" s="1335" t="str">
        <f>IFERROR(IF((Z27*1.57)+(Z29*1.57)+(Z32*2)&lt;&gt;0,(Z27*1.57)+(Z29*1.57)+(Z32*2),""),"")</f>
        <v/>
      </c>
      <c r="AU22" s="1335"/>
      <c r="AV22" s="1336"/>
      <c r="AW22" s="52" t="s">
        <v>133</v>
      </c>
      <c r="AX22" s="1404"/>
      <c r="AY22" s="1405"/>
      <c r="AZ22" s="1405"/>
      <c r="BA22" s="1405"/>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324" t="s">
        <v>132</v>
      </c>
      <c r="AL23" s="1325"/>
      <c r="AM23" s="1325"/>
      <c r="AN23" s="1325"/>
      <c r="AO23" s="1325"/>
      <c r="AP23" s="1325"/>
      <c r="AQ23" s="1325"/>
      <c r="AR23" s="1325"/>
      <c r="AS23" s="1325"/>
      <c r="AT23" s="1320" t="str">
        <f>IFERROR(IF(OR(X40="VFD SETTING",X40="ECM SETTING"),((AF40/60)*(H36))*AT21,AT21*M36),"")</f>
        <v/>
      </c>
      <c r="AU23" s="1320"/>
      <c r="AV23" s="1320"/>
      <c r="AW23" s="1321"/>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296" t="s">
        <v>131</v>
      </c>
      <c r="B24" s="1297"/>
      <c r="C24" s="1297"/>
      <c r="D24" s="1297"/>
      <c r="E24" s="1297"/>
      <c r="F24" s="1297"/>
      <c r="G24" s="1297"/>
      <c r="H24" s="1297"/>
      <c r="I24" s="1297"/>
      <c r="J24" s="1297"/>
      <c r="K24" s="1297"/>
      <c r="L24" s="1297"/>
      <c r="M24" s="1297"/>
      <c r="N24" s="1297"/>
      <c r="O24" s="1297"/>
      <c r="P24" s="1298"/>
      <c r="Q24" s="6"/>
      <c r="R24" s="6"/>
      <c r="S24" s="1296" t="s">
        <v>130</v>
      </c>
      <c r="T24" s="1297"/>
      <c r="U24" s="1297"/>
      <c r="V24" s="1297"/>
      <c r="W24" s="1297"/>
      <c r="X24" s="1297"/>
      <c r="Y24" s="1297"/>
      <c r="Z24" s="1297"/>
      <c r="AA24" s="1297"/>
      <c r="AB24" s="1297"/>
      <c r="AC24" s="51" t="s">
        <v>113</v>
      </c>
      <c r="AD24" s="1297" t="str">
        <f>IF(G30&lt;&gt;0,G30,"")</f>
        <v/>
      </c>
      <c r="AE24" s="1297"/>
      <c r="AF24" s="1297"/>
      <c r="AG24" s="1297"/>
      <c r="AH24" s="1297"/>
      <c r="AI24" s="1298"/>
      <c r="AJ24" s="5"/>
      <c r="AK24" s="1324" t="s">
        <v>129</v>
      </c>
      <c r="AL24" s="1325"/>
      <c r="AM24" s="1325"/>
      <c r="AN24" s="1325"/>
      <c r="AO24" s="1325"/>
      <c r="AP24" s="1325"/>
      <c r="AQ24" s="1325"/>
      <c r="AR24" s="1325"/>
      <c r="AS24" s="1325"/>
      <c r="AT24" s="1430" t="str">
        <f>IFERROR(IF(((AF40/60)*(H36))*((Z27-0.5))/((Z29-0.5))&lt;&gt;0,((AF40/60)*(H36))*((Z27-0.5))/((Z29-0.5)),""),"")</f>
        <v/>
      </c>
      <c r="AU24" s="1431"/>
      <c r="AV24" s="1431"/>
      <c r="AW24" s="1432"/>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418"/>
      <c r="B25" s="1419"/>
      <c r="C25" s="1419"/>
      <c r="D25" s="1419"/>
      <c r="E25" s="1419"/>
      <c r="F25" s="1420"/>
      <c r="G25" s="1370" t="s">
        <v>128</v>
      </c>
      <c r="H25" s="1364"/>
      <c r="I25" s="1364"/>
      <c r="J25" s="1364"/>
      <c r="K25" s="1371"/>
      <c r="L25" s="1364" t="s">
        <v>127</v>
      </c>
      <c r="M25" s="1364"/>
      <c r="N25" s="1364"/>
      <c r="O25" s="1364"/>
      <c r="P25" s="1365"/>
      <c r="Q25" s="6"/>
      <c r="R25" s="6"/>
      <c r="S25" s="1377" t="s">
        <v>126</v>
      </c>
      <c r="T25" s="1378"/>
      <c r="U25" s="1378"/>
      <c r="V25" s="1378"/>
      <c r="W25" s="1378"/>
      <c r="X25" s="1378"/>
      <c r="Y25" s="1378"/>
      <c r="Z25" s="1352"/>
      <c r="AA25" s="1353"/>
      <c r="AB25" s="1353"/>
      <c r="AC25" s="1353"/>
      <c r="AD25" s="1353"/>
      <c r="AE25" s="1353"/>
      <c r="AF25" s="1353"/>
      <c r="AG25" s="1353"/>
      <c r="AH25" s="1353"/>
      <c r="AI25" s="1354"/>
      <c r="AJ25" s="5"/>
      <c r="AK25" s="1397" t="s">
        <v>125</v>
      </c>
      <c r="AL25" s="1398"/>
      <c r="AM25" s="1398"/>
      <c r="AN25" s="1398"/>
      <c r="AO25" s="1398"/>
      <c r="AP25" s="1398"/>
      <c r="AQ25" s="1398"/>
      <c r="AR25" s="1398"/>
      <c r="AS25" s="1398"/>
      <c r="AT25" s="1398"/>
      <c r="AU25" s="1398"/>
      <c r="AV25" s="1398"/>
      <c r="AW25" s="1399"/>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421" t="s">
        <v>124</v>
      </c>
      <c r="B26" s="1422"/>
      <c r="C26" s="1422"/>
      <c r="D26" s="1422"/>
      <c r="E26" s="1422"/>
      <c r="F26" s="1423"/>
      <c r="G26" s="1049"/>
      <c r="H26" s="1049"/>
      <c r="I26" s="1049"/>
      <c r="J26" s="1049"/>
      <c r="K26" s="1049"/>
      <c r="L26" s="1049"/>
      <c r="M26" s="1049"/>
      <c r="N26" s="1049"/>
      <c r="O26" s="1049"/>
      <c r="P26" s="1050"/>
      <c r="Q26" s="6"/>
      <c r="R26" s="6"/>
      <c r="S26" s="1361" t="s">
        <v>123</v>
      </c>
      <c r="T26" s="1362"/>
      <c r="U26" s="1362"/>
      <c r="V26" s="1362"/>
      <c r="W26" s="1362"/>
      <c r="X26" s="1362"/>
      <c r="Y26" s="1362"/>
      <c r="Z26" s="1123"/>
      <c r="AA26" s="1124"/>
      <c r="AB26" s="1124"/>
      <c r="AC26" s="1124"/>
      <c r="AD26" s="1124"/>
      <c r="AE26" s="1124"/>
      <c r="AF26" s="1124"/>
      <c r="AG26" s="1124"/>
      <c r="AH26" s="1124"/>
      <c r="AI26" s="1285"/>
      <c r="AJ26" s="5"/>
      <c r="AK26" s="1400"/>
      <c r="AL26" s="1401"/>
      <c r="AM26" s="1401"/>
      <c r="AN26" s="1401"/>
      <c r="AO26" s="1401"/>
      <c r="AP26" s="1401"/>
      <c r="AQ26" s="1401"/>
      <c r="AR26" s="1401"/>
      <c r="AS26" s="1401"/>
      <c r="AT26" s="1401"/>
      <c r="AU26" s="1401"/>
      <c r="AV26" s="1401"/>
      <c r="AW26" s="1402"/>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92" t="s">
        <v>122</v>
      </c>
      <c r="B27" s="1393"/>
      <c r="C27" s="1393"/>
      <c r="D27" s="1393"/>
      <c r="E27" s="1393"/>
      <c r="F27" s="1394"/>
      <c r="G27" s="1033"/>
      <c r="H27" s="1033"/>
      <c r="I27" s="1033"/>
      <c r="J27" s="1033"/>
      <c r="K27" s="1033"/>
      <c r="L27" s="1033"/>
      <c r="M27" s="1033"/>
      <c r="N27" s="1033"/>
      <c r="O27" s="1033"/>
      <c r="P27" s="1034"/>
      <c r="Q27" s="6"/>
      <c r="R27" s="6"/>
      <c r="S27" s="1304" t="s">
        <v>121</v>
      </c>
      <c r="T27" s="1305"/>
      <c r="U27" s="1305"/>
      <c r="V27" s="1305"/>
      <c r="W27" s="1305"/>
      <c r="X27" s="1305"/>
      <c r="Y27" s="1305"/>
      <c r="Z27" s="1355"/>
      <c r="AA27" s="1355"/>
      <c r="AB27" s="1355"/>
      <c r="AC27" s="1375" t="s">
        <v>116</v>
      </c>
      <c r="AD27" s="1409"/>
      <c r="AE27" s="1355"/>
      <c r="AF27" s="1355"/>
      <c r="AG27" s="1355"/>
      <c r="AH27" s="1375" t="s">
        <v>115</v>
      </c>
      <c r="AI27" s="1376"/>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406" t="s">
        <v>120</v>
      </c>
      <c r="B28" s="1407"/>
      <c r="C28" s="1407"/>
      <c r="D28" s="1407"/>
      <c r="E28" s="1407"/>
      <c r="F28" s="1408"/>
      <c r="G28" s="1366"/>
      <c r="H28" s="1367"/>
      <c r="I28" s="1367"/>
      <c r="J28" s="1415" t="s">
        <v>119</v>
      </c>
      <c r="K28" s="1417"/>
      <c r="L28" s="1366"/>
      <c r="M28" s="1367"/>
      <c r="N28" s="1367"/>
      <c r="O28" s="1415" t="s">
        <v>119</v>
      </c>
      <c r="P28" s="1416"/>
      <c r="Q28" s="6"/>
      <c r="R28" s="6"/>
      <c r="S28" s="1304" t="s">
        <v>118</v>
      </c>
      <c r="T28" s="1305"/>
      <c r="U28" s="1305"/>
      <c r="V28" s="1305"/>
      <c r="W28" s="1305"/>
      <c r="X28" s="1305"/>
      <c r="Y28" s="1305"/>
      <c r="Z28" s="1123"/>
      <c r="AA28" s="1124"/>
      <c r="AB28" s="1124"/>
      <c r="AC28" s="1124"/>
      <c r="AD28" s="1124"/>
      <c r="AE28" s="1124"/>
      <c r="AF28" s="1124"/>
      <c r="AG28" s="1124"/>
      <c r="AH28" s="1124"/>
      <c r="AI28" s="1285"/>
      <c r="AJ28" s="5"/>
      <c r="AK28" s="5"/>
      <c r="AL28" s="5"/>
      <c r="AM28" s="5"/>
      <c r="AN28" s="5"/>
      <c r="AO28" s="5"/>
      <c r="AP28" s="5"/>
      <c r="AQ28" s="5"/>
      <c r="AR28" s="5"/>
      <c r="AS28" s="5"/>
      <c r="AT28" s="5"/>
      <c r="AU28" s="5"/>
      <c r="AV28" s="1439"/>
      <c r="AW28" s="1439"/>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304" t="s">
        <v>117</v>
      </c>
      <c r="T29" s="1305"/>
      <c r="U29" s="1305"/>
      <c r="V29" s="1305"/>
      <c r="W29" s="1305"/>
      <c r="X29" s="1305"/>
      <c r="Y29" s="1305"/>
      <c r="Z29" s="1355"/>
      <c r="AA29" s="1355"/>
      <c r="AB29" s="1355"/>
      <c r="AC29" s="1375" t="s">
        <v>116</v>
      </c>
      <c r="AD29" s="1409"/>
      <c r="AE29" s="1355"/>
      <c r="AF29" s="1355"/>
      <c r="AG29" s="1355"/>
      <c r="AH29" s="1375" t="s">
        <v>115</v>
      </c>
      <c r="AI29" s="1376"/>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296" t="s">
        <v>114</v>
      </c>
      <c r="B30" s="1297"/>
      <c r="C30" s="1297"/>
      <c r="D30" s="1297"/>
      <c r="E30" s="1297"/>
      <c r="F30" s="51" t="s">
        <v>113</v>
      </c>
      <c r="G30" s="1411"/>
      <c r="H30" s="1411"/>
      <c r="I30" s="1411"/>
      <c r="J30" s="1411"/>
      <c r="K30" s="1411"/>
      <c r="L30" s="1411"/>
      <c r="M30" s="1411"/>
      <c r="N30" s="1411"/>
      <c r="O30" s="1411"/>
      <c r="P30" s="1411"/>
      <c r="Q30" s="1412"/>
      <c r="R30" s="6"/>
      <c r="S30" s="1304" t="s">
        <v>112</v>
      </c>
      <c r="T30" s="1305"/>
      <c r="U30" s="1305"/>
      <c r="V30" s="1305"/>
      <c r="W30" s="1305"/>
      <c r="X30" s="1305"/>
      <c r="Y30" s="1305"/>
      <c r="Z30" s="1123"/>
      <c r="AA30" s="1124"/>
      <c r="AB30" s="1124"/>
      <c r="AC30" s="1124"/>
      <c r="AD30" s="1124"/>
      <c r="AE30" s="1124"/>
      <c r="AF30" s="1124"/>
      <c r="AG30" s="1124"/>
      <c r="AH30" s="1124"/>
      <c r="AI30" s="1285"/>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77" t="s">
        <v>111</v>
      </c>
      <c r="B31" s="1378"/>
      <c r="C31" s="1378"/>
      <c r="D31" s="1378"/>
      <c r="E31" s="1378"/>
      <c r="F31" s="1378"/>
      <c r="G31" s="1378"/>
      <c r="H31" s="1385"/>
      <c r="I31" s="1385"/>
      <c r="J31" s="1385"/>
      <c r="K31" s="1385"/>
      <c r="L31" s="1385"/>
      <c r="M31" s="1385"/>
      <c r="N31" s="1385"/>
      <c r="O31" s="1385"/>
      <c r="P31" s="1385"/>
      <c r="Q31" s="1395"/>
      <c r="R31" s="6"/>
      <c r="S31" s="1304" t="s">
        <v>110</v>
      </c>
      <c r="T31" s="1305"/>
      <c r="U31" s="1305"/>
      <c r="V31" s="1305"/>
      <c r="W31" s="1305"/>
      <c r="X31" s="1305"/>
      <c r="Y31" s="1305"/>
      <c r="Z31" s="1148"/>
      <c r="AA31" s="1149"/>
      <c r="AB31" s="1149"/>
      <c r="AC31" s="1149"/>
      <c r="AD31" s="1306" t="s">
        <v>109</v>
      </c>
      <c r="AE31" s="1306"/>
      <c r="AF31" s="1150"/>
      <c r="AG31" s="1150"/>
      <c r="AH31" s="1150"/>
      <c r="AI31" s="1358"/>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304" t="s">
        <v>108</v>
      </c>
      <c r="B32" s="1305"/>
      <c r="C32" s="1305"/>
      <c r="D32" s="1305"/>
      <c r="E32" s="1305"/>
      <c r="F32" s="1305"/>
      <c r="G32" s="1305"/>
      <c r="H32" s="1033"/>
      <c r="I32" s="1033"/>
      <c r="J32" s="1033"/>
      <c r="K32" s="1033"/>
      <c r="L32" s="1033"/>
      <c r="M32" s="1033"/>
      <c r="N32" s="1033"/>
      <c r="O32" s="1033"/>
      <c r="P32" s="1033"/>
      <c r="Q32" s="1034"/>
      <c r="R32" s="6"/>
      <c r="S32" s="1302" t="s">
        <v>107</v>
      </c>
      <c r="T32" s="1303"/>
      <c r="U32" s="1303"/>
      <c r="V32" s="1303"/>
      <c r="W32" s="1303"/>
      <c r="X32" s="1303"/>
      <c r="Y32" s="1303"/>
      <c r="Z32" s="1039"/>
      <c r="AA32" s="1363"/>
      <c r="AB32" s="1363"/>
      <c r="AC32" s="1363"/>
      <c r="AD32" s="1363"/>
      <c r="AE32" s="1356" t="s">
        <v>106</v>
      </c>
      <c r="AF32" s="1356"/>
      <c r="AG32" s="1356"/>
      <c r="AH32" s="1356"/>
      <c r="AI32" s="1357"/>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92" t="s">
        <v>105</v>
      </c>
      <c r="B33" s="1393"/>
      <c r="C33" s="1393"/>
      <c r="D33" s="1393"/>
      <c r="E33" s="1393"/>
      <c r="F33" s="1393"/>
      <c r="G33" s="1394"/>
      <c r="H33" s="933"/>
      <c r="I33" s="933"/>
      <c r="J33" s="933"/>
      <c r="K33" s="933"/>
      <c r="L33" s="933"/>
      <c r="M33" s="933"/>
      <c r="N33" s="933"/>
      <c r="O33" s="933"/>
      <c r="P33" s="933"/>
      <c r="Q33" s="1081"/>
      <c r="R33" s="6"/>
      <c r="S33" s="6"/>
      <c r="T33" s="6"/>
      <c r="U33" s="6"/>
      <c r="V33" s="6"/>
      <c r="W33" s="6"/>
      <c r="X33" s="6"/>
      <c r="Y33" s="6"/>
      <c r="Z33" s="6"/>
      <c r="AA33" s="42"/>
      <c r="AB33" s="42"/>
      <c r="AC33" s="42"/>
      <c r="AD33" s="42"/>
      <c r="AE33" s="42"/>
      <c r="AF33" s="42"/>
      <c r="AG33" s="42"/>
      <c r="AH33" s="42"/>
      <c r="AI33" s="42"/>
      <c r="AJ33" s="5"/>
      <c r="AK33" s="1272" t="s">
        <v>103</v>
      </c>
      <c r="AL33" s="1273"/>
      <c r="AM33" s="1273"/>
      <c r="AN33" s="1273"/>
      <c r="AO33" s="1273"/>
      <c r="AP33" s="1273"/>
      <c r="AQ33" s="1273"/>
      <c r="AR33" s="1273"/>
      <c r="AS33" s="1273"/>
      <c r="AT33" s="1273"/>
      <c r="AU33" s="1273"/>
      <c r="AV33" s="1274"/>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304" t="s">
        <v>104</v>
      </c>
      <c r="B34" s="1305"/>
      <c r="C34" s="1305"/>
      <c r="D34" s="1305"/>
      <c r="E34" s="1305"/>
      <c r="F34" s="1305"/>
      <c r="G34" s="1305"/>
      <c r="H34" s="1077"/>
      <c r="I34" s="1078"/>
      <c r="J34" s="1078"/>
      <c r="K34" s="1078"/>
      <c r="L34" s="1078"/>
      <c r="M34" s="1078"/>
      <c r="N34" s="1078"/>
      <c r="O34" s="1078"/>
      <c r="P34" s="1078"/>
      <c r="Q34" s="1079"/>
      <c r="R34" s="42"/>
      <c r="S34" s="42"/>
      <c r="T34" s="42"/>
      <c r="U34" s="42"/>
      <c r="V34" s="42"/>
      <c r="W34" s="42"/>
      <c r="X34" s="42"/>
      <c r="Y34" s="42"/>
      <c r="Z34" s="1449" t="s">
        <v>1031</v>
      </c>
      <c r="AA34" s="1450"/>
      <c r="AB34" s="1450"/>
      <c r="AC34" s="1450"/>
      <c r="AD34" s="1450"/>
      <c r="AE34" s="1450"/>
      <c r="AF34" s="1450"/>
      <c r="AG34" s="1450"/>
      <c r="AH34" s="1450"/>
      <c r="AI34" s="1451"/>
      <c r="AJ34" s="5"/>
      <c r="AK34" s="1326" t="str">
        <f>IF(AF35&lt;&gt;"",IF(AF35&gt;=#REF!*1.2,"Actual DP setpoint exceeds Design + 20% by "&amp;AF35-#REF!*1.2&amp;" in. w.c. If higher DP is correct create a write-up for Remarks of why.",""),"")</f>
        <v/>
      </c>
      <c r="AL34" s="1327"/>
      <c r="AM34" s="1327"/>
      <c r="AN34" s="1327"/>
      <c r="AO34" s="1327"/>
      <c r="AP34" s="1327"/>
      <c r="AQ34" s="1327"/>
      <c r="AR34" s="1327"/>
      <c r="AS34" s="1327"/>
      <c r="AT34" s="1327"/>
      <c r="AU34" s="1327"/>
      <c r="AV34" s="1328"/>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424"/>
      <c r="B35" s="1425"/>
      <c r="C35" s="1425"/>
      <c r="D35" s="1425"/>
      <c r="E35" s="1425"/>
      <c r="F35" s="1425"/>
      <c r="G35" s="1425"/>
      <c r="H35" s="1368" t="s">
        <v>102</v>
      </c>
      <c r="I35" s="1368"/>
      <c r="J35" s="1368"/>
      <c r="K35" s="1368"/>
      <c r="L35" s="1368"/>
      <c r="M35" s="1368" t="s">
        <v>101</v>
      </c>
      <c r="N35" s="1368"/>
      <c r="O35" s="1368"/>
      <c r="P35" s="1368"/>
      <c r="Q35" s="1369"/>
      <c r="R35" s="42"/>
      <c r="S35" s="42"/>
      <c r="T35" s="42"/>
      <c r="U35" s="42"/>
      <c r="V35" s="42"/>
      <c r="W35" s="42"/>
      <c r="X35" s="42"/>
      <c r="Y35" s="42"/>
      <c r="Z35" s="1459" t="s">
        <v>900</v>
      </c>
      <c r="AA35" s="1460"/>
      <c r="AB35" s="1460"/>
      <c r="AC35" s="1460"/>
      <c r="AD35" s="1460"/>
      <c r="AE35" s="1461"/>
      <c r="AF35" s="1440"/>
      <c r="AG35" s="1441"/>
      <c r="AH35" s="1286" t="s">
        <v>72</v>
      </c>
      <c r="AI35" s="1287"/>
      <c r="AJ35" s="5"/>
      <c r="AK35" s="1329"/>
      <c r="AL35" s="1330"/>
      <c r="AM35" s="1330"/>
      <c r="AN35" s="1330"/>
      <c r="AO35" s="1330"/>
      <c r="AP35" s="1330"/>
      <c r="AQ35" s="1330"/>
      <c r="AR35" s="1330"/>
      <c r="AS35" s="1330"/>
      <c r="AT35" s="1330"/>
      <c r="AU35" s="1330"/>
      <c r="AV35" s="1331"/>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77" t="s">
        <v>32</v>
      </c>
      <c r="B36" s="1378"/>
      <c r="C36" s="1378"/>
      <c r="D36" s="1378"/>
      <c r="E36" s="1378"/>
      <c r="F36" s="1378"/>
      <c r="G36" s="1378"/>
      <c r="H36" s="1385"/>
      <c r="I36" s="1385"/>
      <c r="J36" s="1385"/>
      <c r="K36" s="1385"/>
      <c r="L36" s="1385"/>
      <c r="M36" s="1410"/>
      <c r="N36" s="1385"/>
      <c r="O36" s="1385"/>
      <c r="P36" s="1385"/>
      <c r="Q36" s="1395"/>
      <c r="R36" s="42"/>
      <c r="S36" s="42"/>
      <c r="T36" s="42"/>
      <c r="U36" s="42"/>
      <c r="V36" s="42"/>
      <c r="W36" s="42"/>
      <c r="X36" s="42"/>
      <c r="Y36" s="42"/>
      <c r="Z36" s="1456" t="s">
        <v>875</v>
      </c>
      <c r="AA36" s="1457"/>
      <c r="AB36" s="1457"/>
      <c r="AC36" s="1457"/>
      <c r="AD36" s="1457"/>
      <c r="AE36" s="1458"/>
      <c r="AF36" s="1452"/>
      <c r="AG36" s="1453"/>
      <c r="AH36" s="1454" t="s">
        <v>72</v>
      </c>
      <c r="AI36" s="1455"/>
      <c r="AJ36" s="5"/>
      <c r="AK36" s="1329"/>
      <c r="AL36" s="1330"/>
      <c r="AM36" s="1330"/>
      <c r="AN36" s="1330"/>
      <c r="AO36" s="1330"/>
      <c r="AP36" s="1330"/>
      <c r="AQ36" s="1330"/>
      <c r="AR36" s="1330"/>
      <c r="AS36" s="1330"/>
      <c r="AT36" s="1330"/>
      <c r="AU36" s="1330"/>
      <c r="AV36" s="133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304" t="s">
        <v>100</v>
      </c>
      <c r="B37" s="1305"/>
      <c r="C37" s="1305"/>
      <c r="D37" s="1305"/>
      <c r="E37" s="1305"/>
      <c r="F37" s="1305"/>
      <c r="G37" s="1305"/>
      <c r="H37" s="927"/>
      <c r="I37" s="927"/>
      <c r="J37" s="927"/>
      <c r="K37" s="927"/>
      <c r="L37" s="927"/>
      <c r="M37" s="1299" t="s">
        <v>99</v>
      </c>
      <c r="N37" s="1300"/>
      <c r="O37" s="1300"/>
      <c r="P37" s="1300"/>
      <c r="Q37" s="1301"/>
      <c r="R37" s="6"/>
      <c r="S37" s="6"/>
      <c r="T37" s="6"/>
      <c r="U37" s="6"/>
      <c r="V37" s="6"/>
      <c r="W37" s="6"/>
      <c r="X37" s="6"/>
      <c r="Y37" s="6"/>
      <c r="Z37" s="746"/>
      <c r="AA37" s="746"/>
      <c r="AB37" s="746"/>
      <c r="AC37" s="746"/>
      <c r="AD37" s="746"/>
      <c r="AE37" s="746"/>
      <c r="AF37" s="744"/>
      <c r="AG37" s="744"/>
      <c r="AH37" s="745"/>
      <c r="AI37" s="745"/>
      <c r="AJ37" s="5"/>
      <c r="AK37" s="1332"/>
      <c r="AL37" s="1333"/>
      <c r="AM37" s="1333"/>
      <c r="AN37" s="1333"/>
      <c r="AO37" s="1333"/>
      <c r="AP37" s="1333"/>
      <c r="AQ37" s="1333"/>
      <c r="AR37" s="1333"/>
      <c r="AS37" s="1333"/>
      <c r="AT37" s="1333"/>
      <c r="AU37" s="1333"/>
      <c r="AV37" s="133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304" t="s">
        <v>945</v>
      </c>
      <c r="B38" s="1305"/>
      <c r="C38" s="1305"/>
      <c r="D38" s="1305"/>
      <c r="E38" s="1305"/>
      <c r="F38" s="1305"/>
      <c r="G38" s="1305"/>
      <c r="H38" s="1299" t="s">
        <v>99</v>
      </c>
      <c r="I38" s="1300"/>
      <c r="J38" s="1300"/>
      <c r="K38" s="1300"/>
      <c r="L38" s="1300"/>
      <c r="M38" s="1300" t="str">
        <f>IF(H34&lt;&gt;"---",IF(H37*H34&lt;&gt;0,H37*H34, ""),"---")</f>
        <v/>
      </c>
      <c r="N38" s="1300"/>
      <c r="O38" s="1300"/>
      <c r="P38" s="1300"/>
      <c r="Q38" s="1301"/>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304" t="s">
        <v>946</v>
      </c>
      <c r="B39" s="1305"/>
      <c r="C39" s="1305"/>
      <c r="D39" s="1305"/>
      <c r="E39" s="1305"/>
      <c r="F39" s="1305"/>
      <c r="G39" s="1305"/>
      <c r="H39" s="1299" t="s">
        <v>99</v>
      </c>
      <c r="I39" s="1300"/>
      <c r="J39" s="1300"/>
      <c r="K39" s="1300"/>
      <c r="L39" s="1300"/>
      <c r="M39" s="1300" t="str">
        <f>IF(AT18="Single Phase",AN13,IF(AT18="Three Phase",IF(MOD(AN13,1)=0,AN13&amp;".0",AN13)&amp;", "&amp;IF(MOD(AN14,1)=0,AN14&amp;".0",AN14)&amp;", "&amp;IF(MOD(AN15,1)=0,AN15&amp;".0",AN15),""))</f>
        <v/>
      </c>
      <c r="N39" s="1300"/>
      <c r="O39" s="1300"/>
      <c r="P39" s="1300"/>
      <c r="Q39" s="1301"/>
      <c r="R39" s="6"/>
      <c r="S39" s="6"/>
      <c r="T39" s="6"/>
      <c r="U39" s="6"/>
      <c r="V39" s="6"/>
      <c r="W39" s="6"/>
      <c r="X39" s="1433" t="s">
        <v>829</v>
      </c>
      <c r="Y39" s="1434"/>
      <c r="Z39" s="1434"/>
      <c r="AA39" s="1434"/>
      <c r="AB39" s="1434"/>
      <c r="AC39" s="1434"/>
      <c r="AD39" s="1434"/>
      <c r="AE39" s="1434"/>
      <c r="AF39" s="1434"/>
      <c r="AG39" s="1434"/>
      <c r="AH39" s="1434"/>
      <c r="AI39" s="1435"/>
      <c r="AJ39" s="5"/>
      <c r="AK39" s="1257" t="s">
        <v>789</v>
      </c>
      <c r="AL39" s="1258"/>
      <c r="AM39" s="1258"/>
      <c r="AN39" s="1258"/>
      <c r="AO39" s="1258"/>
      <c r="AP39" s="1258"/>
      <c r="AQ39" s="1258"/>
      <c r="AR39" s="1258"/>
      <c r="AS39" s="1259"/>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302" t="s">
        <v>98</v>
      </c>
      <c r="B40" s="1303"/>
      <c r="C40" s="1303"/>
      <c r="D40" s="1303"/>
      <c r="E40" s="1303"/>
      <c r="F40" s="1303"/>
      <c r="G40" s="1303"/>
      <c r="H40" s="1021"/>
      <c r="I40" s="1021"/>
      <c r="J40" s="1021"/>
      <c r="K40" s="1021"/>
      <c r="L40" s="1021"/>
      <c r="M40" s="1442" t="str">
        <f>IF(AT18="Single Phase",AQ13,IF(AT18="Three Phase",AQ13 &amp;", "&amp; AQ14 &amp; ", " &amp; AQ15,""))</f>
        <v/>
      </c>
      <c r="N40" s="1443"/>
      <c r="O40" s="1443"/>
      <c r="P40" s="1443"/>
      <c r="Q40" s="1444"/>
      <c r="R40" s="6"/>
      <c r="S40" s="6"/>
      <c r="T40" s="6"/>
      <c r="U40" s="6"/>
      <c r="V40" s="6"/>
      <c r="W40" s="6"/>
      <c r="X40" s="1436"/>
      <c r="Y40" s="1437"/>
      <c r="Z40" s="1437"/>
      <c r="AA40" s="1437"/>
      <c r="AB40" s="1437"/>
      <c r="AC40" s="1437"/>
      <c r="AD40" s="1437"/>
      <c r="AE40" s="1438"/>
      <c r="AF40" s="1445"/>
      <c r="AG40" s="1446"/>
      <c r="AH40" s="1119"/>
      <c r="AI40" s="1307"/>
      <c r="AJ40" s="5"/>
      <c r="AK40" s="1260"/>
      <c r="AL40" s="1261"/>
      <c r="AM40" s="1261"/>
      <c r="AN40" s="1261"/>
      <c r="AO40" s="1261"/>
      <c r="AP40" s="1261"/>
      <c r="AQ40" s="1261"/>
      <c r="AR40" s="1261"/>
      <c r="AS40" s="1262"/>
      <c r="AT40" s="5"/>
      <c r="AU40" s="913"/>
      <c r="AV40" s="915"/>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266" t="s">
        <v>842</v>
      </c>
      <c r="AL41" s="1267"/>
      <c r="AM41" s="1263"/>
      <c r="AN41" s="1264"/>
      <c r="AO41" s="1264"/>
      <c r="AP41" s="1264"/>
      <c r="AQ41" s="1264"/>
      <c r="AR41" s="1264"/>
      <c r="AS41" s="1265"/>
      <c r="AT41" s="5"/>
      <c r="AU41" s="1253"/>
      <c r="AV41" s="1254"/>
      <c r="AW41" s="532">
        <v>2</v>
      </c>
      <c r="AX41" s="535"/>
      <c r="AY41" s="1198" t="s">
        <v>215</v>
      </c>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319"/>
      <c r="CB41" s="5"/>
    </row>
    <row r="42" spans="1:85" ht="12" customHeight="1" thickBot="1" x14ac:dyDescent="0.25">
      <c r="A42" s="1296" t="s">
        <v>97</v>
      </c>
      <c r="B42" s="1297"/>
      <c r="C42" s="1297"/>
      <c r="D42" s="1297"/>
      <c r="E42" s="1297"/>
      <c r="F42" s="1297"/>
      <c r="G42" s="1297"/>
      <c r="H42" s="1297"/>
      <c r="I42" s="1297"/>
      <c r="J42" s="1297"/>
      <c r="K42" s="1297"/>
      <c r="L42" s="1297"/>
      <c r="M42" s="1297"/>
      <c r="N42" s="1297"/>
      <c r="O42" s="1297"/>
      <c r="P42" s="1297"/>
      <c r="Q42" s="1297"/>
      <c r="R42" s="1297"/>
      <c r="S42" s="1297"/>
      <c r="T42" s="1297"/>
      <c r="U42" s="1297"/>
      <c r="V42" s="1297"/>
      <c r="W42" s="1297"/>
      <c r="X42" s="1297"/>
      <c r="Y42" s="1297"/>
      <c r="Z42" s="1297"/>
      <c r="AA42" s="1297"/>
      <c r="AB42" s="1297"/>
      <c r="AC42" s="1297"/>
      <c r="AD42" s="1297"/>
      <c r="AE42" s="1297"/>
      <c r="AF42" s="1297"/>
      <c r="AG42" s="1297"/>
      <c r="AH42" s="1297"/>
      <c r="AI42" s="1298"/>
      <c r="AJ42" s="5"/>
      <c r="AK42" s="1268" t="s">
        <v>843</v>
      </c>
      <c r="AL42" s="1269"/>
      <c r="AM42" s="1270"/>
      <c r="AN42" s="1270"/>
      <c r="AO42" s="1270"/>
      <c r="AP42" s="1270"/>
      <c r="AQ42" s="1270"/>
      <c r="AR42" s="1270"/>
      <c r="AS42" s="1271"/>
      <c r="AT42" s="5"/>
      <c r="AU42" s="1253"/>
      <c r="AV42" s="1254"/>
      <c r="AW42" s="532">
        <v>3</v>
      </c>
      <c r="AX42" s="532"/>
      <c r="AY42" s="1070" t="s">
        <v>214</v>
      </c>
      <c r="AZ42" s="1070"/>
      <c r="BA42" s="1070"/>
      <c r="BB42" s="1070"/>
      <c r="BC42" s="1070"/>
      <c r="BD42" s="1070"/>
      <c r="BE42" s="1070"/>
      <c r="BF42" s="1070"/>
      <c r="BG42" s="1070"/>
      <c r="BH42" s="1070"/>
      <c r="BI42" s="1070"/>
      <c r="BJ42" s="1070"/>
      <c r="BK42" s="1070"/>
      <c r="BL42" s="1070"/>
      <c r="BM42" s="1070"/>
      <c r="BN42" s="1070"/>
      <c r="BO42" s="1070"/>
      <c r="BP42" s="1070"/>
      <c r="BQ42" s="1070"/>
      <c r="BR42" s="1070"/>
      <c r="BS42" s="1070"/>
      <c r="BT42" s="1070"/>
      <c r="BU42" s="1070"/>
      <c r="BV42" s="1070"/>
      <c r="BW42" s="1070"/>
      <c r="BX42" s="1070"/>
      <c r="BY42" s="1070"/>
      <c r="BZ42" s="1070"/>
      <c r="CA42" s="1255"/>
      <c r="CB42" s="5"/>
    </row>
    <row r="43" spans="1:85" ht="12" customHeight="1" thickTop="1" x14ac:dyDescent="0.2">
      <c r="A43" s="1426" t="s">
        <v>96</v>
      </c>
      <c r="B43" s="1427"/>
      <c r="C43" s="1428"/>
      <c r="D43" s="1462" t="str">
        <f>IF(AM41&lt;&gt;"","A","")</f>
        <v/>
      </c>
      <c r="E43" s="1463"/>
      <c r="F43" s="1429" t="str">
        <f>IF(AM41&lt;&gt;"",AM41,"")</f>
        <v/>
      </c>
      <c r="G43" s="1294" t="str">
        <f>IF(AM41&lt;&gt;"","B","")</f>
        <v/>
      </c>
      <c r="H43" s="1295"/>
      <c r="I43" s="1288" t="str">
        <f>IF(AM42&lt;&gt;"",AM42,"")</f>
        <v/>
      </c>
      <c r="J43" s="1294" t="str">
        <f>IF(AM42&lt;&gt;"","C","")</f>
        <v/>
      </c>
      <c r="K43" s="1295"/>
      <c r="L43" s="1288" t="str">
        <f>IF(AM43&lt;&gt;"",AM43,"")</f>
        <v/>
      </c>
      <c r="M43" s="1294" t="str">
        <f>IF(AM43&lt;&gt;"","D","")</f>
        <v/>
      </c>
      <c r="N43" s="1295"/>
      <c r="O43" s="1288" t="str">
        <f>IF(AM44&lt;&gt;"",AM44,"")</f>
        <v/>
      </c>
      <c r="P43" s="1294" t="str">
        <f>IF(AM44&lt;&gt;"","E","")</f>
        <v/>
      </c>
      <c r="Q43" s="1295"/>
      <c r="R43" s="1288" t="str">
        <f>IF(AM45&lt;&gt;"",AM45,"")</f>
        <v/>
      </c>
      <c r="S43" s="1294" t="str">
        <f>IF(AM45&lt;&gt;"","F","")</f>
        <v/>
      </c>
      <c r="T43" s="1295"/>
      <c r="U43" s="1288" t="str">
        <f>IF(AM46&lt;&gt;"",AM46,"")</f>
        <v/>
      </c>
      <c r="V43" s="1294" t="str">
        <f>IF(AM46&lt;&gt;"","G","")</f>
        <v/>
      </c>
      <c r="W43" s="1295"/>
      <c r="X43" s="1288" t="str">
        <f>IF(AM47&lt;&gt;"",AM47,"")</f>
        <v/>
      </c>
      <c r="Y43" s="1294" t="str">
        <f>IF(AM47&lt;&gt;"","H","")</f>
        <v/>
      </c>
      <c r="Z43" s="1295"/>
      <c r="AA43" s="1288" t="str">
        <f>IF(AM48&lt;&gt;"",AM48,"")</f>
        <v/>
      </c>
      <c r="AB43" s="1294" t="str">
        <f>IF(AM48&lt;&gt;"","I","")</f>
        <v/>
      </c>
      <c r="AC43" s="1295"/>
      <c r="AD43" s="1288" t="str">
        <f>IF(AM49&lt;&gt;"",AM49,"")</f>
        <v/>
      </c>
      <c r="AE43" s="1294" t="str">
        <f>IF(AM49&lt;&gt;"","J","")</f>
        <v/>
      </c>
      <c r="AF43" s="1295"/>
      <c r="AG43" s="1429" t="str">
        <f>IF(AM50&lt;&gt;"",AM50,"")</f>
        <v/>
      </c>
      <c r="AH43" s="1294" t="str">
        <f>IF(AM50&lt;&gt;"","K","")</f>
        <v/>
      </c>
      <c r="AI43" s="1464"/>
      <c r="AJ43" s="5"/>
      <c r="AK43" s="1268" t="s">
        <v>844</v>
      </c>
      <c r="AL43" s="1269"/>
      <c r="AM43" s="1270"/>
      <c r="AN43" s="1270"/>
      <c r="AO43" s="1270"/>
      <c r="AP43" s="1270"/>
      <c r="AQ43" s="1270"/>
      <c r="AR43" s="1270"/>
      <c r="AS43" s="1271"/>
      <c r="AT43" s="5"/>
      <c r="AU43" s="1253"/>
      <c r="AV43" s="1254"/>
      <c r="AW43" s="532">
        <v>4</v>
      </c>
      <c r="AX43" s="532"/>
      <c r="AY43" s="1070" t="s">
        <v>213</v>
      </c>
      <c r="AZ43" s="1070"/>
      <c r="BA43" s="1070"/>
      <c r="BB43" s="1070"/>
      <c r="BC43" s="1070"/>
      <c r="BD43" s="1070"/>
      <c r="BE43" s="1070"/>
      <c r="BF43" s="1070"/>
      <c r="BG43" s="1070"/>
      <c r="BH43" s="1070"/>
      <c r="BI43" s="1070"/>
      <c r="BJ43" s="1070"/>
      <c r="BK43" s="1070"/>
      <c r="BL43" s="1070"/>
      <c r="BM43" s="1070"/>
      <c r="BN43" s="1070"/>
      <c r="BO43" s="1070"/>
      <c r="BP43" s="1070"/>
      <c r="BQ43" s="1070"/>
      <c r="BR43" s="1070"/>
      <c r="BS43" s="1070"/>
      <c r="BT43" s="1070"/>
      <c r="BU43" s="1070"/>
      <c r="BV43" s="1070"/>
      <c r="BW43" s="1070"/>
      <c r="BX43" s="1070"/>
      <c r="BY43" s="1070"/>
      <c r="BZ43" s="1070"/>
      <c r="CA43" s="1255"/>
      <c r="CB43" s="5"/>
    </row>
    <row r="44" spans="1:85" ht="12" customHeight="1" x14ac:dyDescent="0.2">
      <c r="A44" s="41"/>
      <c r="B44" s="39"/>
      <c r="C44" s="39"/>
      <c r="D44" s="1290"/>
      <c r="E44" s="1291"/>
      <c r="F44" s="1288"/>
      <c r="G44" s="1290"/>
      <c r="H44" s="1291"/>
      <c r="I44" s="1288"/>
      <c r="J44" s="1290"/>
      <c r="K44" s="1291"/>
      <c r="L44" s="1288"/>
      <c r="M44" s="1290"/>
      <c r="N44" s="1291"/>
      <c r="O44" s="1288"/>
      <c r="P44" s="1290"/>
      <c r="Q44" s="1291"/>
      <c r="R44" s="1288"/>
      <c r="S44" s="1290"/>
      <c r="T44" s="1291"/>
      <c r="U44" s="1288"/>
      <c r="V44" s="1290"/>
      <c r="W44" s="1291"/>
      <c r="X44" s="1288"/>
      <c r="Y44" s="1290"/>
      <c r="Z44" s="1291"/>
      <c r="AA44" s="1288"/>
      <c r="AB44" s="1290"/>
      <c r="AC44" s="1291"/>
      <c r="AD44" s="1288"/>
      <c r="AE44" s="1290"/>
      <c r="AF44" s="1291"/>
      <c r="AG44" s="1288"/>
      <c r="AH44" s="1290"/>
      <c r="AI44" s="1447"/>
      <c r="AJ44" s="5"/>
      <c r="AK44" s="1268" t="s">
        <v>845</v>
      </c>
      <c r="AL44" s="1269"/>
      <c r="AM44" s="1270"/>
      <c r="AN44" s="1270"/>
      <c r="AO44" s="1270"/>
      <c r="AP44" s="1270"/>
      <c r="AQ44" s="1270"/>
      <c r="AR44" s="1270"/>
      <c r="AS44" s="1271"/>
      <c r="AT44" s="5"/>
      <c r="AU44" s="1253"/>
      <c r="AV44" s="1254"/>
      <c r="AW44" s="532">
        <v>5</v>
      </c>
      <c r="AX44" s="532"/>
      <c r="AY44" s="1070" t="s">
        <v>212</v>
      </c>
      <c r="AZ44" s="1070"/>
      <c r="BA44" s="1070"/>
      <c r="BB44" s="1070"/>
      <c r="BC44" s="1070"/>
      <c r="BD44" s="1070"/>
      <c r="BE44" s="1070"/>
      <c r="BF44" s="1070"/>
      <c r="BG44" s="1070"/>
      <c r="BH44" s="1070"/>
      <c r="BI44" s="1070"/>
      <c r="BJ44" s="1070"/>
      <c r="BK44" s="1070"/>
      <c r="BL44" s="1070"/>
      <c r="BM44" s="1070"/>
      <c r="BN44" s="1070"/>
      <c r="BO44" s="1070"/>
      <c r="BP44" s="1070"/>
      <c r="BQ44" s="1070"/>
      <c r="BR44" s="1070"/>
      <c r="BS44" s="1070"/>
      <c r="BT44" s="1070"/>
      <c r="BU44" s="1070"/>
      <c r="BV44" s="1070"/>
      <c r="BW44" s="1070"/>
      <c r="BX44" s="1070"/>
      <c r="BY44" s="1070"/>
      <c r="BZ44" s="1070"/>
      <c r="CA44" s="1255"/>
      <c r="CB44" s="5"/>
    </row>
    <row r="45" spans="1:85" ht="12" customHeight="1" x14ac:dyDescent="0.2">
      <c r="A45" s="41"/>
      <c r="B45" s="39"/>
      <c r="C45" s="39"/>
      <c r="D45" s="1290"/>
      <c r="E45" s="1291"/>
      <c r="F45" s="1288"/>
      <c r="G45" s="1290"/>
      <c r="H45" s="1291"/>
      <c r="I45" s="1288"/>
      <c r="J45" s="1290"/>
      <c r="K45" s="1291"/>
      <c r="L45" s="1288"/>
      <c r="M45" s="1290"/>
      <c r="N45" s="1291"/>
      <c r="O45" s="1288"/>
      <c r="P45" s="1290"/>
      <c r="Q45" s="1291"/>
      <c r="R45" s="1288"/>
      <c r="S45" s="1290"/>
      <c r="T45" s="1291"/>
      <c r="U45" s="1288"/>
      <c r="V45" s="1290"/>
      <c r="W45" s="1291"/>
      <c r="X45" s="1288"/>
      <c r="Y45" s="1290"/>
      <c r="Z45" s="1291"/>
      <c r="AA45" s="1288"/>
      <c r="AB45" s="1290"/>
      <c r="AC45" s="1291"/>
      <c r="AD45" s="1288"/>
      <c r="AE45" s="1290"/>
      <c r="AF45" s="1291"/>
      <c r="AG45" s="1288"/>
      <c r="AH45" s="1290"/>
      <c r="AI45" s="1447"/>
      <c r="AJ45" s="5"/>
      <c r="AK45" s="1268" t="s">
        <v>846</v>
      </c>
      <c r="AL45" s="1269"/>
      <c r="AM45" s="1270"/>
      <c r="AN45" s="1270"/>
      <c r="AO45" s="1270"/>
      <c r="AP45" s="1270"/>
      <c r="AQ45" s="1270"/>
      <c r="AR45" s="1270"/>
      <c r="AS45" s="1271"/>
      <c r="AT45" s="5"/>
      <c r="AU45" s="1253"/>
      <c r="AV45" s="1254"/>
      <c r="AW45" s="532">
        <v>6</v>
      </c>
      <c r="AX45" s="532"/>
      <c r="AY45" s="1070" t="s">
        <v>211</v>
      </c>
      <c r="AZ45" s="1070"/>
      <c r="BA45" s="1070"/>
      <c r="BB45" s="1070"/>
      <c r="BC45" s="1070"/>
      <c r="BD45" s="1070"/>
      <c r="BE45" s="1070"/>
      <c r="BF45" s="1070"/>
      <c r="BG45" s="1070"/>
      <c r="BH45" s="1070"/>
      <c r="BI45" s="1070"/>
      <c r="BJ45" s="1070"/>
      <c r="BK45" s="1070"/>
      <c r="BL45" s="1070"/>
      <c r="BM45" s="1070"/>
      <c r="BN45" s="1070"/>
      <c r="BO45" s="1070"/>
      <c r="BP45" s="1070"/>
      <c r="BQ45" s="1070"/>
      <c r="BR45" s="1070"/>
      <c r="BS45" s="1070"/>
      <c r="BT45" s="1070"/>
      <c r="BU45" s="1070"/>
      <c r="BV45" s="1070"/>
      <c r="BW45" s="1070"/>
      <c r="BX45" s="1070"/>
      <c r="BY45" s="1070"/>
      <c r="BZ45" s="1070"/>
      <c r="CA45" s="1255"/>
      <c r="CB45" s="5"/>
    </row>
    <row r="46" spans="1:85" ht="12" customHeight="1" x14ac:dyDescent="0.2">
      <c r="A46" s="41"/>
      <c r="B46" s="39"/>
      <c r="C46" s="39"/>
      <c r="D46" s="1290"/>
      <c r="E46" s="1291"/>
      <c r="F46" s="1288"/>
      <c r="G46" s="1290"/>
      <c r="H46" s="1291"/>
      <c r="I46" s="1288"/>
      <c r="J46" s="1290"/>
      <c r="K46" s="1291"/>
      <c r="L46" s="1288"/>
      <c r="M46" s="1290"/>
      <c r="N46" s="1291"/>
      <c r="O46" s="1288"/>
      <c r="P46" s="1290"/>
      <c r="Q46" s="1291"/>
      <c r="R46" s="1288"/>
      <c r="S46" s="1290"/>
      <c r="T46" s="1291"/>
      <c r="U46" s="1288"/>
      <c r="V46" s="1290"/>
      <c r="W46" s="1291"/>
      <c r="X46" s="1288"/>
      <c r="Y46" s="1290"/>
      <c r="Z46" s="1291"/>
      <c r="AA46" s="1288"/>
      <c r="AB46" s="1290"/>
      <c r="AC46" s="1291"/>
      <c r="AD46" s="1288"/>
      <c r="AE46" s="1290"/>
      <c r="AF46" s="1291"/>
      <c r="AG46" s="1288"/>
      <c r="AH46" s="1290"/>
      <c r="AI46" s="1447"/>
      <c r="AJ46" s="5"/>
      <c r="AK46" s="1268" t="s">
        <v>847</v>
      </c>
      <c r="AL46" s="1269"/>
      <c r="AM46" s="1270"/>
      <c r="AN46" s="1270"/>
      <c r="AO46" s="1270"/>
      <c r="AP46" s="1270"/>
      <c r="AQ46" s="1270"/>
      <c r="AR46" s="1270"/>
      <c r="AS46" s="1271"/>
      <c r="AT46" s="5"/>
      <c r="AU46" s="1253"/>
      <c r="AV46" s="1254"/>
      <c r="AW46" s="532">
        <v>7</v>
      </c>
      <c r="AX46" s="532"/>
      <c r="AY46" s="1070" t="s">
        <v>210</v>
      </c>
      <c r="AZ46" s="1070"/>
      <c r="BA46" s="1070"/>
      <c r="BB46" s="1070"/>
      <c r="BC46" s="1070"/>
      <c r="BD46" s="1070"/>
      <c r="BE46" s="1070"/>
      <c r="BF46" s="1070"/>
      <c r="BG46" s="1070"/>
      <c r="BH46" s="1070"/>
      <c r="BI46" s="1070"/>
      <c r="BJ46" s="1070"/>
      <c r="BK46" s="1070"/>
      <c r="BL46" s="1070"/>
      <c r="BM46" s="1070"/>
      <c r="BN46" s="1070"/>
      <c r="BO46" s="1070"/>
      <c r="BP46" s="1070"/>
      <c r="BQ46" s="1070"/>
      <c r="BR46" s="1070"/>
      <c r="BS46" s="1070"/>
      <c r="BT46" s="1070"/>
      <c r="BU46" s="1070"/>
      <c r="BV46" s="1070"/>
      <c r="BW46" s="1070"/>
      <c r="BX46" s="1070"/>
      <c r="BY46" s="1070"/>
      <c r="BZ46" s="1070"/>
      <c r="CA46" s="1255"/>
      <c r="CB46" s="5"/>
    </row>
    <row r="47" spans="1:85" ht="12" customHeight="1" thickBot="1" x14ac:dyDescent="0.25">
      <c r="A47" s="1465" t="s">
        <v>95</v>
      </c>
      <c r="B47" s="1466"/>
      <c r="C47" s="1467"/>
      <c r="D47" s="1292"/>
      <c r="E47" s="1293"/>
      <c r="F47" s="1289"/>
      <c r="G47" s="1292"/>
      <c r="H47" s="1293"/>
      <c r="I47" s="1289"/>
      <c r="J47" s="1292"/>
      <c r="K47" s="1293"/>
      <c r="L47" s="1289"/>
      <c r="M47" s="1292"/>
      <c r="N47" s="1293"/>
      <c r="O47" s="1289"/>
      <c r="P47" s="1292"/>
      <c r="Q47" s="1293"/>
      <c r="R47" s="1289"/>
      <c r="S47" s="1292"/>
      <c r="T47" s="1293"/>
      <c r="U47" s="1289"/>
      <c r="V47" s="1292"/>
      <c r="W47" s="1293"/>
      <c r="X47" s="1289"/>
      <c r="Y47" s="1292"/>
      <c r="Z47" s="1293"/>
      <c r="AA47" s="1289"/>
      <c r="AB47" s="1292"/>
      <c r="AC47" s="1293"/>
      <c r="AD47" s="1289"/>
      <c r="AE47" s="1292"/>
      <c r="AF47" s="1293"/>
      <c r="AG47" s="1289"/>
      <c r="AH47" s="1292"/>
      <c r="AI47" s="1448"/>
      <c r="AJ47" s="5"/>
      <c r="AK47" s="1268" t="s">
        <v>848</v>
      </c>
      <c r="AL47" s="1269"/>
      <c r="AM47" s="1270"/>
      <c r="AN47" s="1270"/>
      <c r="AO47" s="1270"/>
      <c r="AP47" s="1270"/>
      <c r="AQ47" s="1270"/>
      <c r="AR47" s="1270"/>
      <c r="AS47" s="1271"/>
      <c r="AT47" s="5"/>
      <c r="AU47" s="1253"/>
      <c r="AV47" s="1254"/>
      <c r="AW47" s="532">
        <v>8</v>
      </c>
      <c r="AX47" s="532"/>
      <c r="AY47" s="1070" t="s">
        <v>209</v>
      </c>
      <c r="AZ47" s="1070"/>
      <c r="BA47" s="1070"/>
      <c r="BB47" s="1070"/>
      <c r="BC47" s="1070"/>
      <c r="BD47" s="1070"/>
      <c r="BE47" s="1070"/>
      <c r="BF47" s="1070"/>
      <c r="BG47" s="1070"/>
      <c r="BH47" s="1070"/>
      <c r="BI47" s="1070"/>
      <c r="BJ47" s="1070"/>
      <c r="BK47" s="1070"/>
      <c r="BL47" s="1070"/>
      <c r="BM47" s="1070"/>
      <c r="BN47" s="1070"/>
      <c r="BO47" s="1070"/>
      <c r="BP47" s="1070"/>
      <c r="BQ47" s="1070"/>
      <c r="BR47" s="1070"/>
      <c r="BS47" s="1070"/>
      <c r="BT47" s="1070"/>
      <c r="BU47" s="1070"/>
      <c r="BV47" s="1070"/>
      <c r="BW47" s="1070"/>
      <c r="BX47" s="1070"/>
      <c r="BY47" s="1070"/>
      <c r="BZ47" s="1070"/>
      <c r="CA47" s="1255"/>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268" t="s">
        <v>849</v>
      </c>
      <c r="AL48" s="1269"/>
      <c r="AM48" s="1270"/>
      <c r="AN48" s="1270"/>
      <c r="AO48" s="1270"/>
      <c r="AP48" s="1270"/>
      <c r="AQ48" s="1270"/>
      <c r="AR48" s="1270"/>
      <c r="AS48" s="1271"/>
      <c r="AT48" s="5"/>
      <c r="AU48" s="1253"/>
      <c r="AV48" s="1254"/>
      <c r="AW48" s="532">
        <v>9</v>
      </c>
      <c r="AX48" s="532"/>
      <c r="AY48" s="1070" t="s">
        <v>208</v>
      </c>
      <c r="AZ48" s="1070"/>
      <c r="BA48" s="1070"/>
      <c r="BB48" s="1070"/>
      <c r="BC48" s="1070"/>
      <c r="BD48" s="1070"/>
      <c r="BE48" s="1070"/>
      <c r="BF48" s="1070"/>
      <c r="BG48" s="1070"/>
      <c r="BH48" s="1070"/>
      <c r="BI48" s="1070"/>
      <c r="BJ48" s="1070"/>
      <c r="BK48" s="1070"/>
      <c r="BL48" s="1070"/>
      <c r="BM48" s="1070"/>
      <c r="BN48" s="1070"/>
      <c r="BO48" s="1070"/>
      <c r="BP48" s="1070"/>
      <c r="BQ48" s="1070"/>
      <c r="BR48" s="1070"/>
      <c r="BS48" s="1070"/>
      <c r="BT48" s="1070"/>
      <c r="BU48" s="1070"/>
      <c r="BV48" s="1070"/>
      <c r="BW48" s="1070"/>
      <c r="BX48" s="1070"/>
      <c r="BY48" s="1070"/>
      <c r="BZ48" s="1070"/>
      <c r="CA48" s="1255"/>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268" t="s">
        <v>850</v>
      </c>
      <c r="AL49" s="1269"/>
      <c r="AM49" s="1270"/>
      <c r="AN49" s="1270"/>
      <c r="AO49" s="1270"/>
      <c r="AP49" s="1270"/>
      <c r="AQ49" s="1270"/>
      <c r="AR49" s="1270"/>
      <c r="AS49" s="1271"/>
      <c r="AT49" s="5"/>
      <c r="AU49" s="1253"/>
      <c r="AV49" s="1254"/>
      <c r="AW49" s="532">
        <v>10</v>
      </c>
      <c r="AX49" s="532"/>
      <c r="AY49" s="1070" t="s">
        <v>207</v>
      </c>
      <c r="AZ49" s="1070"/>
      <c r="BA49" s="1070"/>
      <c r="BB49" s="1070"/>
      <c r="BC49" s="1070"/>
      <c r="BD49" s="1070"/>
      <c r="BE49" s="1070"/>
      <c r="BF49" s="1070"/>
      <c r="BG49" s="1070"/>
      <c r="BH49" s="1070"/>
      <c r="BI49" s="1070"/>
      <c r="BJ49" s="1070"/>
      <c r="BK49" s="1070"/>
      <c r="BL49" s="1070"/>
      <c r="BM49" s="1070"/>
      <c r="BN49" s="1070"/>
      <c r="BO49" s="1070"/>
      <c r="BP49" s="1070"/>
      <c r="BQ49" s="1070"/>
      <c r="BR49" s="1070"/>
      <c r="BS49" s="1070"/>
      <c r="BT49" s="1070"/>
      <c r="BU49" s="1070"/>
      <c r="BV49" s="1070"/>
      <c r="BW49" s="1070"/>
      <c r="BX49" s="1070"/>
      <c r="BY49" s="1070"/>
      <c r="BZ49" s="1070"/>
      <c r="CA49" s="1255"/>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281" t="s">
        <v>851</v>
      </c>
      <c r="AL50" s="1282"/>
      <c r="AM50" s="1283"/>
      <c r="AN50" s="1283"/>
      <c r="AO50" s="1283"/>
      <c r="AP50" s="1283"/>
      <c r="AQ50" s="1283"/>
      <c r="AR50" s="1283"/>
      <c r="AS50" s="1284"/>
      <c r="AT50" s="5"/>
      <c r="AU50" s="1253"/>
      <c r="AV50" s="1254"/>
      <c r="AW50" s="532">
        <v>11</v>
      </c>
      <c r="AX50" s="532"/>
      <c r="AY50" s="1070" t="s">
        <v>206</v>
      </c>
      <c r="AZ50" s="1070"/>
      <c r="BA50" s="1070"/>
      <c r="BB50" s="1070"/>
      <c r="BC50" s="1070"/>
      <c r="BD50" s="1070"/>
      <c r="BE50" s="1070"/>
      <c r="BF50" s="1070"/>
      <c r="BG50" s="1070"/>
      <c r="BH50" s="1070"/>
      <c r="BI50" s="1070"/>
      <c r="BJ50" s="1070"/>
      <c r="BK50" s="1070"/>
      <c r="BL50" s="1070"/>
      <c r="BM50" s="1070"/>
      <c r="BN50" s="1070"/>
      <c r="BO50" s="1070"/>
      <c r="BP50" s="1070"/>
      <c r="BQ50" s="1070"/>
      <c r="BR50" s="1070"/>
      <c r="BS50" s="1070"/>
      <c r="BT50" s="1070"/>
      <c r="BU50" s="1070"/>
      <c r="BV50" s="1070"/>
      <c r="BW50" s="1070"/>
      <c r="BX50" s="1070"/>
      <c r="BY50" s="1070"/>
      <c r="BZ50" s="1070"/>
      <c r="CA50" s="1255"/>
      <c r="CB50" s="5"/>
    </row>
    <row r="51" spans="1:80" ht="12" customHeight="1" x14ac:dyDescent="0.2">
      <c r="A51" s="35"/>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96"/>
      <c r="AL51" s="96"/>
      <c r="AM51" s="96"/>
      <c r="AN51" s="96"/>
      <c r="AO51" s="96"/>
      <c r="AP51" s="96"/>
      <c r="AQ51" s="96"/>
      <c r="AR51" s="96"/>
      <c r="AS51" s="96"/>
      <c r="AT51" s="5"/>
      <c r="AU51" s="1253"/>
      <c r="AV51" s="1254"/>
      <c r="AW51" s="532">
        <v>12</v>
      </c>
      <c r="AX51" s="532"/>
      <c r="AY51" s="1070" t="s">
        <v>205</v>
      </c>
      <c r="AZ51" s="1070"/>
      <c r="BA51" s="1070"/>
      <c r="BB51" s="1070"/>
      <c r="BC51" s="1070"/>
      <c r="BD51" s="1070"/>
      <c r="BE51" s="1070"/>
      <c r="BF51" s="1070"/>
      <c r="BG51" s="1070"/>
      <c r="BH51" s="1070"/>
      <c r="BI51" s="1070"/>
      <c r="BJ51" s="1070"/>
      <c r="BK51" s="1070"/>
      <c r="BL51" s="1070"/>
      <c r="BM51" s="1070"/>
      <c r="BN51" s="1070"/>
      <c r="BO51" s="1070"/>
      <c r="BP51" s="1070"/>
      <c r="BQ51" s="1070"/>
      <c r="BR51" s="1070"/>
      <c r="BS51" s="1070"/>
      <c r="BT51" s="1070"/>
      <c r="BU51" s="1070"/>
      <c r="BV51" s="1070"/>
      <c r="BW51" s="1070"/>
      <c r="BX51" s="1070"/>
      <c r="BY51" s="1070"/>
      <c r="BZ51" s="1070"/>
      <c r="CA51" s="1255"/>
      <c r="CB51" s="5"/>
    </row>
    <row r="52" spans="1:80" ht="12" customHeight="1" x14ac:dyDescent="0.2">
      <c r="A52" s="35"/>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96"/>
      <c r="AL52" s="96"/>
      <c r="AM52" s="96"/>
      <c r="AN52" s="96"/>
      <c r="AO52" s="96"/>
      <c r="AP52" s="96"/>
      <c r="AQ52" s="96"/>
      <c r="AR52" s="96"/>
      <c r="AS52" s="96"/>
      <c r="AT52" s="5"/>
      <c r="AU52" s="1253"/>
      <c r="AV52" s="1254"/>
      <c r="AW52" s="532">
        <v>13</v>
      </c>
      <c r="AX52" s="532"/>
      <c r="AY52" s="1070" t="s">
        <v>204</v>
      </c>
      <c r="AZ52" s="1070"/>
      <c r="BA52" s="1070"/>
      <c r="BB52" s="1070"/>
      <c r="BC52" s="1070"/>
      <c r="BD52" s="1070"/>
      <c r="BE52" s="1070"/>
      <c r="BF52" s="1070"/>
      <c r="BG52" s="1070"/>
      <c r="BH52" s="1070"/>
      <c r="BI52" s="1070"/>
      <c r="BJ52" s="1070"/>
      <c r="BK52" s="1070"/>
      <c r="BL52" s="1070"/>
      <c r="BM52" s="1070"/>
      <c r="BN52" s="1070"/>
      <c r="BO52" s="1070"/>
      <c r="BP52" s="1070"/>
      <c r="BQ52" s="1070"/>
      <c r="BR52" s="1070"/>
      <c r="BS52" s="1070"/>
      <c r="BT52" s="1070"/>
      <c r="BU52" s="1070"/>
      <c r="BV52" s="1070"/>
      <c r="BW52" s="1070"/>
      <c r="BX52" s="1070"/>
      <c r="BY52" s="1070"/>
      <c r="BZ52" s="1070"/>
      <c r="CA52" s="1255"/>
      <c r="CB52" s="5"/>
    </row>
    <row r="53" spans="1:80" ht="12" customHeight="1" x14ac:dyDescent="0.2">
      <c r="A53" s="35"/>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96"/>
      <c r="AL53" s="96"/>
      <c r="AM53" s="96"/>
      <c r="AN53" s="96"/>
      <c r="AO53" s="96"/>
      <c r="AP53" s="96"/>
      <c r="AQ53" s="96"/>
      <c r="AR53" s="96"/>
      <c r="AS53" s="96"/>
      <c r="AT53" s="5"/>
      <c r="AU53" s="1253"/>
      <c r="AV53" s="1254"/>
      <c r="AW53" s="532">
        <v>14</v>
      </c>
      <c r="AX53" s="532"/>
      <c r="AY53" s="1070" t="s">
        <v>203</v>
      </c>
      <c r="AZ53" s="1070"/>
      <c r="BA53" s="1070"/>
      <c r="BB53" s="1070"/>
      <c r="BC53" s="1070"/>
      <c r="BD53" s="1070"/>
      <c r="BE53" s="1070"/>
      <c r="BF53" s="1070"/>
      <c r="BG53" s="1070"/>
      <c r="BH53" s="1070"/>
      <c r="BI53" s="1070"/>
      <c r="BJ53" s="1070"/>
      <c r="BK53" s="1070"/>
      <c r="BL53" s="1070"/>
      <c r="BM53" s="1070"/>
      <c r="BN53" s="1070"/>
      <c r="BO53" s="1070"/>
      <c r="BP53" s="1070"/>
      <c r="BQ53" s="1070"/>
      <c r="BR53" s="1070"/>
      <c r="BS53" s="1070"/>
      <c r="BT53" s="1070"/>
      <c r="BU53" s="1070"/>
      <c r="BV53" s="1070"/>
      <c r="BW53" s="1070"/>
      <c r="BX53" s="1070"/>
      <c r="BY53" s="1070"/>
      <c r="BZ53" s="1070"/>
      <c r="CA53" s="1255"/>
      <c r="CB53" s="5"/>
    </row>
    <row r="54" spans="1:80" ht="12" customHeight="1" x14ac:dyDescent="0.2">
      <c r="A54" s="35"/>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96"/>
      <c r="AL54" s="96"/>
      <c r="AM54" s="96"/>
      <c r="AN54" s="96"/>
      <c r="AO54" s="96"/>
      <c r="AP54" s="96"/>
      <c r="AQ54" s="96"/>
      <c r="AR54" s="96"/>
      <c r="AS54" s="96"/>
      <c r="AT54" s="5"/>
      <c r="AU54" s="1253"/>
      <c r="AV54" s="1254"/>
      <c r="AW54" s="532">
        <v>15</v>
      </c>
      <c r="AX54" s="532"/>
      <c r="AY54" s="1070" t="s">
        <v>202</v>
      </c>
      <c r="AZ54" s="1070"/>
      <c r="BA54" s="1070"/>
      <c r="BB54" s="1070"/>
      <c r="BC54" s="1070"/>
      <c r="BD54" s="1070"/>
      <c r="BE54" s="1070"/>
      <c r="BF54" s="1070"/>
      <c r="BG54" s="1070"/>
      <c r="BH54" s="1070"/>
      <c r="BI54" s="1070"/>
      <c r="BJ54" s="1070"/>
      <c r="BK54" s="1070"/>
      <c r="BL54" s="1070"/>
      <c r="BM54" s="1070"/>
      <c r="BN54" s="1070"/>
      <c r="BO54" s="1070"/>
      <c r="BP54" s="1070"/>
      <c r="BQ54" s="1070"/>
      <c r="BR54" s="1070"/>
      <c r="BS54" s="1070"/>
      <c r="BT54" s="1070"/>
      <c r="BU54" s="1070"/>
      <c r="BV54" s="1070"/>
      <c r="BW54" s="1070"/>
      <c r="BX54" s="1070"/>
      <c r="BY54" s="1070"/>
      <c r="BZ54" s="1070"/>
      <c r="CA54" s="1255"/>
      <c r="CB54" s="5"/>
    </row>
    <row r="55" spans="1:80" ht="12" customHeight="1" x14ac:dyDescent="0.2">
      <c r="A55" s="35"/>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96"/>
      <c r="AL55" s="96"/>
      <c r="AM55" s="96"/>
      <c r="AN55" s="96"/>
      <c r="AO55" s="96"/>
      <c r="AP55" s="96"/>
      <c r="AQ55" s="96"/>
      <c r="AR55" s="96"/>
      <c r="AS55" s="96"/>
      <c r="AT55" s="5"/>
      <c r="AU55" s="1253"/>
      <c r="AV55" s="1254"/>
      <c r="AW55" s="532">
        <v>16</v>
      </c>
      <c r="AX55" s="532"/>
      <c r="AY55" s="1070" t="s">
        <v>201</v>
      </c>
      <c r="AZ55" s="1070"/>
      <c r="BA55" s="1070"/>
      <c r="BB55" s="1070"/>
      <c r="BC55" s="1070"/>
      <c r="BD55" s="1070"/>
      <c r="BE55" s="1070"/>
      <c r="BF55" s="1070"/>
      <c r="BG55" s="1070"/>
      <c r="BH55" s="1070"/>
      <c r="BI55" s="1070"/>
      <c r="BJ55" s="1070"/>
      <c r="BK55" s="1070"/>
      <c r="BL55" s="1070"/>
      <c r="BM55" s="1070"/>
      <c r="BN55" s="1070"/>
      <c r="BO55" s="1070"/>
      <c r="BP55" s="1070"/>
      <c r="BQ55" s="1070"/>
      <c r="BR55" s="1070"/>
      <c r="BS55" s="1070"/>
      <c r="BT55" s="1070"/>
      <c r="BU55" s="1070"/>
      <c r="BV55" s="1070"/>
      <c r="BW55" s="1070"/>
      <c r="BX55" s="1070"/>
      <c r="BY55" s="1070"/>
      <c r="BZ55" s="1070"/>
      <c r="CA55" s="1255"/>
      <c r="CB55" s="5"/>
    </row>
    <row r="56" spans="1:80" ht="12" customHeight="1" x14ac:dyDescent="0.2">
      <c r="A56" s="35"/>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96"/>
      <c r="AL56" s="96"/>
      <c r="AM56" s="96"/>
      <c r="AN56" s="96"/>
      <c r="AO56" s="96"/>
      <c r="AP56" s="96"/>
      <c r="AQ56" s="96"/>
      <c r="AR56" s="96"/>
      <c r="AS56" s="96"/>
      <c r="AT56" s="5"/>
      <c r="AU56" s="1253"/>
      <c r="AV56" s="1254"/>
      <c r="AW56" s="532">
        <v>17</v>
      </c>
      <c r="AX56" s="532"/>
      <c r="AY56" s="1070" t="s">
        <v>200</v>
      </c>
      <c r="AZ56" s="1070"/>
      <c r="BA56" s="1070"/>
      <c r="BB56" s="1070"/>
      <c r="BC56" s="1070"/>
      <c r="BD56" s="1070"/>
      <c r="BE56" s="1070"/>
      <c r="BF56" s="1070"/>
      <c r="BG56" s="1070"/>
      <c r="BH56" s="1070"/>
      <c r="BI56" s="1070"/>
      <c r="BJ56" s="1070"/>
      <c r="BK56" s="1070"/>
      <c r="BL56" s="1070"/>
      <c r="BM56" s="1070"/>
      <c r="BN56" s="1070"/>
      <c r="BO56" s="1070"/>
      <c r="BP56" s="1070"/>
      <c r="BQ56" s="1070"/>
      <c r="BR56" s="1070"/>
      <c r="BS56" s="1070"/>
      <c r="BT56" s="1070"/>
      <c r="BU56" s="1070"/>
      <c r="BV56" s="1070"/>
      <c r="BW56" s="1070"/>
      <c r="BX56" s="1070"/>
      <c r="BY56" s="1070"/>
      <c r="BZ56" s="1070"/>
      <c r="CA56" s="1255"/>
      <c r="CB56" s="5"/>
    </row>
    <row r="57" spans="1:80" ht="12" customHeight="1" x14ac:dyDescent="0.2">
      <c r="A57" s="35"/>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96"/>
      <c r="AL57" s="96"/>
      <c r="AM57" s="96"/>
      <c r="AN57" s="96"/>
      <c r="AO57" s="96"/>
      <c r="AP57" s="96"/>
      <c r="AQ57" s="96"/>
      <c r="AR57" s="96"/>
      <c r="AS57" s="96"/>
      <c r="AT57" s="5"/>
      <c r="AU57" s="1253"/>
      <c r="AV57" s="1254"/>
      <c r="AW57" s="532">
        <v>18</v>
      </c>
      <c r="AX57" s="532"/>
      <c r="AY57" s="1070" t="s">
        <v>199</v>
      </c>
      <c r="AZ57" s="1070"/>
      <c r="BA57" s="1070"/>
      <c r="BB57" s="1070"/>
      <c r="BC57" s="1070"/>
      <c r="BD57" s="1070"/>
      <c r="BE57" s="1070"/>
      <c r="BF57" s="1070"/>
      <c r="BG57" s="1070"/>
      <c r="BH57" s="1070"/>
      <c r="BI57" s="1070"/>
      <c r="BJ57" s="1070"/>
      <c r="BK57" s="1070"/>
      <c r="BL57" s="1070"/>
      <c r="BM57" s="1070"/>
      <c r="BN57" s="1070"/>
      <c r="BO57" s="1070"/>
      <c r="BP57" s="1070"/>
      <c r="BQ57" s="1070"/>
      <c r="BR57" s="1070"/>
      <c r="BS57" s="1070"/>
      <c r="BT57" s="1070"/>
      <c r="BU57" s="1070"/>
      <c r="BV57" s="1070"/>
      <c r="BW57" s="1070"/>
      <c r="BX57" s="1070"/>
      <c r="BY57" s="1070"/>
      <c r="BZ57" s="1070"/>
      <c r="CA57" s="1255"/>
      <c r="CB57" s="5"/>
    </row>
    <row r="58" spans="1:80" ht="12" customHeight="1" x14ac:dyDescent="0.2">
      <c r="A58" s="35"/>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96"/>
      <c r="AL58" s="96"/>
      <c r="AM58" s="96"/>
      <c r="AN58" s="96"/>
      <c r="AO58" s="96"/>
      <c r="AP58" s="96"/>
      <c r="AQ58" s="96"/>
      <c r="AR58" s="96"/>
      <c r="AS58" s="96"/>
      <c r="AT58" s="5"/>
      <c r="AU58" s="1253"/>
      <c r="AV58" s="1254"/>
      <c r="AW58" s="532">
        <v>19</v>
      </c>
      <c r="AX58" s="532"/>
      <c r="AY58" s="1070" t="s">
        <v>198</v>
      </c>
      <c r="AZ58" s="1070"/>
      <c r="BA58" s="1070"/>
      <c r="BB58" s="1070"/>
      <c r="BC58" s="1070"/>
      <c r="BD58" s="1070"/>
      <c r="BE58" s="1070"/>
      <c r="BF58" s="1070"/>
      <c r="BG58" s="1070"/>
      <c r="BH58" s="1070"/>
      <c r="BI58" s="1070"/>
      <c r="BJ58" s="1070"/>
      <c r="BK58" s="1070"/>
      <c r="BL58" s="1070"/>
      <c r="BM58" s="1070"/>
      <c r="BN58" s="1070"/>
      <c r="BO58" s="1070"/>
      <c r="BP58" s="1070"/>
      <c r="BQ58" s="1070"/>
      <c r="BR58" s="1070"/>
      <c r="BS58" s="1070"/>
      <c r="BT58" s="1070"/>
      <c r="BU58" s="1070"/>
      <c r="BV58" s="1070"/>
      <c r="BW58" s="1070"/>
      <c r="BX58" s="1070"/>
      <c r="BY58" s="1070"/>
      <c r="BZ58" s="1070"/>
      <c r="CA58" s="1255"/>
      <c r="CB58" s="5"/>
    </row>
    <row r="59" spans="1:80" ht="12" customHeight="1" x14ac:dyDescent="0.2">
      <c r="A59" s="35"/>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96"/>
      <c r="AL59" s="96"/>
      <c r="AM59" s="96"/>
      <c r="AN59" s="96"/>
      <c r="AO59" s="96"/>
      <c r="AP59" s="96"/>
      <c r="AQ59" s="96"/>
      <c r="AR59" s="96"/>
      <c r="AS59" s="96"/>
      <c r="AT59" s="5"/>
      <c r="AU59" s="1253"/>
      <c r="AV59" s="1254"/>
      <c r="AW59" s="532">
        <v>20</v>
      </c>
      <c r="AX59" s="532"/>
      <c r="AY59" s="1070" t="s">
        <v>197</v>
      </c>
      <c r="AZ59" s="1070"/>
      <c r="BA59" s="1070"/>
      <c r="BB59" s="1070"/>
      <c r="BC59" s="1070"/>
      <c r="BD59" s="1070"/>
      <c r="BE59" s="1070"/>
      <c r="BF59" s="1070"/>
      <c r="BG59" s="1070"/>
      <c r="BH59" s="1070"/>
      <c r="BI59" s="1070"/>
      <c r="BJ59" s="1070"/>
      <c r="BK59" s="1070"/>
      <c r="BL59" s="1070"/>
      <c r="BM59" s="1070"/>
      <c r="BN59" s="1070"/>
      <c r="BO59" s="1070"/>
      <c r="BP59" s="1070"/>
      <c r="BQ59" s="1070"/>
      <c r="BR59" s="1070"/>
      <c r="BS59" s="1070"/>
      <c r="BT59" s="1070"/>
      <c r="BU59" s="1070"/>
      <c r="BV59" s="1070"/>
      <c r="BW59" s="1070"/>
      <c r="BX59" s="1070"/>
      <c r="BY59" s="1070"/>
      <c r="BZ59" s="1070"/>
      <c r="CA59" s="1255"/>
      <c r="CB59" s="5"/>
    </row>
    <row r="60" spans="1:80" ht="12" customHeight="1" thickBot="1" x14ac:dyDescent="0.25">
      <c r="A60" s="35"/>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96"/>
      <c r="AL60" s="96"/>
      <c r="AM60" s="96"/>
      <c r="AN60" s="96"/>
      <c r="AO60" s="96"/>
      <c r="AP60" s="96"/>
      <c r="AQ60" s="96"/>
      <c r="AR60" s="96"/>
      <c r="AS60" s="96"/>
      <c r="AT60" s="5"/>
      <c r="AU60" s="533" t="s">
        <v>195</v>
      </c>
      <c r="AV60" s="534"/>
      <c r="AW60" s="534"/>
      <c r="AX60" s="536"/>
      <c r="AY60" s="1278" t="s">
        <v>196</v>
      </c>
      <c r="AZ60" s="1279"/>
      <c r="BA60" s="1279"/>
      <c r="BB60" s="1279"/>
      <c r="BC60" s="1279"/>
      <c r="BD60" s="1279"/>
      <c r="BE60" s="1279"/>
      <c r="BF60" s="1279"/>
      <c r="BG60" s="1279"/>
      <c r="BH60" s="1279"/>
      <c r="BI60" s="1279"/>
      <c r="BJ60" s="1279"/>
      <c r="BK60" s="1279"/>
      <c r="BL60" s="1279"/>
      <c r="BM60" s="1279"/>
      <c r="BN60" s="1279"/>
      <c r="BO60" s="1279"/>
      <c r="BP60" s="1279"/>
      <c r="BQ60" s="1279"/>
      <c r="BR60" s="1279"/>
      <c r="BS60" s="1279"/>
      <c r="BT60" s="1279"/>
      <c r="BU60" s="1279"/>
      <c r="BV60" s="1279"/>
      <c r="BW60" s="1279"/>
      <c r="BX60" s="1279"/>
      <c r="BY60" s="1279"/>
      <c r="BZ60" s="1279"/>
      <c r="CA60" s="1280"/>
      <c r="CB60" s="5"/>
    </row>
    <row r="61" spans="1:80" ht="12" customHeight="1" x14ac:dyDescent="0.2">
      <c r="A61" s="22"/>
      <c r="B61" s="965"/>
      <c r="C61" s="965"/>
      <c r="D61" s="965"/>
      <c r="E61" s="965"/>
      <c r="F61" s="965"/>
      <c r="G61" s="965"/>
      <c r="H61" s="965"/>
      <c r="I61" s="965"/>
      <c r="J61" s="965"/>
      <c r="K61" s="965"/>
      <c r="L61" s="965"/>
      <c r="M61" s="965"/>
      <c r="N61" s="965"/>
      <c r="O61" s="965"/>
      <c r="P61" s="965"/>
      <c r="Q61" s="965"/>
      <c r="R61" s="965"/>
      <c r="S61" s="965"/>
      <c r="T61" s="965"/>
      <c r="U61" s="965"/>
      <c r="V61" s="965"/>
      <c r="W61" s="965"/>
      <c r="X61" s="965"/>
      <c r="Y61" s="965"/>
      <c r="Z61" s="965"/>
      <c r="AA61" s="965"/>
      <c r="AB61" s="965"/>
      <c r="AC61" s="965"/>
      <c r="AD61" s="965"/>
      <c r="AE61" s="965"/>
      <c r="AF61" s="965"/>
      <c r="AG61" s="965"/>
      <c r="AH61" s="965"/>
      <c r="AI61" s="965"/>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18" t="s">
        <v>49</v>
      </c>
      <c r="AK1" s="918"/>
      <c r="AL1" s="918"/>
      <c r="AM1" s="918"/>
      <c r="AN1" s="918"/>
      <c r="AO1" s="918"/>
      <c r="AP1" s="918"/>
      <c r="AQ1" s="918"/>
      <c r="AR1" s="918"/>
      <c r="AS1" s="918"/>
      <c r="AT1" s="918"/>
      <c r="AU1" s="918"/>
      <c r="AV1" s="918"/>
      <c r="AW1" s="918"/>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1"/>
      <c r="AL2" s="641"/>
      <c r="AM2" s="641"/>
      <c r="AN2" s="641"/>
      <c r="AO2" s="641"/>
      <c r="AP2" s="641"/>
      <c r="AQ2" s="641"/>
      <c r="AR2" s="641"/>
      <c r="AS2" s="641"/>
      <c r="AT2" s="64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082" t="s">
        <v>892</v>
      </c>
      <c r="AL3" s="1083"/>
      <c r="AM3" s="1083"/>
      <c r="AN3" s="1083"/>
      <c r="AO3" s="1083"/>
      <c r="AP3" s="1083"/>
      <c r="AQ3" s="1083"/>
      <c r="AR3" s="1083"/>
      <c r="AS3" s="1083"/>
      <c r="AT3" s="1083"/>
      <c r="AU3" s="1083"/>
      <c r="AV3" s="1083"/>
      <c r="AW3" s="1083"/>
      <c r="AX3" s="1083"/>
      <c r="AY3" s="1083"/>
      <c r="AZ3" s="1083"/>
      <c r="BA3" s="1083"/>
      <c r="BB3" s="1083"/>
      <c r="BC3" s="1083"/>
      <c r="BD3" s="1083"/>
      <c r="BE3" s="1083"/>
      <c r="BF3" s="1083"/>
      <c r="BG3" s="1083"/>
      <c r="BH3" s="1083"/>
      <c r="BI3" s="1083"/>
      <c r="BJ3" s="1083"/>
      <c r="BK3" s="1083"/>
      <c r="BL3" s="1083"/>
      <c r="BM3" s="1083"/>
      <c r="BN3" s="1083"/>
      <c r="BO3" s="1084"/>
      <c r="BP3" s="5"/>
      <c r="BQ3" s="5"/>
      <c r="BR3" s="5"/>
      <c r="BS3" s="5"/>
      <c r="BT3" s="5"/>
      <c r="BU3" s="5"/>
      <c r="BV3" s="5"/>
      <c r="BW3" s="5"/>
      <c r="BX3" s="5"/>
      <c r="BY3" s="5"/>
      <c r="BZ3" s="5"/>
      <c r="CA3" s="5"/>
      <c r="CB3" s="5"/>
    </row>
    <row r="4" spans="1:109" ht="12" customHeight="1" x14ac:dyDescent="0.2">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92"/>
      <c r="AL4" s="1093"/>
      <c r="AM4" s="1094"/>
      <c r="AN4" s="1088" t="s">
        <v>1006</v>
      </c>
      <c r="AO4" s="1088"/>
      <c r="AP4" s="1088"/>
      <c r="AQ4" s="1088" t="s">
        <v>98</v>
      </c>
      <c r="AR4" s="1088"/>
      <c r="AS4" s="1088"/>
      <c r="AT4" s="1088"/>
      <c r="AU4" s="1088"/>
      <c r="AV4" s="1088"/>
      <c r="AW4" s="1088"/>
      <c r="AX4" s="1088"/>
      <c r="AY4" s="1085"/>
      <c r="AZ4" s="1088" t="s">
        <v>155</v>
      </c>
      <c r="BA4" s="1088"/>
      <c r="BB4" s="1088"/>
      <c r="BC4" s="1088"/>
      <c r="BD4" s="1088"/>
      <c r="BE4" s="1088"/>
      <c r="BF4" s="1088"/>
      <c r="BG4" s="1088"/>
      <c r="BH4" s="1085" t="s">
        <v>154</v>
      </c>
      <c r="BI4" s="1086"/>
      <c r="BJ4" s="1086"/>
      <c r="BK4" s="1086"/>
      <c r="BL4" s="1086"/>
      <c r="BM4" s="1086"/>
      <c r="BN4" s="1086"/>
      <c r="BO4" s="1087"/>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9"/>
      <c r="N5" s="919"/>
      <c r="O5" s="919"/>
      <c r="P5" s="919"/>
      <c r="Q5" s="919"/>
      <c r="R5" s="919"/>
      <c r="S5" s="919"/>
      <c r="T5" s="919"/>
      <c r="U5" s="919"/>
      <c r="V5" s="919"/>
      <c r="W5" s="919"/>
      <c r="X5" s="919"/>
      <c r="Y5" s="919"/>
      <c r="Z5" s="919"/>
      <c r="AA5" s="919"/>
      <c r="AB5" s="919"/>
      <c r="AC5" s="919"/>
      <c r="AD5" s="919"/>
      <c r="AE5" s="919"/>
      <c r="AF5" s="919"/>
      <c r="AG5" s="919"/>
      <c r="AH5" s="919"/>
      <c r="AI5" s="919"/>
      <c r="AJ5" s="5"/>
      <c r="AK5" s="1069" t="s">
        <v>152</v>
      </c>
      <c r="AL5" s="1070"/>
      <c r="AM5" s="1070"/>
      <c r="AN5" s="1080"/>
      <c r="AO5" s="1080"/>
      <c r="AP5" s="1080"/>
      <c r="AQ5" s="1073"/>
      <c r="AR5" s="1073"/>
      <c r="AS5" s="1073"/>
      <c r="AT5" s="1057" t="s">
        <v>151</v>
      </c>
      <c r="AU5" s="1057"/>
      <c r="AV5" s="1057"/>
      <c r="AW5" s="1057"/>
      <c r="AX5" s="1057"/>
      <c r="AY5" s="1058"/>
      <c r="AZ5" s="1075" t="str">
        <f>IF(AN5="","",IF(100*(ABS(AN5-$AN$8)/$AN$8)&gt;10,"T1 Exceeds 10% by "&amp;ROUND(100*(ABS(AN5-$AN$8)/$AN$8)-10,1)&amp;"%",""))</f>
        <v/>
      </c>
      <c r="BA5" s="1075"/>
      <c r="BB5" s="1075"/>
      <c r="BC5" s="1075"/>
      <c r="BD5" s="1075"/>
      <c r="BE5" s="1075"/>
      <c r="BF5" s="1075"/>
      <c r="BG5" s="1075"/>
      <c r="BH5" s="1075" t="str">
        <f>IF(AQ5="","",IF(100*(ABS(AQ5-$AQ$8)/$AQ$8)&gt;2,"T1 Exceeds 2% by "&amp;ROUND(100*(ABS(AQ5-$AQ$8)/$AQ$8)-2,1)&amp;"%",""))</f>
        <v/>
      </c>
      <c r="BI5" s="1075"/>
      <c r="BJ5" s="1075"/>
      <c r="BK5" s="1075"/>
      <c r="BL5" s="1075"/>
      <c r="BM5" s="1075"/>
      <c r="BN5" s="1075"/>
      <c r="BO5" s="1076"/>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69" t="s">
        <v>51</v>
      </c>
      <c r="AL6" s="1070"/>
      <c r="AM6" s="1070"/>
      <c r="AN6" s="1080"/>
      <c r="AO6" s="1080"/>
      <c r="AP6" s="1080"/>
      <c r="AQ6" s="1073"/>
      <c r="AR6" s="1073"/>
      <c r="AS6" s="1073"/>
      <c r="AT6" s="1469"/>
      <c r="AU6" s="1469"/>
      <c r="AV6" s="1469"/>
      <c r="AW6" s="1469"/>
      <c r="AX6" s="1469"/>
      <c r="AY6" s="1470"/>
      <c r="AZ6" s="1075" t="str">
        <f>IF(AN6="","",IF(100*(ABS(AN6-$AN$8)/$AN$8)&gt;10,"T2 Exceeds 10% by "&amp;ROUND(100*(ABS(AN6-$AN$8)/$AN$8)-10,1)&amp;"%",""))</f>
        <v/>
      </c>
      <c r="BA6" s="1075"/>
      <c r="BB6" s="1075"/>
      <c r="BC6" s="1075"/>
      <c r="BD6" s="1075"/>
      <c r="BE6" s="1075"/>
      <c r="BF6" s="1075"/>
      <c r="BG6" s="1075"/>
      <c r="BH6" s="1075" t="str">
        <f>IF(AQ6="","",IF(100*(ABS(AQ6-$AQ$8)/$AQ$8)&gt;2,"T2 Exceeds 2% by "&amp;ROUND(100*(ABS(AQ6-$AQ$8)/$AQ$8)-2,1)&amp;"%",""))</f>
        <v/>
      </c>
      <c r="BI6" s="1075"/>
      <c r="BJ6" s="1075"/>
      <c r="BK6" s="1075"/>
      <c r="BL6" s="1075"/>
      <c r="BM6" s="1075"/>
      <c r="BN6" s="1075"/>
      <c r="BO6" s="1076"/>
      <c r="BP6" s="5"/>
      <c r="BQ6" s="5"/>
      <c r="BR6" s="5"/>
      <c r="BS6" s="5"/>
      <c r="BT6" s="5"/>
      <c r="BU6" s="5"/>
      <c r="BV6" s="5"/>
      <c r="BW6" s="5"/>
      <c r="BX6" s="5"/>
      <c r="BY6" s="5"/>
      <c r="BZ6" s="5"/>
      <c r="CA6" s="5"/>
      <c r="CB6" s="5"/>
    </row>
    <row r="7" spans="1:109" ht="12" customHeight="1" x14ac:dyDescent="0.2">
      <c r="A7" s="895" t="s">
        <v>48</v>
      </c>
      <c r="B7" s="895"/>
      <c r="C7" s="895"/>
      <c r="D7" s="895"/>
      <c r="E7" s="895"/>
      <c r="F7" s="1468"/>
      <c r="G7" s="1468"/>
      <c r="H7" s="1468"/>
      <c r="I7" s="1468"/>
      <c r="J7" s="1468"/>
      <c r="K7" s="1468"/>
      <c r="L7" s="1468"/>
      <c r="M7" s="1468"/>
      <c r="N7" s="1468"/>
      <c r="O7" s="1468"/>
      <c r="P7" s="1468"/>
      <c r="Q7" s="42"/>
      <c r="R7" s="42"/>
      <c r="S7" s="42"/>
      <c r="T7" s="895" t="s">
        <v>47</v>
      </c>
      <c r="U7" s="895"/>
      <c r="V7" s="895"/>
      <c r="W7" s="895"/>
      <c r="X7" s="895"/>
      <c r="Y7" s="948"/>
      <c r="Z7" s="948"/>
      <c r="AA7" s="948"/>
      <c r="AB7" s="948"/>
      <c r="AC7" s="948"/>
      <c r="AD7" s="948"/>
      <c r="AE7" s="948"/>
      <c r="AF7" s="948"/>
      <c r="AG7" s="948"/>
      <c r="AH7" s="948"/>
      <c r="AI7" s="948"/>
      <c r="AJ7" s="5"/>
      <c r="AK7" s="1069" t="s">
        <v>50</v>
      </c>
      <c r="AL7" s="1070"/>
      <c r="AM7" s="1070"/>
      <c r="AN7" s="1080"/>
      <c r="AO7" s="1080"/>
      <c r="AP7" s="1080"/>
      <c r="AQ7" s="1073"/>
      <c r="AR7" s="1073"/>
      <c r="AS7" s="1073"/>
      <c r="AT7" s="1057" t="s">
        <v>147</v>
      </c>
      <c r="AU7" s="1057"/>
      <c r="AV7" s="1057"/>
      <c r="AW7" s="1057"/>
      <c r="AX7" s="1057"/>
      <c r="AY7" s="1058"/>
      <c r="AZ7" s="1075" t="str">
        <f>IF(AN7="","",IF(100*(ABS(AN7-$AN$8)/$AN$8)&gt;10,"T3 Exceeds 10% by "&amp;ROUND(100*(ABS(AN7-$AN$8)/$AN$8)-10,1)&amp;"%",""))</f>
        <v/>
      </c>
      <c r="BA7" s="1075"/>
      <c r="BB7" s="1075"/>
      <c r="BC7" s="1075"/>
      <c r="BD7" s="1075"/>
      <c r="BE7" s="1075"/>
      <c r="BF7" s="1075"/>
      <c r="BG7" s="1075"/>
      <c r="BH7" s="1075" t="str">
        <f>IF(AQ7="","",IF(100*(ABS(AQ7-$AQ$8)/$AQ$8)&gt;2,"T3 Exceeds 2% by "&amp;ROUND(100*(ABS(AQ7-$AQ$8)/$AQ$8)-2,1)&amp;"%",""))</f>
        <v/>
      </c>
      <c r="BI7" s="1075"/>
      <c r="BJ7" s="1075"/>
      <c r="BK7" s="1075"/>
      <c r="BL7" s="1075"/>
      <c r="BM7" s="1075"/>
      <c r="BN7" s="1075"/>
      <c r="BO7" s="1076"/>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69" t="s">
        <v>144</v>
      </c>
      <c r="AL8" s="1070"/>
      <c r="AM8" s="1070"/>
      <c r="AN8" s="1071" t="str">
        <f>IFERROR(AVERAGE(AN5:AP7),"")</f>
        <v/>
      </c>
      <c r="AO8" s="1071"/>
      <c r="AP8" s="1071"/>
      <c r="AQ8" s="1072" t="str">
        <f>IFERROR(AVERAGE(AQ5:AS7),"")</f>
        <v/>
      </c>
      <c r="AR8" s="1072"/>
      <c r="AS8" s="1072"/>
      <c r="AT8" s="1469"/>
      <c r="AU8" s="1469"/>
      <c r="AV8" s="1469"/>
      <c r="AW8" s="1469"/>
      <c r="AX8" s="1469"/>
      <c r="AY8" s="1470"/>
      <c r="AZ8" s="1046" t="s">
        <v>143</v>
      </c>
      <c r="BA8" s="1047"/>
      <c r="BB8" s="1047"/>
      <c r="BC8" s="1047"/>
      <c r="BD8" s="1047"/>
      <c r="BE8" s="1047"/>
      <c r="BF8" s="1047"/>
      <c r="BG8" s="1047"/>
      <c r="BH8" s="1047"/>
      <c r="BI8" s="1047"/>
      <c r="BJ8" s="1047"/>
      <c r="BK8" s="1047"/>
      <c r="BL8" s="1047"/>
      <c r="BM8" s="1047"/>
      <c r="BN8" s="1047"/>
      <c r="BO8" s="1048"/>
      <c r="BP8" s="5"/>
      <c r="BQ8" s="5"/>
      <c r="BR8" s="5"/>
      <c r="BS8" s="5"/>
      <c r="BT8" s="5"/>
      <c r="BU8" s="5"/>
      <c r="BV8" s="5"/>
      <c r="BW8" s="5"/>
      <c r="BX8" s="5"/>
      <c r="BY8" s="5"/>
      <c r="BZ8" s="5"/>
      <c r="CA8" s="5"/>
      <c r="CB8" s="5"/>
    </row>
    <row r="9" spans="1:109" ht="12" customHeight="1" x14ac:dyDescent="0.2">
      <c r="A9" s="895" t="s">
        <v>61</v>
      </c>
      <c r="B9" s="895"/>
      <c r="C9" s="895"/>
      <c r="D9" s="895"/>
      <c r="E9" s="895"/>
      <c r="F9" s="948"/>
      <c r="G9" s="948"/>
      <c r="H9" s="948"/>
      <c r="I9" s="948"/>
      <c r="J9" s="948"/>
      <c r="K9" s="948"/>
      <c r="L9" s="948"/>
      <c r="M9" s="948"/>
      <c r="N9" s="948"/>
      <c r="O9" s="948"/>
      <c r="P9" s="948"/>
      <c r="Q9" s="42"/>
      <c r="R9" s="42"/>
      <c r="S9" s="42"/>
      <c r="T9" s="895" t="s">
        <v>46</v>
      </c>
      <c r="U9" s="895"/>
      <c r="V9" s="895"/>
      <c r="W9" s="895"/>
      <c r="X9" s="895"/>
      <c r="Y9" s="948"/>
      <c r="Z9" s="948"/>
      <c r="AA9" s="948"/>
      <c r="AB9" s="948"/>
      <c r="AC9" s="948"/>
      <c r="AD9" s="948"/>
      <c r="AE9" s="948"/>
      <c r="AF9" s="948"/>
      <c r="AG9" s="948"/>
      <c r="AH9" s="948"/>
      <c r="AI9" s="948"/>
      <c r="AJ9" s="5"/>
      <c r="AK9" s="1051"/>
      <c r="AL9" s="1052"/>
      <c r="AM9" s="1052"/>
      <c r="AN9" s="1052"/>
      <c r="AO9" s="1052"/>
      <c r="AP9" s="1052"/>
      <c r="AQ9" s="1052"/>
      <c r="AR9" s="1052"/>
      <c r="AS9" s="1053"/>
      <c r="AT9" s="1057" t="s">
        <v>141</v>
      </c>
      <c r="AU9" s="1057"/>
      <c r="AV9" s="1057"/>
      <c r="AW9" s="1057"/>
      <c r="AX9" s="1057"/>
      <c r="AY9" s="1058"/>
      <c r="AZ9" s="1059" t="s">
        <v>140</v>
      </c>
      <c r="BA9" s="1060"/>
      <c r="BB9" s="1060"/>
      <c r="BC9" s="1060"/>
      <c r="BD9" s="1060"/>
      <c r="BE9" s="1060"/>
      <c r="BF9" s="1060"/>
      <c r="BG9" s="1060"/>
      <c r="BH9" s="1060"/>
      <c r="BI9" s="1060"/>
      <c r="BJ9" s="1060"/>
      <c r="BK9" s="1060"/>
      <c r="BL9" s="1060"/>
      <c r="BM9" s="1060"/>
      <c r="BN9" s="1060"/>
      <c r="BO9" s="1061"/>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54"/>
      <c r="AL10" s="1055"/>
      <c r="AM10" s="1055"/>
      <c r="AN10" s="1055"/>
      <c r="AO10" s="1055"/>
      <c r="AP10" s="1055"/>
      <c r="AQ10" s="1055"/>
      <c r="AR10" s="1055"/>
      <c r="AS10" s="1056"/>
      <c r="AT10" s="1043"/>
      <c r="AU10" s="1044"/>
      <c r="AV10" s="1044"/>
      <c r="AW10" s="1044"/>
      <c r="AX10" s="1044"/>
      <c r="AY10" s="1045"/>
      <c r="AZ10" s="1062"/>
      <c r="BA10" s="1063"/>
      <c r="BB10" s="1063"/>
      <c r="BC10" s="1063"/>
      <c r="BD10" s="1063"/>
      <c r="BE10" s="1063"/>
      <c r="BF10" s="1063"/>
      <c r="BG10" s="1063"/>
      <c r="BH10" s="1063"/>
      <c r="BI10" s="1063"/>
      <c r="BJ10" s="1063"/>
      <c r="BK10" s="1063"/>
      <c r="BL10" s="1063"/>
      <c r="BM10" s="1063"/>
      <c r="BN10" s="1063"/>
      <c r="BO10" s="1064"/>
      <c r="BP10" s="5"/>
      <c r="BQ10" s="5"/>
      <c r="BR10" s="5"/>
      <c r="BS10" s="5"/>
      <c r="BT10" s="5"/>
      <c r="BU10" s="5"/>
      <c r="BV10" s="5"/>
      <c r="BW10" s="5"/>
      <c r="BX10" s="5"/>
      <c r="BY10" s="5"/>
      <c r="BZ10" s="5"/>
      <c r="CA10" s="5"/>
      <c r="CB10" s="5"/>
    </row>
    <row r="11" spans="1:109" ht="12.75" thickBot="1" x14ac:dyDescent="0.25">
      <c r="A11" s="887" t="s">
        <v>158</v>
      </c>
      <c r="B11" s="888"/>
      <c r="C11" s="888"/>
      <c r="D11" s="888"/>
      <c r="E11" s="888"/>
      <c r="F11" s="888"/>
      <c r="G11" s="888"/>
      <c r="H11" s="888"/>
      <c r="I11" s="888"/>
      <c r="J11" s="888"/>
      <c r="K11" s="888"/>
      <c r="L11" s="888"/>
      <c r="M11" s="888"/>
      <c r="N11" s="888"/>
      <c r="O11" s="888"/>
      <c r="P11" s="889"/>
      <c r="Q11" s="42"/>
      <c r="R11" s="42"/>
      <c r="S11" s="42"/>
      <c r="T11" s="887" t="s">
        <v>157</v>
      </c>
      <c r="U11" s="888"/>
      <c r="V11" s="888"/>
      <c r="W11" s="888"/>
      <c r="X11" s="888"/>
      <c r="Y11" s="888"/>
      <c r="Z11" s="888"/>
      <c r="AA11" s="888"/>
      <c r="AB11" s="888"/>
      <c r="AC11" s="888"/>
      <c r="AD11" s="888"/>
      <c r="AE11" s="888"/>
      <c r="AF11" s="888"/>
      <c r="AG11" s="888"/>
      <c r="AH11" s="888"/>
      <c r="AI11" s="889"/>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1"/>
      <c r="BP11" s="641"/>
      <c r="BQ11" s="641"/>
      <c r="BR11" s="5"/>
      <c r="BS11" s="5"/>
      <c r="BT11" s="5"/>
      <c r="BU11" s="5"/>
      <c r="BV11" s="5"/>
      <c r="BW11" s="5"/>
      <c r="BX11" s="5"/>
      <c r="BY11" s="5"/>
      <c r="BZ11" s="5"/>
      <c r="CA11" s="5"/>
      <c r="CB11" s="5"/>
      <c r="CL11" s="643"/>
      <c r="CM11" s="643"/>
      <c r="CN11" s="643"/>
      <c r="CO11" s="643"/>
      <c r="CP11" s="643"/>
      <c r="CQ11" s="643"/>
      <c r="CR11" s="643"/>
      <c r="CS11" s="643"/>
      <c r="CT11" s="643"/>
      <c r="CU11" s="643"/>
      <c r="CV11" s="643"/>
      <c r="CW11" s="643"/>
      <c r="CX11" s="643"/>
      <c r="CY11" s="643"/>
      <c r="CZ11" s="643"/>
      <c r="DA11" s="643"/>
      <c r="DB11" s="643"/>
      <c r="DC11" s="643"/>
      <c r="DD11" s="643"/>
    </row>
    <row r="12" spans="1:109" ht="12" customHeight="1" thickTop="1" x14ac:dyDescent="0.2">
      <c r="A12" s="1471" t="s">
        <v>111</v>
      </c>
      <c r="B12" s="1472"/>
      <c r="C12" s="1472"/>
      <c r="D12" s="1472"/>
      <c r="E12" s="1472"/>
      <c r="F12" s="1473"/>
      <c r="G12" s="1385"/>
      <c r="H12" s="1385"/>
      <c r="I12" s="1385"/>
      <c r="J12" s="1385"/>
      <c r="K12" s="1385"/>
      <c r="L12" s="1385"/>
      <c r="M12" s="1385"/>
      <c r="N12" s="1385"/>
      <c r="O12" s="1385"/>
      <c r="P12" s="1395"/>
      <c r="Q12" s="42"/>
      <c r="R12" s="42"/>
      <c r="S12" s="42"/>
      <c r="T12" s="1089" t="s">
        <v>216</v>
      </c>
      <c r="U12" s="1090"/>
      <c r="V12" s="1090"/>
      <c r="W12" s="1090"/>
      <c r="X12" s="1090"/>
      <c r="Y12" s="1091"/>
      <c r="Z12" s="1352"/>
      <c r="AA12" s="1353"/>
      <c r="AB12" s="1353"/>
      <c r="AC12" s="1353"/>
      <c r="AD12" s="1474"/>
      <c r="AE12" s="1352"/>
      <c r="AF12" s="1353"/>
      <c r="AG12" s="1353"/>
      <c r="AH12" s="1353"/>
      <c r="AI12" s="1354"/>
      <c r="AJ12" s="5"/>
      <c r="AK12" s="1082" t="s">
        <v>893</v>
      </c>
      <c r="AL12" s="1083"/>
      <c r="AM12" s="1083"/>
      <c r="AN12" s="1083"/>
      <c r="AO12" s="1083"/>
      <c r="AP12" s="1083"/>
      <c r="AQ12" s="1083"/>
      <c r="AR12" s="1083"/>
      <c r="AS12" s="1083"/>
      <c r="AT12" s="1083"/>
      <c r="AU12" s="1083"/>
      <c r="AV12" s="1083"/>
      <c r="AW12" s="1083"/>
      <c r="AX12" s="1083"/>
      <c r="AY12" s="1083"/>
      <c r="AZ12" s="1083"/>
      <c r="BA12" s="1083"/>
      <c r="BB12" s="1083"/>
      <c r="BC12" s="1083"/>
      <c r="BD12" s="1083"/>
      <c r="BE12" s="1083"/>
      <c r="BF12" s="1083"/>
      <c r="BG12" s="1083"/>
      <c r="BH12" s="1083"/>
      <c r="BI12" s="1083"/>
      <c r="BJ12" s="1083"/>
      <c r="BK12" s="1083"/>
      <c r="BL12" s="1083"/>
      <c r="BM12" s="1083"/>
      <c r="BN12" s="1083"/>
      <c r="BO12" s="1084"/>
      <c r="BP12" s="5"/>
      <c r="BQ12" s="5"/>
      <c r="BR12" s="5"/>
      <c r="BS12" s="5"/>
      <c r="BT12" s="5"/>
      <c r="BU12" s="5"/>
      <c r="BV12" s="5"/>
      <c r="BW12" s="5"/>
      <c r="BX12" s="5"/>
      <c r="BY12" s="5"/>
      <c r="BZ12" s="5"/>
      <c r="CA12" s="5"/>
      <c r="CB12" s="5"/>
    </row>
    <row r="13" spans="1:109" ht="12" customHeight="1" x14ac:dyDescent="0.2">
      <c r="A13" s="1018" t="s">
        <v>54</v>
      </c>
      <c r="B13" s="1019"/>
      <c r="C13" s="1019"/>
      <c r="D13" s="1019"/>
      <c r="E13" s="1019"/>
      <c r="F13" s="1020"/>
      <c r="G13" s="1033"/>
      <c r="H13" s="1033"/>
      <c r="I13" s="1033"/>
      <c r="J13" s="1033"/>
      <c r="K13" s="1033"/>
      <c r="L13" s="1033"/>
      <c r="M13" s="1033"/>
      <c r="N13" s="1033"/>
      <c r="O13" s="1033"/>
      <c r="P13" s="1034"/>
      <c r="Q13" s="42"/>
      <c r="R13" s="42"/>
      <c r="S13" s="42"/>
      <c r="T13" s="997" t="s">
        <v>153</v>
      </c>
      <c r="U13" s="998"/>
      <c r="V13" s="998"/>
      <c r="W13" s="998"/>
      <c r="X13" s="998"/>
      <c r="Y13" s="998"/>
      <c r="Z13" s="959"/>
      <c r="AA13" s="960"/>
      <c r="AB13" s="960"/>
      <c r="AC13" s="960"/>
      <c r="AD13" s="961"/>
      <c r="AE13" s="959"/>
      <c r="AF13" s="960"/>
      <c r="AG13" s="960"/>
      <c r="AH13" s="960"/>
      <c r="AI13" s="1479"/>
      <c r="AJ13" s="5"/>
      <c r="AK13" s="1092"/>
      <c r="AL13" s="1093"/>
      <c r="AM13" s="1094"/>
      <c r="AN13" s="1088" t="s">
        <v>1006</v>
      </c>
      <c r="AO13" s="1088"/>
      <c r="AP13" s="1088"/>
      <c r="AQ13" s="1088" t="s">
        <v>98</v>
      </c>
      <c r="AR13" s="1088"/>
      <c r="AS13" s="1088"/>
      <c r="AT13" s="1088"/>
      <c r="AU13" s="1088"/>
      <c r="AV13" s="1088"/>
      <c r="AW13" s="1088"/>
      <c r="AX13" s="1088"/>
      <c r="AY13" s="1085"/>
      <c r="AZ13" s="1088" t="s">
        <v>155</v>
      </c>
      <c r="BA13" s="1088"/>
      <c r="BB13" s="1088"/>
      <c r="BC13" s="1088"/>
      <c r="BD13" s="1088"/>
      <c r="BE13" s="1088"/>
      <c r="BF13" s="1088"/>
      <c r="BG13" s="1088"/>
      <c r="BH13" s="1085" t="s">
        <v>154</v>
      </c>
      <c r="BI13" s="1086"/>
      <c r="BJ13" s="1086"/>
      <c r="BK13" s="1086"/>
      <c r="BL13" s="1086"/>
      <c r="BM13" s="1086"/>
      <c r="BN13" s="1086"/>
      <c r="BO13" s="1087"/>
      <c r="BP13" s="5"/>
      <c r="BQ13" s="5"/>
      <c r="BR13" s="5"/>
      <c r="BS13" s="5"/>
      <c r="BT13" s="5"/>
      <c r="BU13" s="5"/>
      <c r="BV13" s="5"/>
      <c r="BW13" s="5"/>
      <c r="BX13" s="5"/>
      <c r="BY13" s="5"/>
      <c r="BZ13" s="5"/>
      <c r="CA13" s="5"/>
      <c r="CB13" s="5"/>
    </row>
    <row r="14" spans="1:109" ht="12" customHeight="1" x14ac:dyDescent="0.2">
      <c r="A14" s="1018" t="s">
        <v>150</v>
      </c>
      <c r="B14" s="1019"/>
      <c r="C14" s="1019"/>
      <c r="D14" s="1019"/>
      <c r="E14" s="1019"/>
      <c r="F14" s="1020"/>
      <c r="G14" s="1033"/>
      <c r="H14" s="1033"/>
      <c r="I14" s="1033"/>
      <c r="J14" s="1033"/>
      <c r="K14" s="1033"/>
      <c r="L14" s="1033"/>
      <c r="M14" s="1033"/>
      <c r="N14" s="1033"/>
      <c r="O14" s="1033"/>
      <c r="P14" s="1034"/>
      <c r="Q14" s="42"/>
      <c r="R14" s="42"/>
      <c r="S14" s="42"/>
      <c r="T14" s="997" t="s">
        <v>874</v>
      </c>
      <c r="U14" s="998"/>
      <c r="V14" s="998"/>
      <c r="W14" s="998"/>
      <c r="X14" s="998"/>
      <c r="Y14" s="998"/>
      <c r="Z14" s="1475"/>
      <c r="AA14" s="1476"/>
      <c r="AB14" s="1476"/>
      <c r="AC14" s="1476"/>
      <c r="AD14" s="1477"/>
      <c r="AE14" s="1475"/>
      <c r="AF14" s="1476"/>
      <c r="AG14" s="1476"/>
      <c r="AH14" s="1476"/>
      <c r="AI14" s="1478"/>
      <c r="AJ14" s="5"/>
      <c r="AK14" s="1069" t="s">
        <v>152</v>
      </c>
      <c r="AL14" s="1070"/>
      <c r="AM14" s="1070"/>
      <c r="AN14" s="1080"/>
      <c r="AO14" s="1080"/>
      <c r="AP14" s="1080"/>
      <c r="AQ14" s="1073"/>
      <c r="AR14" s="1073"/>
      <c r="AS14" s="1073"/>
      <c r="AT14" s="1057" t="s">
        <v>151</v>
      </c>
      <c r="AU14" s="1057"/>
      <c r="AV14" s="1057"/>
      <c r="AW14" s="1057"/>
      <c r="AX14" s="1057"/>
      <c r="AY14" s="1058"/>
      <c r="AZ14" s="1075" t="str">
        <f>IF(AN14="","",IF(100*(ABS(AN14-$AN$8)/$AN$8)&gt;10,"T1 Exceeds 10% by "&amp;ROUND(100*(ABS(AN14-$AN$8)/$AN$8)-10,1)&amp;"%",""))</f>
        <v/>
      </c>
      <c r="BA14" s="1075"/>
      <c r="BB14" s="1075"/>
      <c r="BC14" s="1075"/>
      <c r="BD14" s="1075"/>
      <c r="BE14" s="1075"/>
      <c r="BF14" s="1075"/>
      <c r="BG14" s="1075"/>
      <c r="BH14" s="1075"/>
      <c r="BI14" s="1075"/>
      <c r="BJ14" s="1075"/>
      <c r="BK14" s="1075"/>
      <c r="BL14" s="1075"/>
      <c r="BM14" s="1075"/>
      <c r="BN14" s="1075"/>
      <c r="BO14" s="1076"/>
      <c r="BP14" s="5"/>
      <c r="BQ14" s="5"/>
      <c r="BR14" s="5"/>
      <c r="BS14" s="5"/>
      <c r="BT14" s="5"/>
      <c r="BU14" s="5"/>
      <c r="BV14" s="5"/>
      <c r="BW14" s="5"/>
      <c r="BX14" s="5"/>
      <c r="BY14" s="5"/>
      <c r="BZ14" s="5"/>
      <c r="CA14" s="5"/>
      <c r="CB14" s="5"/>
      <c r="CC14" s="644"/>
      <c r="CD14" s="644"/>
      <c r="CE14" s="644"/>
      <c r="CF14" s="644"/>
      <c r="CG14" s="644"/>
      <c r="CH14" s="644"/>
      <c r="CI14" s="644"/>
      <c r="CJ14" s="644"/>
      <c r="CK14" s="644"/>
      <c r="CL14" s="644"/>
      <c r="CM14" s="644"/>
      <c r="CN14" s="644"/>
      <c r="CO14" s="644"/>
      <c r="CP14" s="644"/>
      <c r="CQ14" s="644"/>
      <c r="CR14" s="644"/>
      <c r="CS14" s="644"/>
      <c r="CT14" s="644"/>
      <c r="CU14" s="644"/>
      <c r="CV14" s="644"/>
      <c r="CW14" s="644"/>
      <c r="CX14" s="644"/>
      <c r="CY14" s="644"/>
      <c r="CZ14" s="644"/>
      <c r="DA14" s="644"/>
      <c r="DB14" s="644"/>
      <c r="DC14" s="644"/>
      <c r="DD14" s="644"/>
      <c r="DE14" s="645"/>
    </row>
    <row r="15" spans="1:109" ht="12" customHeight="1" x14ac:dyDescent="0.2">
      <c r="A15" s="1018" t="s">
        <v>149</v>
      </c>
      <c r="B15" s="1019"/>
      <c r="C15" s="1019"/>
      <c r="D15" s="1019"/>
      <c r="E15" s="1019"/>
      <c r="F15" s="1020"/>
      <c r="G15" s="1027"/>
      <c r="H15" s="1027"/>
      <c r="I15" s="1027"/>
      <c r="J15" s="1027"/>
      <c r="K15" s="1027"/>
      <c r="L15" s="1027"/>
      <c r="M15" s="1027"/>
      <c r="N15" s="1027"/>
      <c r="O15" s="1027"/>
      <c r="P15" s="1029"/>
      <c r="Q15" s="42"/>
      <c r="R15" s="42"/>
      <c r="S15" s="42"/>
      <c r="T15" s="997" t="s">
        <v>54</v>
      </c>
      <c r="U15" s="998"/>
      <c r="V15" s="998"/>
      <c r="W15" s="998"/>
      <c r="X15" s="998"/>
      <c r="Y15" s="998"/>
      <c r="Z15" s="1033"/>
      <c r="AA15" s="1033"/>
      <c r="AB15" s="1033"/>
      <c r="AC15" s="1033"/>
      <c r="AD15" s="1033"/>
      <c r="AE15" s="1123"/>
      <c r="AF15" s="1124"/>
      <c r="AG15" s="1124"/>
      <c r="AH15" s="1124"/>
      <c r="AI15" s="1285"/>
      <c r="AJ15" s="5"/>
      <c r="AK15" s="1069" t="s">
        <v>51</v>
      </c>
      <c r="AL15" s="1070"/>
      <c r="AM15" s="1070"/>
      <c r="AN15" s="1080"/>
      <c r="AO15" s="1080"/>
      <c r="AP15" s="1080"/>
      <c r="AQ15" s="1073"/>
      <c r="AR15" s="1073"/>
      <c r="AS15" s="1073"/>
      <c r="AT15" s="1469"/>
      <c r="AU15" s="1469"/>
      <c r="AV15" s="1469"/>
      <c r="AW15" s="1469"/>
      <c r="AX15" s="1469"/>
      <c r="AY15" s="1470"/>
      <c r="AZ15" s="1075" t="str">
        <f>IF(AN15="","",IF(100*(ABS(AN15-$AN$8)/$AN$8)&gt;10,"T2 Exceeds 10% by "&amp;ROUND(100*(ABS(AN15-$AN$8)/$AN$8)-10,1)&amp;"%",""))</f>
        <v/>
      </c>
      <c r="BA15" s="1075"/>
      <c r="BB15" s="1075"/>
      <c r="BC15" s="1075"/>
      <c r="BD15" s="1075"/>
      <c r="BE15" s="1075"/>
      <c r="BF15" s="1075"/>
      <c r="BG15" s="1075"/>
      <c r="BH15" s="1075" t="str">
        <f>IF(AQ15="","",IF(100*(ABS(AQ15-$AQ$8)/$AQ$8)&gt;2,"T2 Exceeds 2% by "&amp;ROUND(100*(ABS(AQ15-$AQ$8)/$AQ$8)-2,1)&amp;"%",""))</f>
        <v/>
      </c>
      <c r="BI15" s="1075"/>
      <c r="BJ15" s="1075"/>
      <c r="BK15" s="1075"/>
      <c r="BL15" s="1075"/>
      <c r="BM15" s="1075"/>
      <c r="BN15" s="1075"/>
      <c r="BO15" s="1076"/>
      <c r="BP15" s="5"/>
      <c r="BQ15" s="5"/>
      <c r="BR15" s="5"/>
      <c r="BS15" s="5"/>
      <c r="BT15" s="5"/>
      <c r="BU15" s="5"/>
      <c r="BV15" s="5"/>
      <c r="BW15" s="5"/>
      <c r="BX15" s="5"/>
      <c r="BY15" s="5"/>
      <c r="BZ15" s="5"/>
      <c r="CA15" s="5"/>
      <c r="CB15" s="5"/>
      <c r="CC15" s="644"/>
      <c r="CD15" s="644"/>
      <c r="CE15" s="644"/>
      <c r="CF15" s="644"/>
      <c r="CG15" s="644"/>
      <c r="CH15" s="644"/>
      <c r="CI15" s="644"/>
      <c r="CJ15" s="644"/>
      <c r="CK15" s="644"/>
      <c r="CL15" s="644"/>
      <c r="CM15" s="644"/>
      <c r="CN15" s="644"/>
      <c r="CO15" s="644"/>
      <c r="CP15" s="644"/>
      <c r="CQ15" s="644"/>
      <c r="CR15" s="644"/>
      <c r="CS15" s="644"/>
      <c r="CT15" s="644"/>
      <c r="CU15" s="644"/>
      <c r="CV15" s="644"/>
      <c r="CW15" s="644"/>
      <c r="CX15" s="644"/>
      <c r="CY15" s="644"/>
      <c r="CZ15" s="644"/>
      <c r="DA15" s="644"/>
      <c r="DB15" s="644"/>
      <c r="DC15" s="644"/>
      <c r="DD15" s="644"/>
      <c r="DE15" s="645"/>
    </row>
    <row r="16" spans="1:109" ht="12" customHeight="1" thickBot="1" x14ac:dyDescent="0.25">
      <c r="A16" s="1176" t="s">
        <v>146</v>
      </c>
      <c r="B16" s="1177"/>
      <c r="C16" s="1177"/>
      <c r="D16" s="1177"/>
      <c r="E16" s="1177"/>
      <c r="F16" s="1178"/>
      <c r="G16" s="1021"/>
      <c r="H16" s="1021"/>
      <c r="I16" s="1021"/>
      <c r="J16" s="1021"/>
      <c r="K16" s="1021"/>
      <c r="L16" s="1021"/>
      <c r="M16" s="1021"/>
      <c r="N16" s="1021"/>
      <c r="O16" s="1021"/>
      <c r="P16" s="1175"/>
      <c r="Q16" s="42"/>
      <c r="R16" s="42"/>
      <c r="S16" s="42"/>
      <c r="T16" s="997" t="s">
        <v>145</v>
      </c>
      <c r="U16" s="998"/>
      <c r="V16" s="998"/>
      <c r="W16" s="998"/>
      <c r="X16" s="998"/>
      <c r="Y16" s="998"/>
      <c r="Z16" s="1134"/>
      <c r="AA16" s="1135"/>
      <c r="AB16" s="1135"/>
      <c r="AC16" s="1102" t="s">
        <v>72</v>
      </c>
      <c r="AD16" s="1103"/>
      <c r="AE16" s="1134"/>
      <c r="AF16" s="1135"/>
      <c r="AG16" s="1135"/>
      <c r="AH16" s="1102" t="s">
        <v>72</v>
      </c>
      <c r="AI16" s="1481"/>
      <c r="AJ16" s="5"/>
      <c r="AK16" s="1069" t="s">
        <v>50</v>
      </c>
      <c r="AL16" s="1070"/>
      <c r="AM16" s="1070"/>
      <c r="AN16" s="1080"/>
      <c r="AO16" s="1080"/>
      <c r="AP16" s="1080"/>
      <c r="AQ16" s="1073"/>
      <c r="AR16" s="1073"/>
      <c r="AS16" s="1073"/>
      <c r="AT16" s="1057" t="s">
        <v>147</v>
      </c>
      <c r="AU16" s="1057"/>
      <c r="AV16" s="1057"/>
      <c r="AW16" s="1057"/>
      <c r="AX16" s="1057"/>
      <c r="AY16" s="1058"/>
      <c r="AZ16" s="1075" t="str">
        <f>IF(AN16="","",IF(100*(ABS(AN16-$AN$8)/$AN$8)&gt;10,"T3 Exceeds 10% by "&amp;ROUND(100*(ABS(AN16-$AN$8)/$AN$8)-10,1)&amp;"%",""))</f>
        <v/>
      </c>
      <c r="BA16" s="1075"/>
      <c r="BB16" s="1075"/>
      <c r="BC16" s="1075"/>
      <c r="BD16" s="1075"/>
      <c r="BE16" s="1075"/>
      <c r="BF16" s="1075"/>
      <c r="BG16" s="1075"/>
      <c r="BH16" s="1075" t="str">
        <f>IF(AQ16="","",IF(100*(ABS(AQ16-$AQ$8)/$AQ$8)&gt;2,"T3 Exceeds 2% by "&amp;ROUND(100*(ABS(AQ16-$AQ$8)/$AQ$8)-2,1)&amp;"%",""))</f>
        <v/>
      </c>
      <c r="BI16" s="1075"/>
      <c r="BJ16" s="1075"/>
      <c r="BK16" s="1075"/>
      <c r="BL16" s="1075"/>
      <c r="BM16" s="1075"/>
      <c r="BN16" s="1075"/>
      <c r="BO16" s="1076"/>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86" t="s">
        <v>142</v>
      </c>
      <c r="U17" s="987"/>
      <c r="V17" s="987"/>
      <c r="W17" s="987"/>
      <c r="X17" s="987"/>
      <c r="Y17" s="987"/>
      <c r="Z17" s="1380"/>
      <c r="AA17" s="1381"/>
      <c r="AB17" s="1381"/>
      <c r="AC17" s="1381"/>
      <c r="AD17" s="1480"/>
      <c r="AE17" s="1380"/>
      <c r="AF17" s="1381"/>
      <c r="AG17" s="1381"/>
      <c r="AH17" s="1381"/>
      <c r="AI17" s="1382"/>
      <c r="AJ17" s="5"/>
      <c r="AK17" s="1069" t="s">
        <v>144</v>
      </c>
      <c r="AL17" s="1070"/>
      <c r="AM17" s="1070"/>
      <c r="AN17" s="1071" t="str">
        <f>IFERROR(AVERAGE(AN14:AP16),"")</f>
        <v/>
      </c>
      <c r="AO17" s="1071"/>
      <c r="AP17" s="1071"/>
      <c r="AQ17" s="1072" t="str">
        <f>IFERROR(AVERAGE(AQ14:AS16),"")</f>
        <v/>
      </c>
      <c r="AR17" s="1072"/>
      <c r="AS17" s="1072"/>
      <c r="AT17" s="1469"/>
      <c r="AU17" s="1469"/>
      <c r="AV17" s="1469"/>
      <c r="AW17" s="1469"/>
      <c r="AX17" s="1469"/>
      <c r="AY17" s="1470"/>
      <c r="AZ17" s="1046" t="s">
        <v>143</v>
      </c>
      <c r="BA17" s="1047"/>
      <c r="BB17" s="1047"/>
      <c r="BC17" s="1047"/>
      <c r="BD17" s="1047"/>
      <c r="BE17" s="1047"/>
      <c r="BF17" s="1047"/>
      <c r="BG17" s="1047"/>
      <c r="BH17" s="1047"/>
      <c r="BI17" s="1047"/>
      <c r="BJ17" s="1047"/>
      <c r="BK17" s="1047"/>
      <c r="BL17" s="1047"/>
      <c r="BM17" s="1047"/>
      <c r="BN17" s="1047"/>
      <c r="BO17" s="1048"/>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51"/>
      <c r="AL18" s="1052"/>
      <c r="AM18" s="1052"/>
      <c r="AN18" s="1052"/>
      <c r="AO18" s="1052"/>
      <c r="AP18" s="1052"/>
      <c r="AQ18" s="1052"/>
      <c r="AR18" s="1052"/>
      <c r="AS18" s="1053"/>
      <c r="AT18" s="1057" t="s">
        <v>141</v>
      </c>
      <c r="AU18" s="1057"/>
      <c r="AV18" s="1057"/>
      <c r="AW18" s="1057"/>
      <c r="AX18" s="1057"/>
      <c r="AY18" s="1058"/>
      <c r="AZ18" s="1059" t="s">
        <v>140</v>
      </c>
      <c r="BA18" s="1060"/>
      <c r="BB18" s="1060"/>
      <c r="BC18" s="1060"/>
      <c r="BD18" s="1060"/>
      <c r="BE18" s="1060"/>
      <c r="BF18" s="1060"/>
      <c r="BG18" s="1060"/>
      <c r="BH18" s="1060"/>
      <c r="BI18" s="1060"/>
      <c r="BJ18" s="1060"/>
      <c r="BK18" s="1060"/>
      <c r="BL18" s="1060"/>
      <c r="BM18" s="1060"/>
      <c r="BN18" s="1060"/>
      <c r="BO18" s="1061"/>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Bot="1" x14ac:dyDescent="0.25">
      <c r="A19" s="887" t="s">
        <v>139</v>
      </c>
      <c r="B19" s="888"/>
      <c r="C19" s="888"/>
      <c r="D19" s="888"/>
      <c r="E19" s="888"/>
      <c r="F19" s="888"/>
      <c r="G19" s="888"/>
      <c r="H19" s="888"/>
      <c r="I19" s="889"/>
      <c r="J19" s="42"/>
      <c r="K19" s="640"/>
      <c r="L19" s="640"/>
      <c r="M19" s="2"/>
      <c r="N19" s="887" t="s">
        <v>131</v>
      </c>
      <c r="O19" s="888"/>
      <c r="P19" s="888"/>
      <c r="Q19" s="888"/>
      <c r="R19" s="888"/>
      <c r="S19" s="888"/>
      <c r="T19" s="888"/>
      <c r="U19" s="888"/>
      <c r="V19" s="889"/>
      <c r="W19" s="646"/>
      <c r="X19" s="646"/>
      <c r="Y19" s="646"/>
      <c r="Z19" s="42"/>
      <c r="AA19" s="887" t="s">
        <v>894</v>
      </c>
      <c r="AB19" s="888"/>
      <c r="AC19" s="888"/>
      <c r="AD19" s="888"/>
      <c r="AE19" s="888"/>
      <c r="AF19" s="888"/>
      <c r="AG19" s="888"/>
      <c r="AH19" s="888"/>
      <c r="AI19" s="889"/>
      <c r="AJ19" s="5"/>
      <c r="AK19" s="1054"/>
      <c r="AL19" s="1055"/>
      <c r="AM19" s="1055"/>
      <c r="AN19" s="1055"/>
      <c r="AO19" s="1055"/>
      <c r="AP19" s="1055"/>
      <c r="AQ19" s="1055"/>
      <c r="AR19" s="1055"/>
      <c r="AS19" s="1056"/>
      <c r="AT19" s="1043"/>
      <c r="AU19" s="1044"/>
      <c r="AV19" s="1044"/>
      <c r="AW19" s="1044"/>
      <c r="AX19" s="1044"/>
      <c r="AY19" s="1045"/>
      <c r="AZ19" s="1062"/>
      <c r="BA19" s="1063"/>
      <c r="BB19" s="1063"/>
      <c r="BC19" s="1063"/>
      <c r="BD19" s="1063"/>
      <c r="BE19" s="1063"/>
      <c r="BF19" s="1063"/>
      <c r="BG19" s="1063"/>
      <c r="BH19" s="1063"/>
      <c r="BI19" s="1063"/>
      <c r="BJ19" s="1063"/>
      <c r="BK19" s="1063"/>
      <c r="BL19" s="1063"/>
      <c r="BM19" s="1063"/>
      <c r="BN19" s="1063"/>
      <c r="BO19" s="1064"/>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Top="1" thickBot="1" x14ac:dyDescent="0.25">
      <c r="A20" s="1482"/>
      <c r="B20" s="1483"/>
      <c r="C20" s="1483"/>
      <c r="D20" s="1484" t="s">
        <v>102</v>
      </c>
      <c r="E20" s="1484"/>
      <c r="F20" s="1484"/>
      <c r="G20" s="1485" t="s">
        <v>101</v>
      </c>
      <c r="H20" s="1485"/>
      <c r="I20" s="1486"/>
      <c r="J20" s="42"/>
      <c r="K20" s="640"/>
      <c r="L20" s="640"/>
      <c r="M20" s="2"/>
      <c r="N20" s="1482"/>
      <c r="O20" s="1483"/>
      <c r="P20" s="1483"/>
      <c r="Q20" s="1484" t="s">
        <v>102</v>
      </c>
      <c r="R20" s="1484"/>
      <c r="S20" s="1484"/>
      <c r="T20" s="1485" t="s">
        <v>101</v>
      </c>
      <c r="U20" s="1485"/>
      <c r="V20" s="1486"/>
      <c r="W20" s="646"/>
      <c r="X20" s="646"/>
      <c r="Y20" s="646"/>
      <c r="Z20" s="42"/>
      <c r="AA20" s="1482"/>
      <c r="AB20" s="1483"/>
      <c r="AC20" s="1483"/>
      <c r="AD20" s="1484" t="s">
        <v>102</v>
      </c>
      <c r="AE20" s="1484"/>
      <c r="AF20" s="1484"/>
      <c r="AG20" s="1485" t="s">
        <v>101</v>
      </c>
      <c r="AH20" s="1485"/>
      <c r="AI20" s="148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customHeight="1" thickBot="1" x14ac:dyDescent="0.25">
      <c r="A21" s="997" t="s">
        <v>29</v>
      </c>
      <c r="B21" s="998"/>
      <c r="C21" s="998"/>
      <c r="D21" s="1033"/>
      <c r="E21" s="1033"/>
      <c r="F21" s="1033"/>
      <c r="G21" s="1033"/>
      <c r="H21" s="1033"/>
      <c r="I21" s="1034"/>
      <c r="J21" s="42"/>
      <c r="K21" s="640"/>
      <c r="L21" s="640"/>
      <c r="M21" s="2"/>
      <c r="N21" s="997" t="s">
        <v>895</v>
      </c>
      <c r="O21" s="998"/>
      <c r="P21" s="998"/>
      <c r="Q21" s="1033"/>
      <c r="R21" s="1033"/>
      <c r="S21" s="1033"/>
      <c r="T21" s="1027">
        <f>G21</f>
        <v>0</v>
      </c>
      <c r="U21" s="1027"/>
      <c r="V21" s="1029"/>
      <c r="W21" s="646"/>
      <c r="X21" s="646"/>
      <c r="Y21" s="646"/>
      <c r="Z21" s="42"/>
      <c r="AA21" s="997" t="s">
        <v>29</v>
      </c>
      <c r="AB21" s="998"/>
      <c r="AC21" s="998"/>
      <c r="AD21" s="1033"/>
      <c r="AE21" s="1033"/>
      <c r="AF21" s="1033"/>
      <c r="AG21" s="926"/>
      <c r="AH21" s="926"/>
      <c r="AI21" s="1487"/>
      <c r="AJ21" s="5"/>
      <c r="AK21" s="1488" t="s">
        <v>896</v>
      </c>
      <c r="AL21" s="1489"/>
      <c r="AM21" s="1489"/>
      <c r="AN21" s="1489"/>
      <c r="AO21" s="1489"/>
      <c r="AP21" s="1489"/>
      <c r="AQ21" s="1489"/>
      <c r="AR21" s="1489"/>
      <c r="AS21" s="1489"/>
      <c r="AT21" s="1489"/>
      <c r="AU21" s="1489"/>
      <c r="AV21" s="1489"/>
      <c r="AW21" s="1490"/>
      <c r="AX21" s="647"/>
      <c r="AY21" s="1488" t="s">
        <v>897</v>
      </c>
      <c r="AZ21" s="1489"/>
      <c r="BA21" s="1489"/>
      <c r="BB21" s="1489"/>
      <c r="BC21" s="1489"/>
      <c r="BD21" s="1489"/>
      <c r="BE21" s="1489"/>
      <c r="BF21" s="1489"/>
      <c r="BG21" s="1489"/>
      <c r="BH21" s="1489"/>
      <c r="BI21" s="1489"/>
      <c r="BJ21" s="1489"/>
      <c r="BK21" s="1490"/>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thickTop="1" x14ac:dyDescent="0.2">
      <c r="A22" s="997" t="s">
        <v>30</v>
      </c>
      <c r="B22" s="998"/>
      <c r="C22" s="998"/>
      <c r="D22" s="933"/>
      <c r="E22" s="933"/>
      <c r="F22" s="933"/>
      <c r="G22" s="933"/>
      <c r="H22" s="933"/>
      <c r="I22" s="1081"/>
      <c r="J22" s="42"/>
      <c r="K22" s="640"/>
      <c r="L22" s="640"/>
      <c r="M22" s="2"/>
      <c r="N22" s="997" t="s">
        <v>128</v>
      </c>
      <c r="O22" s="998"/>
      <c r="P22" s="998"/>
      <c r="Q22" s="1033"/>
      <c r="R22" s="1033"/>
      <c r="S22" s="1033"/>
      <c r="T22" s="1027">
        <f>AG21</f>
        <v>0</v>
      </c>
      <c r="U22" s="1027"/>
      <c r="V22" s="1029"/>
      <c r="W22" s="646"/>
      <c r="X22" s="646"/>
      <c r="Y22" s="646"/>
      <c r="Z22" s="42"/>
      <c r="AA22" s="997" t="s">
        <v>30</v>
      </c>
      <c r="AB22" s="998"/>
      <c r="AC22" s="998"/>
      <c r="AD22" s="933"/>
      <c r="AE22" s="933"/>
      <c r="AF22" s="933"/>
      <c r="AG22" s="933"/>
      <c r="AH22" s="933"/>
      <c r="AI22" s="1081"/>
      <c r="AJ22" s="5"/>
      <c r="AK22" s="1493" t="s">
        <v>135</v>
      </c>
      <c r="AL22" s="1198"/>
      <c r="AM22" s="1198"/>
      <c r="AN22" s="1198"/>
      <c r="AO22" s="1198"/>
      <c r="AP22" s="1198"/>
      <c r="AQ22" s="1198"/>
      <c r="AR22" s="1198"/>
      <c r="AS22" s="1198"/>
      <c r="AT22" s="1491" t="str">
        <f>IFERROR(H46/H48,"")</f>
        <v/>
      </c>
      <c r="AU22" s="1491"/>
      <c r="AV22" s="1491"/>
      <c r="AW22" s="1492"/>
      <c r="AX22" s="647"/>
      <c r="AY22" s="1493" t="s">
        <v>135</v>
      </c>
      <c r="AZ22" s="1198"/>
      <c r="BA22" s="1198"/>
      <c r="BB22" s="1198"/>
      <c r="BC22" s="1198"/>
      <c r="BD22" s="1198"/>
      <c r="BE22" s="1198"/>
      <c r="BF22" s="1198"/>
      <c r="BG22" s="1198"/>
      <c r="BH22" s="1491" t="str">
        <f>IFERROR(Z46/Z48,"")</f>
        <v/>
      </c>
      <c r="BI22" s="1491"/>
      <c r="BJ22" s="1491"/>
      <c r="BK22" s="1492"/>
      <c r="BL22" s="5"/>
      <c r="BM22" s="5"/>
      <c r="BN22" s="5"/>
      <c r="BO22" s="5"/>
      <c r="BP22" s="5"/>
      <c r="BQ22" s="5"/>
      <c r="BR22" s="5"/>
      <c r="BS22" s="5"/>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997" t="s">
        <v>31</v>
      </c>
      <c r="B23" s="998"/>
      <c r="C23" s="998"/>
      <c r="D23" s="933"/>
      <c r="E23" s="933"/>
      <c r="F23" s="933"/>
      <c r="G23" s="933"/>
      <c r="H23" s="933"/>
      <c r="I23" s="1081"/>
      <c r="J23" s="42"/>
      <c r="K23" s="640"/>
      <c r="L23" s="640"/>
      <c r="M23" s="2"/>
      <c r="N23" s="997" t="s">
        <v>127</v>
      </c>
      <c r="O23" s="998"/>
      <c r="P23" s="998"/>
      <c r="Q23" s="1033"/>
      <c r="R23" s="1033"/>
      <c r="S23" s="1033"/>
      <c r="T23" s="1027">
        <f>T21-T22</f>
        <v>0</v>
      </c>
      <c r="U23" s="1027"/>
      <c r="V23" s="1029"/>
      <c r="W23" s="646"/>
      <c r="X23" s="646"/>
      <c r="Y23" s="646"/>
      <c r="Z23" s="42"/>
      <c r="AA23" s="997" t="s">
        <v>31</v>
      </c>
      <c r="AB23" s="998"/>
      <c r="AC23" s="998"/>
      <c r="AD23" s="933"/>
      <c r="AE23" s="933"/>
      <c r="AF23" s="933"/>
      <c r="AG23" s="933"/>
      <c r="AH23" s="933"/>
      <c r="AI23" s="1081"/>
      <c r="AJ23" s="5"/>
      <c r="AK23" s="1069" t="s">
        <v>134</v>
      </c>
      <c r="AL23" s="1070"/>
      <c r="AM23" s="1070"/>
      <c r="AN23" s="1070"/>
      <c r="AO23" s="1070"/>
      <c r="AP23" s="1070"/>
      <c r="AQ23" s="1070"/>
      <c r="AR23" s="1070"/>
      <c r="AS23" s="1070"/>
      <c r="AT23" s="1201" t="str">
        <f>IFERROR(IF((H46*1.57)+(H48*1.57)+(H51*2)&lt;&gt;0,(H46*1.57)+(H48*1.57)+(H51*2),""),"")</f>
        <v/>
      </c>
      <c r="AU23" s="1201"/>
      <c r="AV23" s="1202"/>
      <c r="AW23" s="648" t="s">
        <v>133</v>
      </c>
      <c r="AX23" s="647"/>
      <c r="AY23" s="1069" t="s">
        <v>134</v>
      </c>
      <c r="AZ23" s="1070"/>
      <c r="BA23" s="1070"/>
      <c r="BB23" s="1070"/>
      <c r="BC23" s="1070"/>
      <c r="BD23" s="1070"/>
      <c r="BE23" s="1070"/>
      <c r="BF23" s="1070"/>
      <c r="BG23" s="1070"/>
      <c r="BH23" s="1201" t="str">
        <f>IFERROR(IF((Z46*1.57)+(Z48*1.57)+(Z51*2)&lt;&gt;0,(Z46*1.57)+(Z48*1.57)+(Z51*2),""),"")</f>
        <v/>
      </c>
      <c r="BI23" s="1201"/>
      <c r="BJ23" s="1202"/>
      <c r="BK23" s="648" t="s">
        <v>133</v>
      </c>
      <c r="BL23" s="5"/>
      <c r="BM23" s="5"/>
      <c r="BN23" s="5"/>
      <c r="BO23" s="5"/>
      <c r="BP23" s="5"/>
      <c r="BQ23" s="5"/>
      <c r="BR23" s="5"/>
      <c r="BS23" s="5"/>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thickBot="1" x14ac:dyDescent="0.25">
      <c r="A24" s="1494" t="s">
        <v>32</v>
      </c>
      <c r="B24" s="1495"/>
      <c r="C24" s="1495"/>
      <c r="D24" s="1033"/>
      <c r="E24" s="1033"/>
      <c r="F24" s="1033"/>
      <c r="G24" s="1033"/>
      <c r="H24" s="1033"/>
      <c r="I24" s="1034"/>
      <c r="J24" s="42"/>
      <c r="K24" s="640"/>
      <c r="L24" s="640"/>
      <c r="M24" s="2"/>
      <c r="N24" s="1496" t="s">
        <v>898</v>
      </c>
      <c r="O24" s="1497"/>
      <c r="P24" s="1497"/>
      <c r="Q24" s="1021"/>
      <c r="R24" s="1021"/>
      <c r="S24" s="1021"/>
      <c r="T24" s="1021"/>
      <c r="U24" s="1021"/>
      <c r="V24" s="1175"/>
      <c r="W24" s="646"/>
      <c r="X24" s="646"/>
      <c r="Y24" s="646"/>
      <c r="Z24" s="42"/>
      <c r="AA24" s="1494" t="s">
        <v>32</v>
      </c>
      <c r="AB24" s="1495"/>
      <c r="AC24" s="1495"/>
      <c r="AD24" s="926"/>
      <c r="AE24" s="926"/>
      <c r="AF24" s="926"/>
      <c r="AG24" s="926"/>
      <c r="AH24" s="926"/>
      <c r="AI24" s="1487"/>
      <c r="AJ24" s="5"/>
      <c r="AK24" s="1069" t="s">
        <v>132</v>
      </c>
      <c r="AL24" s="1070"/>
      <c r="AM24" s="1070"/>
      <c r="AN24" s="1070"/>
      <c r="AO24" s="1070"/>
      <c r="AP24" s="1070"/>
      <c r="AQ24" s="1070"/>
      <c r="AR24" s="1070"/>
      <c r="AS24" s="1070"/>
      <c r="AT24" s="1072" t="str">
        <f>IFERROR(M37*AT22,"")</f>
        <v/>
      </c>
      <c r="AU24" s="1072"/>
      <c r="AV24" s="1072"/>
      <c r="AW24" s="1190"/>
      <c r="AX24" s="5"/>
      <c r="AY24" s="1069" t="s">
        <v>132</v>
      </c>
      <c r="AZ24" s="1070"/>
      <c r="BA24" s="1070"/>
      <c r="BB24" s="1070"/>
      <c r="BC24" s="1070"/>
      <c r="BD24" s="1070"/>
      <c r="BE24" s="1070"/>
      <c r="BF24" s="1070"/>
      <c r="BG24" s="1070"/>
      <c r="BH24" s="1072" t="str">
        <f>IFERROR(AE37*BH22,"")</f>
        <v/>
      </c>
      <c r="BI24" s="1072"/>
      <c r="BJ24" s="1072"/>
      <c r="BK24" s="1190"/>
      <c r="BL24" s="5"/>
      <c r="BM24" s="5"/>
      <c r="BN24" s="5"/>
      <c r="BO24" s="5"/>
      <c r="BP24" s="5"/>
      <c r="BQ24" s="5"/>
      <c r="BR24" s="5"/>
      <c r="BS24" s="5"/>
      <c r="BT24" s="5"/>
      <c r="BU24" s="5"/>
      <c r="BV24" s="5"/>
      <c r="BW24" s="5"/>
      <c r="BX24" s="5"/>
      <c r="BY24" s="5"/>
      <c r="BZ24" s="5"/>
      <c r="CA24" s="5"/>
      <c r="CB24" s="5"/>
      <c r="CC24" s="644"/>
      <c r="CD24" s="644"/>
      <c r="CE24" s="644"/>
      <c r="CO24" s="644"/>
      <c r="CP24" s="644"/>
      <c r="CQ24" s="644"/>
      <c r="CR24" s="644"/>
      <c r="CS24" s="644"/>
      <c r="CT24" s="644"/>
      <c r="CU24" s="644"/>
      <c r="CV24" s="644"/>
      <c r="CW24" s="644"/>
      <c r="CX24" s="644"/>
      <c r="CY24" s="644"/>
      <c r="CZ24" s="644"/>
      <c r="DA24" s="644"/>
      <c r="DB24" s="644"/>
      <c r="DC24" s="644"/>
      <c r="DD24" s="644"/>
      <c r="DE24" s="645"/>
    </row>
    <row r="25" spans="1:109" ht="12" customHeight="1" thickBot="1" x14ac:dyDescent="0.25">
      <c r="A25" s="1494" t="s">
        <v>33</v>
      </c>
      <c r="B25" s="1495"/>
      <c r="C25" s="1495"/>
      <c r="D25" s="933"/>
      <c r="E25" s="933"/>
      <c r="F25" s="933"/>
      <c r="G25" s="1028" t="str">
        <f>IFERROR(IF(AT10="Single Phase",((H34*AN5*AQ5)/(H38*H41))*G31,IF(AT10="Three Phase",(AN8*AQ8*AT6*AT8*1.73/746)*G31,"")),"")</f>
        <v/>
      </c>
      <c r="H25" s="1028"/>
      <c r="I25" s="1514"/>
      <c r="J25" s="42"/>
      <c r="K25" s="640"/>
      <c r="L25" s="640"/>
      <c r="M25" s="640"/>
      <c r="N25" s="646"/>
      <c r="O25" s="646"/>
      <c r="P25" s="646"/>
      <c r="Q25" s="646"/>
      <c r="R25" s="646"/>
      <c r="S25" s="646"/>
      <c r="T25" s="646"/>
      <c r="U25" s="646"/>
      <c r="V25" s="646"/>
      <c r="W25" s="646"/>
      <c r="X25" s="646"/>
      <c r="Y25" s="646"/>
      <c r="Z25" s="42"/>
      <c r="AA25" s="1494" t="s">
        <v>33</v>
      </c>
      <c r="AB25" s="1495"/>
      <c r="AC25" s="1495"/>
      <c r="AD25" s="933"/>
      <c r="AE25" s="933"/>
      <c r="AF25" s="933"/>
      <c r="AG25" s="1028" t="str">
        <f>IFERROR(IF(AT19="Single Phase",((Z34*AN14*AQ14)/(Z38*Z41))*Y31,IF(AT19="Three Phase",(AN17*AQ17*AT15*AT17*1.73/746)*Y31,"")),"")</f>
        <v/>
      </c>
      <c r="AH25" s="1028"/>
      <c r="AI25" s="1514"/>
      <c r="AJ25" s="5"/>
      <c r="AK25" s="1069" t="s">
        <v>129</v>
      </c>
      <c r="AL25" s="1070"/>
      <c r="AM25" s="1070"/>
      <c r="AN25" s="1070"/>
      <c r="AO25" s="1070"/>
      <c r="AP25" s="1070"/>
      <c r="AQ25" s="1070"/>
      <c r="AR25" s="1070"/>
      <c r="AS25" s="1070"/>
      <c r="AT25" s="1072" t="str">
        <f>IFERROR(IF(((H29/60)*(H37))*((H46-0.5))/((H48-0.5))&lt;&gt;0,((H29/60)*(H37))*((H46-0.5))/((H48-0.5)),""),"")</f>
        <v/>
      </c>
      <c r="AU25" s="1072"/>
      <c r="AV25" s="1072"/>
      <c r="AW25" s="1190"/>
      <c r="AX25" s="5"/>
      <c r="AY25" s="1069" t="s">
        <v>129</v>
      </c>
      <c r="AZ25" s="1070"/>
      <c r="BA25" s="1070"/>
      <c r="BB25" s="1070"/>
      <c r="BC25" s="1070"/>
      <c r="BD25" s="1070"/>
      <c r="BE25" s="1070"/>
      <c r="BF25" s="1070"/>
      <c r="BG25" s="1070"/>
      <c r="BH25" s="1072" t="str">
        <f>IFERROR(IF(((AF29/60)*(Z37))*((Z46-0.5))/((Z48-0.5))&lt;&gt;0,((AF29/60)*(Z37))*((Z46-0.5))/((Z48-0.5)),""),"")</f>
        <v/>
      </c>
      <c r="BI25" s="1072"/>
      <c r="BJ25" s="1072"/>
      <c r="BK25" s="1190"/>
      <c r="BL25" s="5"/>
      <c r="BM25" s="5"/>
      <c r="BN25" s="5"/>
      <c r="BO25" s="5"/>
      <c r="BP25" s="5"/>
      <c r="BQ25" s="5"/>
      <c r="BR25" s="5"/>
      <c r="BS25" s="5"/>
      <c r="BT25" s="5"/>
      <c r="BU25" s="5"/>
      <c r="BV25" s="5"/>
      <c r="BW25" s="5"/>
      <c r="BX25" s="5"/>
      <c r="BY25" s="5"/>
      <c r="BZ25" s="5"/>
      <c r="CA25" s="5"/>
      <c r="CB25" s="5"/>
      <c r="CC25" s="644"/>
      <c r="CD25" s="644"/>
      <c r="CE25" s="644"/>
      <c r="CO25" s="644"/>
      <c r="CP25" s="644"/>
      <c r="CQ25" s="644"/>
      <c r="CR25" s="644"/>
      <c r="CS25" s="644"/>
      <c r="CT25" s="644"/>
      <c r="CU25" s="644"/>
      <c r="CV25" s="644"/>
      <c r="CW25" s="644"/>
      <c r="CX25" s="644"/>
      <c r="CY25" s="644"/>
      <c r="CZ25" s="644"/>
      <c r="DA25" s="644"/>
      <c r="DB25" s="644"/>
      <c r="DC25" s="644"/>
      <c r="DD25" s="644"/>
      <c r="DE25" s="645"/>
    </row>
    <row r="26" spans="1:109" ht="12" customHeight="1" thickBot="1" x14ac:dyDescent="0.25">
      <c r="A26" s="1496" t="s">
        <v>138</v>
      </c>
      <c r="B26" s="1497"/>
      <c r="C26" s="1497"/>
      <c r="D26" s="1505"/>
      <c r="E26" s="1506"/>
      <c r="F26" s="1506"/>
      <c r="G26" s="1505"/>
      <c r="H26" s="1506"/>
      <c r="I26" s="1507"/>
      <c r="J26" s="42"/>
      <c r="K26" s="640"/>
      <c r="L26" s="640"/>
      <c r="M26" s="640"/>
      <c r="N26" s="887" t="s">
        <v>899</v>
      </c>
      <c r="O26" s="888"/>
      <c r="P26" s="888"/>
      <c r="Q26" s="888"/>
      <c r="R26" s="888"/>
      <c r="S26" s="888"/>
      <c r="T26" s="888"/>
      <c r="U26" s="888"/>
      <c r="V26" s="889"/>
      <c r="W26" s="646"/>
      <c r="X26" s="646"/>
      <c r="Y26" s="646"/>
      <c r="Z26" s="42"/>
      <c r="AA26" s="1496" t="s">
        <v>138</v>
      </c>
      <c r="AB26" s="1497"/>
      <c r="AC26" s="1497"/>
      <c r="AD26" s="1505"/>
      <c r="AE26" s="1506"/>
      <c r="AF26" s="1506"/>
      <c r="AG26" s="1505"/>
      <c r="AH26" s="1506"/>
      <c r="AI26" s="1507"/>
      <c r="AJ26" s="5"/>
      <c r="AK26" s="1508" t="s">
        <v>125</v>
      </c>
      <c r="AL26" s="1509"/>
      <c r="AM26" s="1509"/>
      <c r="AN26" s="1509"/>
      <c r="AO26" s="1509"/>
      <c r="AP26" s="1509"/>
      <c r="AQ26" s="1509"/>
      <c r="AR26" s="1509"/>
      <c r="AS26" s="1509"/>
      <c r="AT26" s="1509"/>
      <c r="AU26" s="1509"/>
      <c r="AV26" s="1509"/>
      <c r="AW26" s="1510"/>
      <c r="AX26" s="5"/>
      <c r="AY26" s="1508" t="s">
        <v>125</v>
      </c>
      <c r="AZ26" s="1509"/>
      <c r="BA26" s="1509"/>
      <c r="BB26" s="1509"/>
      <c r="BC26" s="1509"/>
      <c r="BD26" s="1509"/>
      <c r="BE26" s="1509"/>
      <c r="BF26" s="1509"/>
      <c r="BG26" s="1509"/>
      <c r="BH26" s="1509"/>
      <c r="BI26" s="1509"/>
      <c r="BJ26" s="1509"/>
      <c r="BK26" s="1510"/>
      <c r="BL26" s="5"/>
      <c r="BM26" s="5"/>
      <c r="BN26" s="5"/>
      <c r="BO26" s="5"/>
      <c r="BP26" s="5"/>
      <c r="BQ26" s="5"/>
      <c r="BR26" s="5"/>
      <c r="BS26" s="5"/>
      <c r="BT26" s="5"/>
      <c r="BU26" s="5"/>
      <c r="BV26" s="5"/>
      <c r="BW26" s="5"/>
      <c r="BX26" s="5"/>
      <c r="BY26" s="5"/>
      <c r="BZ26" s="5"/>
      <c r="CA26" s="5"/>
      <c r="CB26" s="5"/>
      <c r="CC26" s="644"/>
      <c r="CD26" s="644"/>
      <c r="CE26" s="644"/>
      <c r="CO26" s="644"/>
      <c r="CP26" s="644"/>
      <c r="CQ26" s="644"/>
      <c r="CR26" s="644"/>
      <c r="CS26" s="644"/>
      <c r="CT26" s="644"/>
      <c r="CU26" s="644"/>
      <c r="CV26" s="644"/>
      <c r="CW26" s="644"/>
      <c r="CX26" s="644"/>
      <c r="CY26" s="644"/>
      <c r="CZ26" s="644"/>
      <c r="DA26" s="644"/>
      <c r="DB26" s="644"/>
      <c r="DC26" s="644"/>
      <c r="DD26" s="644"/>
      <c r="DE26" s="645"/>
    </row>
    <row r="27" spans="1:109" ht="12" customHeight="1" thickBot="1" x14ac:dyDescent="0.25">
      <c r="A27" s="1498"/>
      <c r="B27" s="1498"/>
      <c r="C27" s="1498"/>
      <c r="D27" s="1499"/>
      <c r="E27" s="1499"/>
      <c r="F27" s="1499"/>
      <c r="G27" s="1500"/>
      <c r="H27" s="1500"/>
      <c r="I27" s="1500"/>
      <c r="J27" s="42"/>
      <c r="K27" s="640"/>
      <c r="L27" s="640"/>
      <c r="M27" s="640"/>
      <c r="N27" s="1482" t="s">
        <v>900</v>
      </c>
      <c r="O27" s="1483"/>
      <c r="P27" s="1483"/>
      <c r="Q27" s="1483"/>
      <c r="R27" s="1483"/>
      <c r="S27" s="1501"/>
      <c r="T27" s="1502"/>
      <c r="U27" s="1503" t="s">
        <v>72</v>
      </c>
      <c r="V27" s="1504"/>
      <c r="W27" s="646"/>
      <c r="X27" s="646"/>
      <c r="Y27" s="646"/>
      <c r="Z27" s="42"/>
      <c r="AA27" s="640"/>
      <c r="AB27" s="640"/>
      <c r="AC27" s="640"/>
      <c r="AD27" s="646"/>
      <c r="AE27" s="646"/>
      <c r="AF27" s="646"/>
      <c r="AG27" s="649"/>
      <c r="AH27" s="649"/>
      <c r="AI27" s="649"/>
      <c r="AJ27" s="5"/>
      <c r="AK27" s="1511"/>
      <c r="AL27" s="1512"/>
      <c r="AM27" s="1512"/>
      <c r="AN27" s="1512"/>
      <c r="AO27" s="1512"/>
      <c r="AP27" s="1512"/>
      <c r="AQ27" s="1512"/>
      <c r="AR27" s="1512"/>
      <c r="AS27" s="1512"/>
      <c r="AT27" s="1512"/>
      <c r="AU27" s="1512"/>
      <c r="AV27" s="1512"/>
      <c r="AW27" s="1513"/>
      <c r="AX27" s="5"/>
      <c r="AY27" s="1511"/>
      <c r="AZ27" s="1512"/>
      <c r="BA27" s="1512"/>
      <c r="BB27" s="1512"/>
      <c r="BC27" s="1512"/>
      <c r="BD27" s="1512"/>
      <c r="BE27" s="1512"/>
      <c r="BF27" s="1512"/>
      <c r="BG27" s="1512"/>
      <c r="BH27" s="1512"/>
      <c r="BI27" s="1512"/>
      <c r="BJ27" s="1512"/>
      <c r="BK27" s="1513"/>
      <c r="BL27" s="5"/>
      <c r="BM27" s="5"/>
      <c r="BN27" s="5"/>
      <c r="BO27" s="5"/>
      <c r="BP27" s="5"/>
      <c r="BQ27" s="5"/>
      <c r="BR27" s="5"/>
      <c r="BS27" s="5"/>
      <c r="BT27" s="5"/>
      <c r="BU27" s="5"/>
      <c r="BV27" s="5"/>
      <c r="BW27" s="5"/>
      <c r="BX27" s="5"/>
      <c r="BY27" s="5"/>
      <c r="BZ27" s="5"/>
      <c r="CA27" s="5"/>
      <c r="CB27" s="5"/>
      <c r="CC27" s="644"/>
      <c r="CD27" s="644"/>
      <c r="CE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1002" t="s">
        <v>829</v>
      </c>
      <c r="B28" s="1003"/>
      <c r="C28" s="1003"/>
      <c r="D28" s="1003"/>
      <c r="E28" s="1003"/>
      <c r="F28" s="1003"/>
      <c r="G28" s="1003"/>
      <c r="H28" s="1003"/>
      <c r="I28" s="1003"/>
      <c r="J28" s="1003"/>
      <c r="K28" s="1003"/>
      <c r="L28" s="1004"/>
      <c r="M28" s="640"/>
      <c r="N28" s="997" t="s">
        <v>901</v>
      </c>
      <c r="O28" s="998"/>
      <c r="P28" s="998"/>
      <c r="Q28" s="998"/>
      <c r="R28" s="998"/>
      <c r="S28" s="1108"/>
      <c r="T28" s="1109"/>
      <c r="U28" s="1102" t="s">
        <v>72</v>
      </c>
      <c r="V28" s="1481"/>
      <c r="W28" s="646"/>
      <c r="X28" s="1002" t="s">
        <v>902</v>
      </c>
      <c r="Y28" s="1003"/>
      <c r="Z28" s="1003"/>
      <c r="AA28" s="1003"/>
      <c r="AB28" s="1003"/>
      <c r="AC28" s="1003"/>
      <c r="AD28" s="1003"/>
      <c r="AE28" s="1003"/>
      <c r="AF28" s="1003"/>
      <c r="AG28" s="1003"/>
      <c r="AH28" s="1003"/>
      <c r="AI28" s="1004"/>
      <c r="AJ28" s="5"/>
      <c r="AK28" s="65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4"/>
      <c r="CD28" s="644"/>
      <c r="CE28" s="644"/>
      <c r="CO28" s="644"/>
      <c r="CP28" s="644"/>
      <c r="CQ28" s="644"/>
      <c r="CR28" s="644"/>
      <c r="CS28" s="644"/>
      <c r="CT28" s="644"/>
      <c r="CU28" s="644"/>
      <c r="CV28" s="644"/>
      <c r="CW28" s="644"/>
      <c r="CX28" s="644"/>
      <c r="CY28" s="644"/>
      <c r="CZ28" s="644"/>
      <c r="DA28" s="644"/>
      <c r="DB28" s="644"/>
      <c r="DC28" s="644"/>
      <c r="DD28" s="644"/>
      <c r="DE28" s="645"/>
    </row>
    <row r="29" spans="1:109" ht="12" customHeight="1" thickTop="1" thickBot="1" x14ac:dyDescent="0.25">
      <c r="A29" s="1436" t="s">
        <v>903</v>
      </c>
      <c r="B29" s="1437"/>
      <c r="C29" s="1437"/>
      <c r="D29" s="1437"/>
      <c r="E29" s="1437"/>
      <c r="F29" s="1437"/>
      <c r="G29" s="1437"/>
      <c r="H29" s="1438"/>
      <c r="I29" s="1445"/>
      <c r="J29" s="1446"/>
      <c r="K29" s="1119"/>
      <c r="L29" s="1307"/>
      <c r="M29" s="640"/>
      <c r="N29" s="986" t="s">
        <v>101</v>
      </c>
      <c r="O29" s="987"/>
      <c r="P29" s="987"/>
      <c r="Q29" s="987"/>
      <c r="R29" s="987"/>
      <c r="S29" s="1529"/>
      <c r="T29" s="1530"/>
      <c r="U29" s="1515" t="s">
        <v>72</v>
      </c>
      <c r="V29" s="1516"/>
      <c r="W29" s="646"/>
      <c r="X29" s="1436" t="s">
        <v>443</v>
      </c>
      <c r="Y29" s="1437"/>
      <c r="Z29" s="1437"/>
      <c r="AA29" s="1437"/>
      <c r="AB29" s="1437"/>
      <c r="AC29" s="1437"/>
      <c r="AD29" s="1437"/>
      <c r="AE29" s="1438"/>
      <c r="AF29" s="1445"/>
      <c r="AG29" s="1446"/>
      <c r="AH29" s="1119"/>
      <c r="AI29" s="1307"/>
      <c r="AJ29" s="5"/>
      <c r="AK29" s="1517" t="s">
        <v>103</v>
      </c>
      <c r="AL29" s="1518"/>
      <c r="AM29" s="1518"/>
      <c r="AN29" s="1518"/>
      <c r="AO29" s="1518"/>
      <c r="AP29" s="1518"/>
      <c r="AQ29" s="1518"/>
      <c r="AR29" s="1518"/>
      <c r="AS29" s="1518"/>
      <c r="AT29" s="1518"/>
      <c r="AU29" s="1518"/>
      <c r="AV29" s="1519"/>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4"/>
      <c r="CD29" s="644"/>
      <c r="CE29" s="644"/>
      <c r="CO29" s="644"/>
      <c r="CP29" s="644"/>
      <c r="CQ29" s="644"/>
      <c r="CR29" s="644"/>
      <c r="CS29" s="644"/>
      <c r="CT29" s="644"/>
      <c r="CU29" s="644"/>
      <c r="CV29" s="644"/>
      <c r="CW29" s="644"/>
      <c r="CX29" s="644"/>
      <c r="CY29" s="644"/>
      <c r="CZ29" s="644"/>
      <c r="DA29" s="644"/>
      <c r="DB29" s="644"/>
      <c r="DC29" s="644"/>
      <c r="DD29" s="644"/>
      <c r="DE29" s="64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520" t="str">
        <f>IF(S53&lt;&gt;"",IF(S53&gt;=S52*1.2,"Actual DP setpoint exceeds Design + 20% by "&amp;S53-S52*1.2&amp;" in. w.c. If higher DP is correct create a write-up for Remarks of why.",""),"")</f>
        <v/>
      </c>
      <c r="AL30" s="1521"/>
      <c r="AM30" s="1521"/>
      <c r="AN30" s="1521"/>
      <c r="AO30" s="1521"/>
      <c r="AP30" s="1521"/>
      <c r="AQ30" s="1521"/>
      <c r="AR30" s="1521"/>
      <c r="AS30" s="1521"/>
      <c r="AT30" s="1521"/>
      <c r="AU30" s="1521"/>
      <c r="AV30" s="1522"/>
      <c r="AW30" s="5"/>
      <c r="AX30" s="5"/>
      <c r="AY30" s="5"/>
      <c r="AZ30" s="5"/>
      <c r="BA30" s="5"/>
      <c r="BB30" s="5"/>
      <c r="BC30" s="5"/>
      <c r="BD30" s="5"/>
      <c r="BE30" s="5"/>
      <c r="BF30" s="5"/>
      <c r="BG30" s="5"/>
      <c r="BH30" s="5"/>
      <c r="BI30" s="5"/>
      <c r="BJ30" s="5"/>
      <c r="BK30" s="5"/>
      <c r="BL30" s="5"/>
      <c r="BM30" s="5"/>
      <c r="BN30" s="5"/>
      <c r="BO30" s="641"/>
      <c r="BP30" s="641"/>
      <c r="BQ30" s="641"/>
      <c r="BR30" s="641"/>
      <c r="BS30" s="641"/>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thickBot="1" x14ac:dyDescent="0.25">
      <c r="A31" s="887" t="s">
        <v>114</v>
      </c>
      <c r="B31" s="888"/>
      <c r="C31" s="888"/>
      <c r="D31" s="888"/>
      <c r="E31" s="888"/>
      <c r="F31" s="651" t="s">
        <v>113</v>
      </c>
      <c r="G31" s="1411"/>
      <c r="H31" s="1411"/>
      <c r="I31" s="1411"/>
      <c r="J31" s="1411"/>
      <c r="K31" s="1411"/>
      <c r="L31" s="1411"/>
      <c r="M31" s="1411"/>
      <c r="N31" s="1411"/>
      <c r="O31" s="1411"/>
      <c r="P31" s="1411"/>
      <c r="Q31" s="1412"/>
      <c r="R31" s="42"/>
      <c r="S31" s="887" t="s">
        <v>114</v>
      </c>
      <c r="T31" s="888"/>
      <c r="U31" s="888"/>
      <c r="V31" s="888"/>
      <c r="W31" s="888"/>
      <c r="X31" s="651" t="s">
        <v>113</v>
      </c>
      <c r="Y31" s="1411"/>
      <c r="Z31" s="1411"/>
      <c r="AA31" s="1411"/>
      <c r="AB31" s="1411"/>
      <c r="AC31" s="1411"/>
      <c r="AD31" s="1411"/>
      <c r="AE31" s="1411"/>
      <c r="AF31" s="1411"/>
      <c r="AG31" s="1411"/>
      <c r="AH31" s="1411"/>
      <c r="AI31" s="1412"/>
      <c r="AJ31" s="5"/>
      <c r="AK31" s="1523"/>
      <c r="AL31" s="1524"/>
      <c r="AM31" s="1524"/>
      <c r="AN31" s="1524"/>
      <c r="AO31" s="1524"/>
      <c r="AP31" s="1524"/>
      <c r="AQ31" s="1524"/>
      <c r="AR31" s="1524"/>
      <c r="AS31" s="1524"/>
      <c r="AT31" s="1524"/>
      <c r="AU31" s="1524"/>
      <c r="AV31" s="1525"/>
      <c r="AW31" s="5"/>
      <c r="AX31" s="5"/>
      <c r="AY31" s="5"/>
      <c r="AZ31" s="5"/>
      <c r="BA31" s="5"/>
      <c r="BB31" s="5"/>
      <c r="BC31" s="5"/>
      <c r="BD31" s="5"/>
      <c r="BE31" s="5"/>
      <c r="BF31" s="5"/>
      <c r="BG31" s="5"/>
      <c r="BH31" s="5"/>
      <c r="BI31" s="5"/>
      <c r="BJ31" s="5"/>
      <c r="BK31" s="5"/>
      <c r="BL31" s="5"/>
      <c r="BM31" s="5"/>
      <c r="BN31" s="5"/>
      <c r="BO31" s="641"/>
      <c r="BP31" s="641"/>
      <c r="BQ31" s="641"/>
      <c r="BR31" s="641"/>
      <c r="BS31" s="641"/>
      <c r="BT31" s="5"/>
      <c r="BU31" s="5"/>
      <c r="BV31" s="5"/>
      <c r="BW31" s="5"/>
      <c r="BX31" s="5"/>
      <c r="BY31" s="5"/>
      <c r="BZ31" s="5"/>
      <c r="CA31" s="5"/>
      <c r="CB31" s="5"/>
      <c r="CC31" s="644"/>
      <c r="CD31" s="644"/>
      <c r="CE31" s="644"/>
      <c r="CF31" s="644"/>
      <c r="CG31" s="644"/>
      <c r="CH31" s="644"/>
      <c r="CI31" s="644"/>
      <c r="CJ31" s="644"/>
      <c r="CK31" s="644"/>
      <c r="CL31" s="644"/>
      <c r="CM31" s="644"/>
      <c r="CN31" s="644"/>
      <c r="CO31" s="644"/>
      <c r="CP31" s="644"/>
      <c r="CQ31" s="644"/>
      <c r="CR31" s="644"/>
      <c r="CS31" s="644"/>
      <c r="CT31" s="644"/>
      <c r="CU31" s="644"/>
      <c r="CV31" s="644"/>
      <c r="CW31" s="644"/>
      <c r="CX31" s="644"/>
      <c r="CY31" s="644"/>
      <c r="CZ31" s="644"/>
      <c r="DA31" s="644"/>
      <c r="DB31" s="644"/>
      <c r="DC31" s="644"/>
      <c r="DD31" s="644"/>
      <c r="DE31" s="645"/>
    </row>
    <row r="32" spans="1:109" ht="12.75" thickTop="1" x14ac:dyDescent="0.2">
      <c r="A32" s="1482" t="s">
        <v>111</v>
      </c>
      <c r="B32" s="1483"/>
      <c r="C32" s="1483"/>
      <c r="D32" s="1483"/>
      <c r="E32" s="1483"/>
      <c r="F32" s="1483"/>
      <c r="G32" s="1483"/>
      <c r="H32" s="1385"/>
      <c r="I32" s="1385"/>
      <c r="J32" s="1385"/>
      <c r="K32" s="1385"/>
      <c r="L32" s="1385"/>
      <c r="M32" s="1385"/>
      <c r="N32" s="1385"/>
      <c r="O32" s="1385"/>
      <c r="P32" s="1385"/>
      <c r="Q32" s="1395"/>
      <c r="R32" s="42"/>
      <c r="S32" s="1482" t="s">
        <v>111</v>
      </c>
      <c r="T32" s="1483"/>
      <c r="U32" s="1483"/>
      <c r="V32" s="1483"/>
      <c r="W32" s="1483"/>
      <c r="X32" s="1483"/>
      <c r="Y32" s="1483"/>
      <c r="Z32" s="1385"/>
      <c r="AA32" s="1385"/>
      <c r="AB32" s="1385"/>
      <c r="AC32" s="1385"/>
      <c r="AD32" s="1385"/>
      <c r="AE32" s="1385"/>
      <c r="AF32" s="1385"/>
      <c r="AG32" s="1385"/>
      <c r="AH32" s="1385"/>
      <c r="AI32" s="1395"/>
      <c r="AJ32" s="5"/>
      <c r="AK32" s="1523"/>
      <c r="AL32" s="1524"/>
      <c r="AM32" s="1524"/>
      <c r="AN32" s="1524"/>
      <c r="AO32" s="1524"/>
      <c r="AP32" s="1524"/>
      <c r="AQ32" s="1524"/>
      <c r="AR32" s="1524"/>
      <c r="AS32" s="1524"/>
      <c r="AT32" s="1524"/>
      <c r="AU32" s="1524"/>
      <c r="AV32" s="1525"/>
      <c r="AW32" s="5"/>
      <c r="AX32" s="5"/>
      <c r="AY32" s="5"/>
      <c r="AZ32" s="5"/>
      <c r="BA32" s="5"/>
      <c r="BB32" s="5"/>
      <c r="BC32" s="5"/>
      <c r="BD32" s="5"/>
      <c r="BE32" s="5"/>
      <c r="BF32" s="5"/>
      <c r="BG32" s="5"/>
      <c r="BH32" s="5"/>
      <c r="BI32" s="5"/>
      <c r="BJ32" s="5"/>
      <c r="BK32" s="5"/>
      <c r="BL32" s="5"/>
      <c r="BM32" s="5"/>
      <c r="BN32" s="5"/>
      <c r="BO32" s="641"/>
      <c r="BP32" s="641"/>
      <c r="BQ32" s="641"/>
      <c r="BR32" s="641"/>
      <c r="BS32" s="641"/>
      <c r="BT32" s="5"/>
      <c r="BU32" s="5"/>
      <c r="BV32" s="5"/>
      <c r="BW32" s="5"/>
      <c r="BX32" s="5"/>
      <c r="BY32" s="5"/>
      <c r="BZ32" s="5"/>
      <c r="CA32" s="5"/>
      <c r="CB32" s="5"/>
      <c r="CC32" s="644"/>
      <c r="CD32" s="644"/>
      <c r="CE32" s="644"/>
      <c r="CF32" s="644"/>
      <c r="CG32" s="644"/>
      <c r="CH32" s="644"/>
      <c r="CI32" s="644"/>
      <c r="CJ32" s="644"/>
      <c r="CK32" s="644"/>
      <c r="CL32" s="644"/>
      <c r="CM32" s="644"/>
      <c r="CN32" s="644"/>
      <c r="CO32" s="644"/>
      <c r="CP32" s="644"/>
      <c r="CQ32" s="644"/>
      <c r="CR32" s="644"/>
      <c r="CS32" s="644"/>
      <c r="CT32" s="644"/>
      <c r="CU32" s="644"/>
      <c r="CV32" s="644"/>
      <c r="CW32" s="644"/>
      <c r="CX32" s="644"/>
      <c r="CY32" s="644"/>
      <c r="CZ32" s="644"/>
      <c r="DA32" s="644"/>
      <c r="DB32" s="644"/>
      <c r="DC32" s="644"/>
      <c r="DD32" s="644"/>
      <c r="DE32" s="645"/>
    </row>
    <row r="33" spans="1:85" ht="12" customHeight="1" thickBot="1" x14ac:dyDescent="0.25">
      <c r="A33" s="997" t="s">
        <v>108</v>
      </c>
      <c r="B33" s="998"/>
      <c r="C33" s="998"/>
      <c r="D33" s="998"/>
      <c r="E33" s="998"/>
      <c r="F33" s="998"/>
      <c r="G33" s="998"/>
      <c r="H33" s="1033"/>
      <c r="I33" s="1033"/>
      <c r="J33" s="1033"/>
      <c r="K33" s="1033"/>
      <c r="L33" s="1033"/>
      <c r="M33" s="1033"/>
      <c r="N33" s="1033"/>
      <c r="O33" s="1033"/>
      <c r="P33" s="1033"/>
      <c r="Q33" s="1034"/>
      <c r="R33" s="42"/>
      <c r="S33" s="997" t="s">
        <v>108</v>
      </c>
      <c r="T33" s="998"/>
      <c r="U33" s="998"/>
      <c r="V33" s="998"/>
      <c r="W33" s="998"/>
      <c r="X33" s="998"/>
      <c r="Y33" s="998"/>
      <c r="Z33" s="1033"/>
      <c r="AA33" s="1033"/>
      <c r="AB33" s="1033"/>
      <c r="AC33" s="1033"/>
      <c r="AD33" s="1033"/>
      <c r="AE33" s="1033"/>
      <c r="AF33" s="1033"/>
      <c r="AG33" s="1033"/>
      <c r="AH33" s="1033"/>
      <c r="AI33" s="1034"/>
      <c r="AJ33" s="5"/>
      <c r="AK33" s="1526"/>
      <c r="AL33" s="1527"/>
      <c r="AM33" s="1527"/>
      <c r="AN33" s="1527"/>
      <c r="AO33" s="1527"/>
      <c r="AP33" s="1527"/>
      <c r="AQ33" s="1527"/>
      <c r="AR33" s="1527"/>
      <c r="AS33" s="1527"/>
      <c r="AT33" s="1527"/>
      <c r="AU33" s="1527"/>
      <c r="AV33" s="1528"/>
      <c r="AW33" s="5"/>
      <c r="AX33" s="5"/>
      <c r="AY33" s="5"/>
      <c r="AZ33" s="5"/>
      <c r="BA33" s="5"/>
      <c r="BB33" s="5"/>
      <c r="BC33" s="5"/>
      <c r="BD33" s="5"/>
      <c r="BE33" s="5"/>
      <c r="BF33" s="5"/>
      <c r="BG33" s="5"/>
      <c r="BH33" s="5"/>
      <c r="BI33" s="5"/>
      <c r="BJ33" s="5"/>
      <c r="BK33" s="5"/>
      <c r="BL33" s="5"/>
      <c r="BM33" s="5"/>
      <c r="BN33" s="5"/>
      <c r="BO33" s="641"/>
      <c r="BP33" s="641"/>
      <c r="BQ33" s="641"/>
      <c r="BR33" s="641"/>
      <c r="BS33" s="641"/>
      <c r="BT33" s="5"/>
      <c r="BU33" s="5"/>
      <c r="BV33" s="5"/>
      <c r="BW33" s="5"/>
      <c r="BX33" s="5"/>
      <c r="BY33" s="5"/>
      <c r="BZ33" s="5"/>
      <c r="CA33" s="5"/>
      <c r="CB33" s="5"/>
      <c r="CC33" s="644"/>
      <c r="CD33" s="644"/>
      <c r="CE33" s="644"/>
      <c r="CF33" s="644"/>
      <c r="CG33" s="644"/>
    </row>
    <row r="34" spans="1:85" ht="12" customHeight="1" thickBot="1" x14ac:dyDescent="0.25">
      <c r="A34" s="1018" t="s">
        <v>105</v>
      </c>
      <c r="B34" s="1019"/>
      <c r="C34" s="1019"/>
      <c r="D34" s="1019"/>
      <c r="E34" s="1019"/>
      <c r="F34" s="1019"/>
      <c r="G34" s="1020"/>
      <c r="H34" s="933"/>
      <c r="I34" s="933"/>
      <c r="J34" s="933"/>
      <c r="K34" s="933"/>
      <c r="L34" s="933"/>
      <c r="M34" s="933"/>
      <c r="N34" s="933"/>
      <c r="O34" s="933"/>
      <c r="P34" s="933"/>
      <c r="Q34" s="1081"/>
      <c r="R34" s="42"/>
      <c r="S34" s="1018" t="s">
        <v>105</v>
      </c>
      <c r="T34" s="1019"/>
      <c r="U34" s="1019"/>
      <c r="V34" s="1019"/>
      <c r="W34" s="1019"/>
      <c r="X34" s="1019"/>
      <c r="Y34" s="1020"/>
      <c r="Z34" s="933"/>
      <c r="AA34" s="933"/>
      <c r="AB34" s="933"/>
      <c r="AC34" s="933"/>
      <c r="AD34" s="933"/>
      <c r="AE34" s="933"/>
      <c r="AF34" s="933"/>
      <c r="AG34" s="933"/>
      <c r="AH34" s="933"/>
      <c r="AI34" s="1081"/>
      <c r="AJ34" s="5"/>
      <c r="AK34" s="65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1"/>
      <c r="BP34" s="641"/>
      <c r="BQ34" s="641"/>
      <c r="BR34" s="641"/>
      <c r="BS34" s="641"/>
      <c r="BT34" s="5"/>
      <c r="BU34" s="5"/>
      <c r="BV34" s="5"/>
      <c r="BW34" s="5"/>
      <c r="BX34" s="5"/>
      <c r="BY34" s="5"/>
      <c r="BZ34" s="5"/>
      <c r="CA34" s="5"/>
      <c r="CB34" s="5"/>
      <c r="CC34" s="644"/>
      <c r="CD34" s="644"/>
      <c r="CE34" s="644"/>
      <c r="CF34" s="644"/>
      <c r="CG34" s="644"/>
    </row>
    <row r="35" spans="1:85" ht="12" customHeight="1" thickBot="1" x14ac:dyDescent="0.25">
      <c r="A35" s="997" t="s">
        <v>104</v>
      </c>
      <c r="B35" s="998"/>
      <c r="C35" s="998"/>
      <c r="D35" s="998"/>
      <c r="E35" s="998"/>
      <c r="F35" s="998"/>
      <c r="G35" s="998"/>
      <c r="H35" s="1077"/>
      <c r="I35" s="1078"/>
      <c r="J35" s="1078"/>
      <c r="K35" s="1078"/>
      <c r="L35" s="1078"/>
      <c r="M35" s="1078"/>
      <c r="N35" s="1078"/>
      <c r="O35" s="1078"/>
      <c r="P35" s="1078"/>
      <c r="Q35" s="1079"/>
      <c r="R35" s="42"/>
      <c r="S35" s="997" t="s">
        <v>104</v>
      </c>
      <c r="T35" s="998"/>
      <c r="U35" s="998"/>
      <c r="V35" s="998"/>
      <c r="W35" s="998"/>
      <c r="X35" s="998"/>
      <c r="Y35" s="998"/>
      <c r="Z35" s="1077"/>
      <c r="AA35" s="1078"/>
      <c r="AB35" s="1078"/>
      <c r="AC35" s="1078"/>
      <c r="AD35" s="1078"/>
      <c r="AE35" s="1078"/>
      <c r="AF35" s="1078"/>
      <c r="AG35" s="1078"/>
      <c r="AH35" s="1078"/>
      <c r="AI35" s="1079"/>
      <c r="AJ35" s="5"/>
      <c r="AK35" s="898" t="s">
        <v>442</v>
      </c>
      <c r="AL35" s="899"/>
      <c r="AM35" s="899"/>
      <c r="AN35" s="899"/>
      <c r="AO35" s="899"/>
      <c r="AP35" s="899"/>
      <c r="AQ35" s="899"/>
      <c r="AR35" s="899"/>
      <c r="AS35" s="899"/>
      <c r="AT35" s="899"/>
      <c r="AU35" s="899"/>
      <c r="AV35" s="899"/>
      <c r="AW35" s="899"/>
      <c r="AX35" s="899"/>
      <c r="AY35" s="899"/>
      <c r="AZ35" s="899"/>
      <c r="BA35" s="899"/>
      <c r="BB35" s="899"/>
      <c r="BC35" s="899"/>
      <c r="BD35" s="899"/>
      <c r="BE35" s="899"/>
      <c r="BF35" s="899"/>
      <c r="BG35" s="899"/>
      <c r="BH35" s="899"/>
      <c r="BI35" s="899"/>
      <c r="BJ35" s="899"/>
      <c r="BK35" s="899"/>
      <c r="BL35" s="899"/>
      <c r="BM35" s="899"/>
      <c r="BN35" s="899"/>
      <c r="BO35" s="899"/>
      <c r="BP35" s="899"/>
      <c r="BQ35" s="900"/>
      <c r="BR35" s="641"/>
      <c r="BS35" s="641"/>
      <c r="BT35" s="5"/>
      <c r="BU35" s="5"/>
      <c r="BV35" s="5"/>
      <c r="BW35" s="5"/>
      <c r="BX35" s="5"/>
      <c r="BY35" s="5"/>
      <c r="BZ35" s="5"/>
      <c r="CA35" s="5"/>
      <c r="CB35" s="5"/>
      <c r="CC35" s="644"/>
      <c r="CD35" s="644"/>
      <c r="CE35" s="644"/>
      <c r="CF35" s="644"/>
      <c r="CG35" s="644"/>
    </row>
    <row r="36" spans="1:85" ht="12" customHeight="1" thickTop="1" thickBot="1" x14ac:dyDescent="0.25">
      <c r="A36" s="1065"/>
      <c r="B36" s="1066"/>
      <c r="C36" s="1066"/>
      <c r="D36" s="1066"/>
      <c r="E36" s="1066"/>
      <c r="F36" s="1066"/>
      <c r="G36" s="1066"/>
      <c r="H36" s="1067" t="s">
        <v>102</v>
      </c>
      <c r="I36" s="1067"/>
      <c r="J36" s="1067"/>
      <c r="K36" s="1067"/>
      <c r="L36" s="1067"/>
      <c r="M36" s="1067" t="s">
        <v>101</v>
      </c>
      <c r="N36" s="1067"/>
      <c r="O36" s="1067"/>
      <c r="P36" s="1067"/>
      <c r="Q36" s="1068"/>
      <c r="R36" s="42"/>
      <c r="S36" s="1065"/>
      <c r="T36" s="1066"/>
      <c r="U36" s="1066"/>
      <c r="V36" s="1066"/>
      <c r="W36" s="1066"/>
      <c r="X36" s="1066"/>
      <c r="Y36" s="1066"/>
      <c r="Z36" s="1067" t="s">
        <v>102</v>
      </c>
      <c r="AA36" s="1067"/>
      <c r="AB36" s="1067"/>
      <c r="AC36" s="1067"/>
      <c r="AD36" s="1067"/>
      <c r="AE36" s="1067" t="s">
        <v>101</v>
      </c>
      <c r="AF36" s="1067"/>
      <c r="AG36" s="1067"/>
      <c r="AH36" s="1067"/>
      <c r="AI36" s="1068"/>
      <c r="AJ36" s="5"/>
      <c r="AK36" s="913"/>
      <c r="AL36" s="915"/>
      <c r="AM36" s="1531">
        <v>1</v>
      </c>
      <c r="AN36" s="1531"/>
      <c r="AO36" s="1198" t="s">
        <v>215</v>
      </c>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319"/>
      <c r="BR36" s="5"/>
      <c r="BS36" s="5"/>
      <c r="BT36" s="5"/>
      <c r="BU36" s="5"/>
      <c r="BV36" s="5"/>
      <c r="BW36" s="5"/>
      <c r="BX36" s="5"/>
      <c r="BY36" s="5"/>
      <c r="BZ36" s="5"/>
      <c r="CA36" s="5"/>
      <c r="CB36" s="5"/>
    </row>
    <row r="37" spans="1:85" ht="12.75" customHeight="1" thickTop="1" x14ac:dyDescent="0.2">
      <c r="A37" s="1482" t="s">
        <v>32</v>
      </c>
      <c r="B37" s="1483"/>
      <c r="C37" s="1483"/>
      <c r="D37" s="1483"/>
      <c r="E37" s="1483"/>
      <c r="F37" s="1483"/>
      <c r="G37" s="1483"/>
      <c r="H37" s="1410"/>
      <c r="I37" s="1385"/>
      <c r="J37" s="1385"/>
      <c r="K37" s="1385"/>
      <c r="L37" s="1395"/>
      <c r="M37" s="1410"/>
      <c r="N37" s="1385"/>
      <c r="O37" s="1385"/>
      <c r="P37" s="1385"/>
      <c r="Q37" s="1395"/>
      <c r="R37" s="42"/>
      <c r="S37" s="1482" t="s">
        <v>32</v>
      </c>
      <c r="T37" s="1483"/>
      <c r="U37" s="1483"/>
      <c r="V37" s="1483"/>
      <c r="W37" s="1483"/>
      <c r="X37" s="1483"/>
      <c r="Y37" s="1483"/>
      <c r="Z37" s="1385"/>
      <c r="AA37" s="1385"/>
      <c r="AB37" s="1385"/>
      <c r="AC37" s="1385"/>
      <c r="AD37" s="1385"/>
      <c r="AE37" s="1410"/>
      <c r="AF37" s="1385"/>
      <c r="AG37" s="1385"/>
      <c r="AH37" s="1385"/>
      <c r="AI37" s="1395"/>
      <c r="AJ37" s="5"/>
      <c r="AK37" s="1253"/>
      <c r="AL37" s="1254"/>
      <c r="AM37" s="1088">
        <v>2</v>
      </c>
      <c r="AN37" s="1088"/>
      <c r="AO37" s="1070" t="s">
        <v>214</v>
      </c>
      <c r="AP37" s="1070"/>
      <c r="AQ37" s="1070"/>
      <c r="AR37" s="1070"/>
      <c r="AS37" s="1070"/>
      <c r="AT37" s="1070"/>
      <c r="AU37" s="1070"/>
      <c r="AV37" s="1070"/>
      <c r="AW37" s="1070"/>
      <c r="AX37" s="1070"/>
      <c r="AY37" s="1070"/>
      <c r="AZ37" s="1070"/>
      <c r="BA37" s="1070"/>
      <c r="BB37" s="1070"/>
      <c r="BC37" s="1070"/>
      <c r="BD37" s="1070"/>
      <c r="BE37" s="1070"/>
      <c r="BF37" s="1070"/>
      <c r="BG37" s="1070"/>
      <c r="BH37" s="1070"/>
      <c r="BI37" s="1070"/>
      <c r="BJ37" s="1070"/>
      <c r="BK37" s="1070"/>
      <c r="BL37" s="1070"/>
      <c r="BM37" s="1070"/>
      <c r="BN37" s="1070"/>
      <c r="BO37" s="1070"/>
      <c r="BP37" s="1070"/>
      <c r="BQ37" s="1255"/>
      <c r="BR37" s="5"/>
      <c r="BS37" s="5"/>
      <c r="BT37" s="5"/>
      <c r="BU37" s="5"/>
      <c r="BV37" s="5"/>
      <c r="BW37" s="5"/>
      <c r="BX37" s="5"/>
      <c r="BY37" s="5"/>
      <c r="BZ37" s="5"/>
      <c r="CA37" s="5"/>
      <c r="CB37" s="5"/>
    </row>
    <row r="38" spans="1:85" ht="12.75" customHeight="1" x14ac:dyDescent="0.2">
      <c r="A38" s="997" t="s">
        <v>100</v>
      </c>
      <c r="B38" s="998"/>
      <c r="C38" s="998"/>
      <c r="D38" s="998"/>
      <c r="E38" s="998"/>
      <c r="F38" s="998"/>
      <c r="G38" s="998"/>
      <c r="H38" s="927"/>
      <c r="I38" s="927"/>
      <c r="J38" s="927"/>
      <c r="K38" s="927"/>
      <c r="L38" s="927"/>
      <c r="M38" s="928" t="s">
        <v>99</v>
      </c>
      <c r="N38" s="929"/>
      <c r="O38" s="929"/>
      <c r="P38" s="929"/>
      <c r="Q38" s="1030"/>
      <c r="R38" s="42"/>
      <c r="S38" s="997" t="s">
        <v>100</v>
      </c>
      <c r="T38" s="998"/>
      <c r="U38" s="998"/>
      <c r="V38" s="998"/>
      <c r="W38" s="998"/>
      <c r="X38" s="998"/>
      <c r="Y38" s="998"/>
      <c r="Z38" s="927"/>
      <c r="AA38" s="927"/>
      <c r="AB38" s="927"/>
      <c r="AC38" s="927"/>
      <c r="AD38" s="927"/>
      <c r="AE38" s="928" t="s">
        <v>99</v>
      </c>
      <c r="AF38" s="929"/>
      <c r="AG38" s="929"/>
      <c r="AH38" s="929"/>
      <c r="AI38" s="1030"/>
      <c r="AJ38" s="5"/>
      <c r="AK38" s="1253"/>
      <c r="AL38" s="1254"/>
      <c r="AM38" s="1088">
        <v>3</v>
      </c>
      <c r="AN38" s="1088"/>
      <c r="AO38" s="1070" t="s">
        <v>213</v>
      </c>
      <c r="AP38" s="1070"/>
      <c r="AQ38" s="1070"/>
      <c r="AR38" s="1070"/>
      <c r="AS38" s="1070"/>
      <c r="AT38" s="1070"/>
      <c r="AU38" s="1070"/>
      <c r="AV38" s="1070"/>
      <c r="AW38" s="1070"/>
      <c r="AX38" s="1070"/>
      <c r="AY38" s="1070"/>
      <c r="AZ38" s="1070"/>
      <c r="BA38" s="1070"/>
      <c r="BB38" s="1070"/>
      <c r="BC38" s="1070"/>
      <c r="BD38" s="1070"/>
      <c r="BE38" s="1070"/>
      <c r="BF38" s="1070"/>
      <c r="BG38" s="1070"/>
      <c r="BH38" s="1070"/>
      <c r="BI38" s="1070"/>
      <c r="BJ38" s="1070"/>
      <c r="BK38" s="1070"/>
      <c r="BL38" s="1070"/>
      <c r="BM38" s="1070"/>
      <c r="BN38" s="1070"/>
      <c r="BO38" s="1070"/>
      <c r="BP38" s="1070"/>
      <c r="BQ38" s="1255"/>
      <c r="BR38" s="5"/>
      <c r="BS38" s="5"/>
      <c r="BT38" s="5"/>
      <c r="BU38" s="5"/>
      <c r="BV38" s="5"/>
      <c r="BW38" s="5"/>
      <c r="BX38" s="5"/>
      <c r="BY38" s="5"/>
      <c r="BZ38" s="5"/>
      <c r="CA38" s="5"/>
      <c r="CB38" s="5"/>
    </row>
    <row r="39" spans="1:85" ht="12" customHeight="1" x14ac:dyDescent="0.2">
      <c r="A39" s="997" t="s">
        <v>945</v>
      </c>
      <c r="B39" s="998"/>
      <c r="C39" s="998"/>
      <c r="D39" s="998"/>
      <c r="E39" s="998"/>
      <c r="F39" s="998"/>
      <c r="G39" s="998"/>
      <c r="H39" s="928" t="s">
        <v>99</v>
      </c>
      <c r="I39" s="929"/>
      <c r="J39" s="929"/>
      <c r="K39" s="929"/>
      <c r="L39" s="929"/>
      <c r="M39" s="929" t="str">
        <f>IF(H35&lt;&gt;"---",IF(H38*H35&lt;&gt;0,H38*H35, ""),"---")</f>
        <v/>
      </c>
      <c r="N39" s="929"/>
      <c r="O39" s="929"/>
      <c r="P39" s="929"/>
      <c r="Q39" s="1030"/>
      <c r="R39" s="42"/>
      <c r="S39" s="997" t="s">
        <v>945</v>
      </c>
      <c r="T39" s="998"/>
      <c r="U39" s="998"/>
      <c r="V39" s="998"/>
      <c r="W39" s="998"/>
      <c r="X39" s="998"/>
      <c r="Y39" s="998"/>
      <c r="Z39" s="928" t="s">
        <v>99</v>
      </c>
      <c r="AA39" s="929"/>
      <c r="AB39" s="929"/>
      <c r="AC39" s="929"/>
      <c r="AD39" s="929"/>
      <c r="AE39" s="929" t="str">
        <f>IF(Z35&lt;&gt;"---",IF(Z38*Z35&lt;&gt;0,Z38*Z35, ""),"---")</f>
        <v/>
      </c>
      <c r="AF39" s="929"/>
      <c r="AG39" s="929"/>
      <c r="AH39" s="929"/>
      <c r="AI39" s="1030"/>
      <c r="AJ39" s="5"/>
      <c r="AK39" s="1253"/>
      <c r="AL39" s="1254"/>
      <c r="AM39" s="1088">
        <v>4</v>
      </c>
      <c r="AN39" s="1088"/>
      <c r="AO39" s="1070" t="s">
        <v>212</v>
      </c>
      <c r="AP39" s="1070"/>
      <c r="AQ39" s="1070"/>
      <c r="AR39" s="1070"/>
      <c r="AS39" s="1070"/>
      <c r="AT39" s="1070"/>
      <c r="AU39" s="1070"/>
      <c r="AV39" s="1070"/>
      <c r="AW39" s="1070"/>
      <c r="AX39" s="1070"/>
      <c r="AY39" s="1070"/>
      <c r="AZ39" s="1070"/>
      <c r="BA39" s="1070"/>
      <c r="BB39" s="1070"/>
      <c r="BC39" s="1070"/>
      <c r="BD39" s="1070"/>
      <c r="BE39" s="1070"/>
      <c r="BF39" s="1070"/>
      <c r="BG39" s="1070"/>
      <c r="BH39" s="1070"/>
      <c r="BI39" s="1070"/>
      <c r="BJ39" s="1070"/>
      <c r="BK39" s="1070"/>
      <c r="BL39" s="1070"/>
      <c r="BM39" s="1070"/>
      <c r="BN39" s="1070"/>
      <c r="BO39" s="1070"/>
      <c r="BP39" s="1070"/>
      <c r="BQ39" s="1255"/>
      <c r="BR39" s="5"/>
      <c r="BS39" s="5"/>
      <c r="BT39" s="5"/>
      <c r="BU39" s="5"/>
      <c r="BV39" s="5"/>
      <c r="BW39" s="5"/>
      <c r="BX39" s="5"/>
      <c r="BY39" s="5"/>
      <c r="BZ39" s="5"/>
      <c r="CA39" s="5"/>
      <c r="CB39" s="5"/>
    </row>
    <row r="40" spans="1:85" ht="12" x14ac:dyDescent="0.2">
      <c r="A40" s="997" t="s">
        <v>946</v>
      </c>
      <c r="B40" s="998"/>
      <c r="C40" s="998"/>
      <c r="D40" s="998"/>
      <c r="E40" s="998"/>
      <c r="F40" s="998"/>
      <c r="G40" s="998"/>
      <c r="H40" s="928" t="s">
        <v>99</v>
      </c>
      <c r="I40" s="929"/>
      <c r="J40" s="929"/>
      <c r="K40" s="929"/>
      <c r="L40" s="929"/>
      <c r="M40" s="929" t="str">
        <f>IF(AT10="Single Phase",AN5,IF(AT10="Three Phase",IF(MOD(AN5,1)=0,AN5&amp;".0",AN5)&amp;", "&amp;IF(MOD(AN6,1)=0,AN6&amp;".0",AN6)&amp;", "&amp;IF(MOD(AN7,1)=0,AN7&amp;".0",AN7),""))</f>
        <v/>
      </c>
      <c r="N40" s="929"/>
      <c r="O40" s="929"/>
      <c r="P40" s="929"/>
      <c r="Q40" s="1030"/>
      <c r="R40" s="42"/>
      <c r="S40" s="997" t="s">
        <v>946</v>
      </c>
      <c r="T40" s="998"/>
      <c r="U40" s="998"/>
      <c r="V40" s="998"/>
      <c r="W40" s="998"/>
      <c r="X40" s="998"/>
      <c r="Y40" s="998"/>
      <c r="Z40" s="928" t="s">
        <v>99</v>
      </c>
      <c r="AA40" s="929"/>
      <c r="AB40" s="929"/>
      <c r="AC40" s="929"/>
      <c r="AD40" s="929"/>
      <c r="AE40" s="929" t="str">
        <f>IF(AT19="Single Phase",AN14,IF(AT19="Three Phase",IF(MOD(AN14,1)=0,AN14&amp;".0",AN14)&amp;", "&amp;IF(MOD(AN15,1)=0,AN15&amp;".0",AN15)&amp;", "&amp;IF(MOD(AN16,1)=0,AN16&amp;".0",AN16),""))</f>
        <v/>
      </c>
      <c r="AF40" s="929"/>
      <c r="AG40" s="929"/>
      <c r="AH40" s="929"/>
      <c r="AI40" s="1030"/>
      <c r="AJ40" s="5"/>
      <c r="AK40" s="1253"/>
      <c r="AL40" s="1254"/>
      <c r="AM40" s="1088">
        <v>5</v>
      </c>
      <c r="AN40" s="1088"/>
      <c r="AO40" s="1070" t="s">
        <v>211</v>
      </c>
      <c r="AP40" s="1070"/>
      <c r="AQ40" s="1070"/>
      <c r="AR40" s="1070"/>
      <c r="AS40" s="1070"/>
      <c r="AT40" s="1070"/>
      <c r="AU40" s="1070"/>
      <c r="AV40" s="1070"/>
      <c r="AW40" s="1070"/>
      <c r="AX40" s="1070"/>
      <c r="AY40" s="1070"/>
      <c r="AZ40" s="1070"/>
      <c r="BA40" s="1070"/>
      <c r="BB40" s="1070"/>
      <c r="BC40" s="1070"/>
      <c r="BD40" s="1070"/>
      <c r="BE40" s="1070"/>
      <c r="BF40" s="1070"/>
      <c r="BG40" s="1070"/>
      <c r="BH40" s="1070"/>
      <c r="BI40" s="1070"/>
      <c r="BJ40" s="1070"/>
      <c r="BK40" s="1070"/>
      <c r="BL40" s="1070"/>
      <c r="BM40" s="1070"/>
      <c r="BN40" s="1070"/>
      <c r="BO40" s="1070"/>
      <c r="BP40" s="1070"/>
      <c r="BQ40" s="1255"/>
      <c r="BR40" s="652"/>
      <c r="BS40" s="652"/>
      <c r="BT40" s="652"/>
      <c r="BU40" s="652"/>
      <c r="BV40" s="652"/>
      <c r="BW40" s="652"/>
      <c r="BX40" s="652"/>
      <c r="BY40" s="652"/>
      <c r="BZ40" s="652"/>
      <c r="CA40" s="652"/>
      <c r="CB40" s="5"/>
    </row>
    <row r="41" spans="1:85" ht="12.75" thickBot="1" x14ac:dyDescent="0.25">
      <c r="A41" s="986" t="s">
        <v>98</v>
      </c>
      <c r="B41" s="987"/>
      <c r="C41" s="987"/>
      <c r="D41" s="987"/>
      <c r="E41" s="987"/>
      <c r="F41" s="987"/>
      <c r="G41" s="987"/>
      <c r="H41" s="1532"/>
      <c r="I41" s="1532"/>
      <c r="J41" s="1532"/>
      <c r="K41" s="1532"/>
      <c r="L41" s="1532"/>
      <c r="M41" s="1157" t="str">
        <f>IF(AT10="Single Phase",AQ5,IF(AT10="Three Phase",AQ5 &amp;", " &amp;AQ6 &amp; ", " &amp;AQ7,""))</f>
        <v/>
      </c>
      <c r="N41" s="1533"/>
      <c r="O41" s="1533"/>
      <c r="P41" s="1533"/>
      <c r="Q41" s="1534"/>
      <c r="R41" s="42"/>
      <c r="S41" s="986" t="s">
        <v>98</v>
      </c>
      <c r="T41" s="987"/>
      <c r="U41" s="987"/>
      <c r="V41" s="987"/>
      <c r="W41" s="987"/>
      <c r="X41" s="987"/>
      <c r="Y41" s="987"/>
      <c r="Z41" s="1021"/>
      <c r="AA41" s="1021"/>
      <c r="AB41" s="1021"/>
      <c r="AC41" s="1021"/>
      <c r="AD41" s="1021"/>
      <c r="AE41" s="1157" t="str">
        <f>IF(AT19="Single Phase",AQ14,IF(AT19="Three Phase",AQ14 &amp;", " &amp;AQ15 &amp; ", " &amp;AQ16,""))</f>
        <v/>
      </c>
      <c r="AF41" s="1533"/>
      <c r="AG41" s="1533"/>
      <c r="AH41" s="1533"/>
      <c r="AI41" s="1534"/>
      <c r="AJ41" s="5"/>
      <c r="AK41" s="1253"/>
      <c r="AL41" s="1254"/>
      <c r="AM41" s="1088">
        <v>6</v>
      </c>
      <c r="AN41" s="1088"/>
      <c r="AO41" s="1070" t="s">
        <v>210</v>
      </c>
      <c r="AP41" s="1070"/>
      <c r="AQ41" s="1070"/>
      <c r="AR41" s="1070"/>
      <c r="AS41" s="1070"/>
      <c r="AT41" s="1070"/>
      <c r="AU41" s="1070"/>
      <c r="AV41" s="1070"/>
      <c r="AW41" s="1070"/>
      <c r="AX41" s="1070"/>
      <c r="AY41" s="1070"/>
      <c r="AZ41" s="1070"/>
      <c r="BA41" s="1070"/>
      <c r="BB41" s="1070"/>
      <c r="BC41" s="1070"/>
      <c r="BD41" s="1070"/>
      <c r="BE41" s="1070"/>
      <c r="BF41" s="1070"/>
      <c r="BG41" s="1070"/>
      <c r="BH41" s="1070"/>
      <c r="BI41" s="1070"/>
      <c r="BJ41" s="1070"/>
      <c r="BK41" s="1070"/>
      <c r="BL41" s="1070"/>
      <c r="BM41" s="1070"/>
      <c r="BN41" s="1070"/>
      <c r="BO41" s="1070"/>
      <c r="BP41" s="1070"/>
      <c r="BQ41" s="1255"/>
      <c r="BR41" s="641"/>
      <c r="BS41" s="641"/>
      <c r="BT41" s="641"/>
      <c r="BU41" s="641"/>
      <c r="BV41" s="641"/>
      <c r="BW41" s="641"/>
      <c r="BX41" s="641"/>
      <c r="BY41" s="641"/>
      <c r="BZ41" s="641"/>
      <c r="CA41" s="64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253"/>
      <c r="AL42" s="1254"/>
      <c r="AM42" s="1088">
        <v>7</v>
      </c>
      <c r="AN42" s="1088"/>
      <c r="AO42" s="1070" t="s">
        <v>209</v>
      </c>
      <c r="AP42" s="1070"/>
      <c r="AQ42" s="1070"/>
      <c r="AR42" s="1070"/>
      <c r="AS42" s="1070"/>
      <c r="AT42" s="1070"/>
      <c r="AU42" s="1070"/>
      <c r="AV42" s="1070"/>
      <c r="AW42" s="1070"/>
      <c r="AX42" s="1070"/>
      <c r="AY42" s="1070"/>
      <c r="AZ42" s="1070"/>
      <c r="BA42" s="1070"/>
      <c r="BB42" s="1070"/>
      <c r="BC42" s="1070"/>
      <c r="BD42" s="1070"/>
      <c r="BE42" s="1070"/>
      <c r="BF42" s="1070"/>
      <c r="BG42" s="1070"/>
      <c r="BH42" s="1070"/>
      <c r="BI42" s="1070"/>
      <c r="BJ42" s="1070"/>
      <c r="BK42" s="1070"/>
      <c r="BL42" s="1070"/>
      <c r="BM42" s="1070"/>
      <c r="BN42" s="1070"/>
      <c r="BO42" s="1070"/>
      <c r="BP42" s="1070"/>
      <c r="BQ42" s="1255"/>
      <c r="BR42" s="641"/>
      <c r="BS42" s="641"/>
      <c r="BT42" s="641"/>
      <c r="BU42" s="641"/>
      <c r="BV42" s="641"/>
      <c r="BW42" s="641"/>
      <c r="BX42" s="641"/>
      <c r="BY42" s="641"/>
      <c r="BZ42" s="641"/>
      <c r="CA42" s="641"/>
      <c r="CB42" s="5"/>
    </row>
    <row r="43" spans="1:85" ht="12" customHeight="1" thickBot="1" x14ac:dyDescent="0.25">
      <c r="A43" s="887" t="s">
        <v>130</v>
      </c>
      <c r="B43" s="888"/>
      <c r="C43" s="888"/>
      <c r="D43" s="888"/>
      <c r="E43" s="888"/>
      <c r="F43" s="888"/>
      <c r="G43" s="888"/>
      <c r="H43" s="888"/>
      <c r="I43" s="888"/>
      <c r="J43" s="888"/>
      <c r="K43" s="651" t="s">
        <v>113</v>
      </c>
      <c r="L43" s="888" t="str">
        <f>IF(G31&lt;&gt;0,G31,"")</f>
        <v/>
      </c>
      <c r="M43" s="888"/>
      <c r="N43" s="888"/>
      <c r="O43" s="888"/>
      <c r="P43" s="888"/>
      <c r="Q43" s="889"/>
      <c r="R43" s="42"/>
      <c r="S43" s="887" t="s">
        <v>130</v>
      </c>
      <c r="T43" s="888"/>
      <c r="U43" s="888"/>
      <c r="V43" s="888"/>
      <c r="W43" s="888"/>
      <c r="X43" s="888"/>
      <c r="Y43" s="888"/>
      <c r="Z43" s="888"/>
      <c r="AA43" s="888"/>
      <c r="AB43" s="888"/>
      <c r="AC43" s="651" t="s">
        <v>113</v>
      </c>
      <c r="AD43" s="888" t="str">
        <f>IF(Y31&lt;&gt;0,Y31,"")</f>
        <v/>
      </c>
      <c r="AE43" s="888"/>
      <c r="AF43" s="888"/>
      <c r="AG43" s="888"/>
      <c r="AH43" s="888"/>
      <c r="AI43" s="889"/>
      <c r="AJ43" s="5"/>
      <c r="AK43" s="1253"/>
      <c r="AL43" s="1254"/>
      <c r="AM43" s="1088">
        <v>8</v>
      </c>
      <c r="AN43" s="1088"/>
      <c r="AO43" s="1070" t="s">
        <v>208</v>
      </c>
      <c r="AP43" s="1070"/>
      <c r="AQ43" s="1070"/>
      <c r="AR43" s="1070"/>
      <c r="AS43" s="1070"/>
      <c r="AT43" s="1070"/>
      <c r="AU43" s="1070"/>
      <c r="AV43" s="1070"/>
      <c r="AW43" s="1070"/>
      <c r="AX43" s="1070"/>
      <c r="AY43" s="1070"/>
      <c r="AZ43" s="1070"/>
      <c r="BA43" s="1070"/>
      <c r="BB43" s="1070"/>
      <c r="BC43" s="1070"/>
      <c r="BD43" s="1070"/>
      <c r="BE43" s="1070"/>
      <c r="BF43" s="1070"/>
      <c r="BG43" s="1070"/>
      <c r="BH43" s="1070"/>
      <c r="BI43" s="1070"/>
      <c r="BJ43" s="1070"/>
      <c r="BK43" s="1070"/>
      <c r="BL43" s="1070"/>
      <c r="BM43" s="1070"/>
      <c r="BN43" s="1070"/>
      <c r="BO43" s="1070"/>
      <c r="BP43" s="1070"/>
      <c r="BQ43" s="1255"/>
      <c r="BR43" s="641"/>
      <c r="BS43" s="641"/>
      <c r="BT43" s="641"/>
      <c r="BU43" s="641"/>
      <c r="BV43" s="641"/>
      <c r="BW43" s="641"/>
      <c r="BX43" s="641"/>
      <c r="BY43" s="641"/>
      <c r="BZ43" s="641"/>
      <c r="CA43" s="641"/>
      <c r="CB43" s="5"/>
    </row>
    <row r="44" spans="1:85" ht="12" customHeight="1" thickTop="1" x14ac:dyDescent="0.2">
      <c r="A44" s="1482" t="s">
        <v>126</v>
      </c>
      <c r="B44" s="1483"/>
      <c r="C44" s="1483"/>
      <c r="D44" s="1483"/>
      <c r="E44" s="1483"/>
      <c r="F44" s="1483"/>
      <c r="G44" s="1483"/>
      <c r="H44" s="1352"/>
      <c r="I44" s="1353"/>
      <c r="J44" s="1353"/>
      <c r="K44" s="1353"/>
      <c r="L44" s="1353"/>
      <c r="M44" s="1353"/>
      <c r="N44" s="1353"/>
      <c r="O44" s="1353"/>
      <c r="P44" s="1353"/>
      <c r="Q44" s="1354"/>
      <c r="R44" s="42"/>
      <c r="S44" s="1482" t="s">
        <v>126</v>
      </c>
      <c r="T44" s="1483"/>
      <c r="U44" s="1483"/>
      <c r="V44" s="1483"/>
      <c r="W44" s="1483"/>
      <c r="X44" s="1483"/>
      <c r="Y44" s="1483"/>
      <c r="Z44" s="1352"/>
      <c r="AA44" s="1353"/>
      <c r="AB44" s="1353"/>
      <c r="AC44" s="1353"/>
      <c r="AD44" s="1353"/>
      <c r="AE44" s="1353"/>
      <c r="AF44" s="1353"/>
      <c r="AG44" s="1353"/>
      <c r="AH44" s="1353"/>
      <c r="AI44" s="1354"/>
      <c r="AJ44" s="5"/>
      <c r="AK44" s="1253"/>
      <c r="AL44" s="1254"/>
      <c r="AM44" s="1088">
        <v>9</v>
      </c>
      <c r="AN44" s="1088"/>
      <c r="AO44" s="1070" t="s">
        <v>207</v>
      </c>
      <c r="AP44" s="1070"/>
      <c r="AQ44" s="1070"/>
      <c r="AR44" s="1070"/>
      <c r="AS44" s="1070"/>
      <c r="AT44" s="1070"/>
      <c r="AU44" s="1070"/>
      <c r="AV44" s="1070"/>
      <c r="AW44" s="1070"/>
      <c r="AX44" s="1070"/>
      <c r="AY44" s="1070"/>
      <c r="AZ44" s="1070"/>
      <c r="BA44" s="1070"/>
      <c r="BB44" s="1070"/>
      <c r="BC44" s="1070"/>
      <c r="BD44" s="1070"/>
      <c r="BE44" s="1070"/>
      <c r="BF44" s="1070"/>
      <c r="BG44" s="1070"/>
      <c r="BH44" s="1070"/>
      <c r="BI44" s="1070"/>
      <c r="BJ44" s="1070"/>
      <c r="BK44" s="1070"/>
      <c r="BL44" s="1070"/>
      <c r="BM44" s="1070"/>
      <c r="BN44" s="1070"/>
      <c r="BO44" s="1070"/>
      <c r="BP44" s="1070"/>
      <c r="BQ44" s="1255"/>
      <c r="BR44" s="641"/>
      <c r="BS44" s="641"/>
      <c r="BT44" s="641"/>
      <c r="BU44" s="641"/>
      <c r="BV44" s="641"/>
      <c r="BW44" s="641"/>
      <c r="BX44" s="641"/>
      <c r="BY44" s="641"/>
      <c r="BZ44" s="641"/>
      <c r="CA44" s="641"/>
      <c r="CB44" s="5"/>
    </row>
    <row r="45" spans="1:85" ht="12" customHeight="1" x14ac:dyDescent="0.2">
      <c r="A45" s="1005" t="s">
        <v>123</v>
      </c>
      <c r="B45" s="1006"/>
      <c r="C45" s="1006"/>
      <c r="D45" s="1006"/>
      <c r="E45" s="1006"/>
      <c r="F45" s="1006"/>
      <c r="G45" s="1006"/>
      <c r="H45" s="1123"/>
      <c r="I45" s="1124"/>
      <c r="J45" s="1124"/>
      <c r="K45" s="1124"/>
      <c r="L45" s="1124"/>
      <c r="M45" s="1124"/>
      <c r="N45" s="1124"/>
      <c r="O45" s="1124"/>
      <c r="P45" s="1124"/>
      <c r="Q45" s="1285"/>
      <c r="R45" s="42"/>
      <c r="S45" s="1005" t="s">
        <v>123</v>
      </c>
      <c r="T45" s="1006"/>
      <c r="U45" s="1006"/>
      <c r="V45" s="1006"/>
      <c r="W45" s="1006"/>
      <c r="X45" s="1006"/>
      <c r="Y45" s="1006"/>
      <c r="Z45" s="1123"/>
      <c r="AA45" s="1124"/>
      <c r="AB45" s="1124"/>
      <c r="AC45" s="1124"/>
      <c r="AD45" s="1124"/>
      <c r="AE45" s="1124"/>
      <c r="AF45" s="1124"/>
      <c r="AG45" s="1124"/>
      <c r="AH45" s="1124"/>
      <c r="AI45" s="1285"/>
      <c r="AJ45" s="5"/>
      <c r="AK45" s="1253"/>
      <c r="AL45" s="1254"/>
      <c r="AM45" s="1088">
        <v>10</v>
      </c>
      <c r="AN45" s="1088"/>
      <c r="AO45" s="1070" t="s">
        <v>206</v>
      </c>
      <c r="AP45" s="1070"/>
      <c r="AQ45" s="1070"/>
      <c r="AR45" s="1070"/>
      <c r="AS45" s="1070"/>
      <c r="AT45" s="1070"/>
      <c r="AU45" s="1070"/>
      <c r="AV45" s="1070"/>
      <c r="AW45" s="1070"/>
      <c r="AX45" s="1070"/>
      <c r="AY45" s="1070"/>
      <c r="AZ45" s="1070"/>
      <c r="BA45" s="1070"/>
      <c r="BB45" s="1070"/>
      <c r="BC45" s="1070"/>
      <c r="BD45" s="1070"/>
      <c r="BE45" s="1070"/>
      <c r="BF45" s="1070"/>
      <c r="BG45" s="1070"/>
      <c r="BH45" s="1070"/>
      <c r="BI45" s="1070"/>
      <c r="BJ45" s="1070"/>
      <c r="BK45" s="1070"/>
      <c r="BL45" s="1070"/>
      <c r="BM45" s="1070"/>
      <c r="BN45" s="1070"/>
      <c r="BO45" s="1070"/>
      <c r="BP45" s="1070"/>
      <c r="BQ45" s="1255"/>
      <c r="BR45" s="641"/>
      <c r="BS45" s="641"/>
      <c r="BT45" s="641"/>
      <c r="BU45" s="641"/>
      <c r="BV45" s="641"/>
      <c r="BW45" s="641"/>
      <c r="BX45" s="641"/>
      <c r="BY45" s="641"/>
      <c r="BZ45" s="641"/>
      <c r="CA45" s="641"/>
      <c r="CB45" s="5"/>
    </row>
    <row r="46" spans="1:85" ht="12" customHeight="1" x14ac:dyDescent="0.2">
      <c r="A46" s="997" t="s">
        <v>121</v>
      </c>
      <c r="B46" s="998"/>
      <c r="C46" s="998"/>
      <c r="D46" s="998"/>
      <c r="E46" s="998"/>
      <c r="F46" s="998"/>
      <c r="G46" s="998"/>
      <c r="H46" s="1355"/>
      <c r="I46" s="1355"/>
      <c r="J46" s="1355"/>
      <c r="K46" s="1535" t="s">
        <v>116</v>
      </c>
      <c r="L46" s="1536"/>
      <c r="M46" s="1355"/>
      <c r="N46" s="1355"/>
      <c r="O46" s="1355"/>
      <c r="P46" s="1535" t="s">
        <v>115</v>
      </c>
      <c r="Q46" s="1537"/>
      <c r="R46" s="42"/>
      <c r="S46" s="997" t="s">
        <v>121</v>
      </c>
      <c r="T46" s="998"/>
      <c r="U46" s="998"/>
      <c r="V46" s="998"/>
      <c r="W46" s="998"/>
      <c r="X46" s="998"/>
      <c r="Y46" s="998"/>
      <c r="Z46" s="1355"/>
      <c r="AA46" s="1355"/>
      <c r="AB46" s="1355"/>
      <c r="AC46" s="1535" t="s">
        <v>116</v>
      </c>
      <c r="AD46" s="1536"/>
      <c r="AE46" s="1355"/>
      <c r="AF46" s="1355"/>
      <c r="AG46" s="1355"/>
      <c r="AH46" s="1535" t="s">
        <v>115</v>
      </c>
      <c r="AI46" s="1537"/>
      <c r="AJ46" s="5"/>
      <c r="AK46" s="1253"/>
      <c r="AL46" s="1254"/>
      <c r="AM46" s="1088">
        <v>11</v>
      </c>
      <c r="AN46" s="1088"/>
      <c r="AO46" s="1070" t="s">
        <v>205</v>
      </c>
      <c r="AP46" s="1070"/>
      <c r="AQ46" s="1070"/>
      <c r="AR46" s="1070"/>
      <c r="AS46" s="1070"/>
      <c r="AT46" s="1070"/>
      <c r="AU46" s="1070"/>
      <c r="AV46" s="1070"/>
      <c r="AW46" s="1070"/>
      <c r="AX46" s="1070"/>
      <c r="AY46" s="1070"/>
      <c r="AZ46" s="1070"/>
      <c r="BA46" s="1070"/>
      <c r="BB46" s="1070"/>
      <c r="BC46" s="1070"/>
      <c r="BD46" s="1070"/>
      <c r="BE46" s="1070"/>
      <c r="BF46" s="1070"/>
      <c r="BG46" s="1070"/>
      <c r="BH46" s="1070"/>
      <c r="BI46" s="1070"/>
      <c r="BJ46" s="1070"/>
      <c r="BK46" s="1070"/>
      <c r="BL46" s="1070"/>
      <c r="BM46" s="1070"/>
      <c r="BN46" s="1070"/>
      <c r="BO46" s="1070"/>
      <c r="BP46" s="1070"/>
      <c r="BQ46" s="1255"/>
      <c r="BR46" s="641"/>
      <c r="BS46" s="641"/>
      <c r="BT46" s="641"/>
      <c r="BU46" s="641"/>
      <c r="BV46" s="641"/>
      <c r="BW46" s="641"/>
      <c r="BX46" s="641"/>
      <c r="BY46" s="641"/>
      <c r="BZ46" s="641"/>
      <c r="CA46" s="641"/>
      <c r="CB46" s="5"/>
    </row>
    <row r="47" spans="1:85" ht="12" customHeight="1" x14ac:dyDescent="0.2">
      <c r="A47" s="997" t="s">
        <v>118</v>
      </c>
      <c r="B47" s="998"/>
      <c r="C47" s="998"/>
      <c r="D47" s="998"/>
      <c r="E47" s="998"/>
      <c r="F47" s="998"/>
      <c r="G47" s="998"/>
      <c r="H47" s="1123"/>
      <c r="I47" s="1124"/>
      <c r="J47" s="1124"/>
      <c r="K47" s="1124"/>
      <c r="L47" s="1124"/>
      <c r="M47" s="1124"/>
      <c r="N47" s="1124"/>
      <c r="O47" s="1124"/>
      <c r="P47" s="1124"/>
      <c r="Q47" s="1285"/>
      <c r="R47" s="42"/>
      <c r="S47" s="997" t="s">
        <v>118</v>
      </c>
      <c r="T47" s="998"/>
      <c r="U47" s="998"/>
      <c r="V47" s="998"/>
      <c r="W47" s="998"/>
      <c r="X47" s="998"/>
      <c r="Y47" s="998"/>
      <c r="Z47" s="1123"/>
      <c r="AA47" s="1124"/>
      <c r="AB47" s="1124"/>
      <c r="AC47" s="1124"/>
      <c r="AD47" s="1124"/>
      <c r="AE47" s="1124"/>
      <c r="AF47" s="1124"/>
      <c r="AG47" s="1124"/>
      <c r="AH47" s="1124"/>
      <c r="AI47" s="1285"/>
      <c r="AJ47" s="5"/>
      <c r="AK47" s="1253"/>
      <c r="AL47" s="1254"/>
      <c r="AM47" s="1088">
        <v>12</v>
      </c>
      <c r="AN47" s="1088"/>
      <c r="AO47" s="1070" t="s">
        <v>204</v>
      </c>
      <c r="AP47" s="1070"/>
      <c r="AQ47" s="1070"/>
      <c r="AR47" s="1070"/>
      <c r="AS47" s="1070"/>
      <c r="AT47" s="1070"/>
      <c r="AU47" s="1070"/>
      <c r="AV47" s="1070"/>
      <c r="AW47" s="1070"/>
      <c r="AX47" s="1070"/>
      <c r="AY47" s="1070"/>
      <c r="AZ47" s="1070"/>
      <c r="BA47" s="1070"/>
      <c r="BB47" s="1070"/>
      <c r="BC47" s="1070"/>
      <c r="BD47" s="1070"/>
      <c r="BE47" s="1070"/>
      <c r="BF47" s="1070"/>
      <c r="BG47" s="1070"/>
      <c r="BH47" s="1070"/>
      <c r="BI47" s="1070"/>
      <c r="BJ47" s="1070"/>
      <c r="BK47" s="1070"/>
      <c r="BL47" s="1070"/>
      <c r="BM47" s="1070"/>
      <c r="BN47" s="1070"/>
      <c r="BO47" s="1070"/>
      <c r="BP47" s="1070"/>
      <c r="BQ47" s="1255"/>
      <c r="BR47" s="641"/>
      <c r="BS47" s="641"/>
      <c r="BT47" s="641"/>
      <c r="BU47" s="641"/>
      <c r="BV47" s="641"/>
      <c r="BW47" s="641"/>
      <c r="BX47" s="641"/>
      <c r="BY47" s="641"/>
      <c r="BZ47" s="641"/>
      <c r="CA47" s="641"/>
      <c r="CB47" s="5"/>
    </row>
    <row r="48" spans="1:85" ht="12" customHeight="1" x14ac:dyDescent="0.2">
      <c r="A48" s="997" t="s">
        <v>117</v>
      </c>
      <c r="B48" s="998"/>
      <c r="C48" s="998"/>
      <c r="D48" s="998"/>
      <c r="E48" s="998"/>
      <c r="F48" s="998"/>
      <c r="G48" s="998"/>
      <c r="H48" s="1355"/>
      <c r="I48" s="1355"/>
      <c r="J48" s="1355"/>
      <c r="K48" s="1535" t="s">
        <v>116</v>
      </c>
      <c r="L48" s="1536"/>
      <c r="M48" s="1355"/>
      <c r="N48" s="1355"/>
      <c r="O48" s="1355"/>
      <c r="P48" s="1535" t="s">
        <v>115</v>
      </c>
      <c r="Q48" s="1537"/>
      <c r="R48" s="42"/>
      <c r="S48" s="997" t="s">
        <v>117</v>
      </c>
      <c r="T48" s="998"/>
      <c r="U48" s="998"/>
      <c r="V48" s="998"/>
      <c r="W48" s="998"/>
      <c r="X48" s="998"/>
      <c r="Y48" s="998"/>
      <c r="Z48" s="1355"/>
      <c r="AA48" s="1355"/>
      <c r="AB48" s="1355"/>
      <c r="AC48" s="1535" t="s">
        <v>116</v>
      </c>
      <c r="AD48" s="1536"/>
      <c r="AE48" s="1355"/>
      <c r="AF48" s="1355"/>
      <c r="AG48" s="1355"/>
      <c r="AH48" s="1535" t="s">
        <v>115</v>
      </c>
      <c r="AI48" s="1537"/>
      <c r="AJ48" s="5"/>
      <c r="AK48" s="1253"/>
      <c r="AL48" s="1254"/>
      <c r="AM48" s="1088">
        <v>13</v>
      </c>
      <c r="AN48" s="1088"/>
      <c r="AO48" s="1070" t="s">
        <v>203</v>
      </c>
      <c r="AP48" s="1070"/>
      <c r="AQ48" s="1070"/>
      <c r="AR48" s="1070"/>
      <c r="AS48" s="1070"/>
      <c r="AT48" s="1070"/>
      <c r="AU48" s="1070"/>
      <c r="AV48" s="1070"/>
      <c r="AW48" s="1070"/>
      <c r="AX48" s="1070"/>
      <c r="AY48" s="1070"/>
      <c r="AZ48" s="1070"/>
      <c r="BA48" s="1070"/>
      <c r="BB48" s="1070"/>
      <c r="BC48" s="1070"/>
      <c r="BD48" s="1070"/>
      <c r="BE48" s="1070"/>
      <c r="BF48" s="1070"/>
      <c r="BG48" s="1070"/>
      <c r="BH48" s="1070"/>
      <c r="BI48" s="1070"/>
      <c r="BJ48" s="1070"/>
      <c r="BK48" s="1070"/>
      <c r="BL48" s="1070"/>
      <c r="BM48" s="1070"/>
      <c r="BN48" s="1070"/>
      <c r="BO48" s="1070"/>
      <c r="BP48" s="1070"/>
      <c r="BQ48" s="1255"/>
      <c r="BR48" s="641"/>
      <c r="BS48" s="641"/>
      <c r="BT48" s="641"/>
      <c r="BU48" s="641"/>
      <c r="BV48" s="641"/>
      <c r="BW48" s="641"/>
      <c r="BX48" s="641"/>
      <c r="BY48" s="641"/>
      <c r="BZ48" s="641"/>
      <c r="CA48" s="641"/>
      <c r="CB48" s="5"/>
    </row>
    <row r="49" spans="1:80" ht="12" customHeight="1" x14ac:dyDescent="0.2">
      <c r="A49" s="997" t="s">
        <v>112</v>
      </c>
      <c r="B49" s="998"/>
      <c r="C49" s="998"/>
      <c r="D49" s="998"/>
      <c r="E49" s="998"/>
      <c r="F49" s="998"/>
      <c r="G49" s="998"/>
      <c r="H49" s="1123"/>
      <c r="I49" s="1124"/>
      <c r="J49" s="1124"/>
      <c r="K49" s="1124"/>
      <c r="L49" s="1124"/>
      <c r="M49" s="1124"/>
      <c r="N49" s="1124"/>
      <c r="O49" s="1124"/>
      <c r="P49" s="1124"/>
      <c r="Q49" s="1285"/>
      <c r="R49" s="42"/>
      <c r="S49" s="997" t="s">
        <v>112</v>
      </c>
      <c r="T49" s="998"/>
      <c r="U49" s="998"/>
      <c r="V49" s="998"/>
      <c r="W49" s="998"/>
      <c r="X49" s="998"/>
      <c r="Y49" s="998"/>
      <c r="Z49" s="1123"/>
      <c r="AA49" s="1124"/>
      <c r="AB49" s="1124"/>
      <c r="AC49" s="1124"/>
      <c r="AD49" s="1124"/>
      <c r="AE49" s="1124"/>
      <c r="AF49" s="1124"/>
      <c r="AG49" s="1124"/>
      <c r="AH49" s="1124"/>
      <c r="AI49" s="1285"/>
      <c r="AJ49" s="5"/>
      <c r="AK49" s="1253"/>
      <c r="AL49" s="1254"/>
      <c r="AM49" s="1088">
        <v>14</v>
      </c>
      <c r="AN49" s="1088"/>
      <c r="AO49" s="1070" t="s">
        <v>202</v>
      </c>
      <c r="AP49" s="1070"/>
      <c r="AQ49" s="1070"/>
      <c r="AR49" s="1070"/>
      <c r="AS49" s="1070"/>
      <c r="AT49" s="1070"/>
      <c r="AU49" s="1070"/>
      <c r="AV49" s="1070"/>
      <c r="AW49" s="1070"/>
      <c r="AX49" s="1070"/>
      <c r="AY49" s="1070"/>
      <c r="AZ49" s="1070"/>
      <c r="BA49" s="1070"/>
      <c r="BB49" s="1070"/>
      <c r="BC49" s="1070"/>
      <c r="BD49" s="1070"/>
      <c r="BE49" s="1070"/>
      <c r="BF49" s="1070"/>
      <c r="BG49" s="1070"/>
      <c r="BH49" s="1070"/>
      <c r="BI49" s="1070"/>
      <c r="BJ49" s="1070"/>
      <c r="BK49" s="1070"/>
      <c r="BL49" s="1070"/>
      <c r="BM49" s="1070"/>
      <c r="BN49" s="1070"/>
      <c r="BO49" s="1070"/>
      <c r="BP49" s="1070"/>
      <c r="BQ49" s="1255"/>
      <c r="BR49" s="641"/>
      <c r="BS49" s="641"/>
      <c r="BT49" s="641"/>
      <c r="BU49" s="641"/>
      <c r="BV49" s="641"/>
      <c r="BW49" s="641"/>
      <c r="BX49" s="641"/>
      <c r="BY49" s="641"/>
      <c r="BZ49" s="641"/>
      <c r="CA49" s="641"/>
      <c r="CB49" s="5"/>
    </row>
    <row r="50" spans="1:80" ht="12" customHeight="1" x14ac:dyDescent="0.2">
      <c r="A50" s="997" t="s">
        <v>110</v>
      </c>
      <c r="B50" s="998"/>
      <c r="C50" s="998"/>
      <c r="D50" s="998"/>
      <c r="E50" s="998"/>
      <c r="F50" s="998"/>
      <c r="G50" s="998"/>
      <c r="H50" s="1148"/>
      <c r="I50" s="1149"/>
      <c r="J50" s="1149"/>
      <c r="K50" s="1149"/>
      <c r="L50" s="1102" t="s">
        <v>109</v>
      </c>
      <c r="M50" s="1102"/>
      <c r="N50" s="1538"/>
      <c r="O50" s="1538"/>
      <c r="P50" s="1538"/>
      <c r="Q50" s="1539"/>
      <c r="R50" s="42"/>
      <c r="S50" s="997" t="s">
        <v>110</v>
      </c>
      <c r="T50" s="998"/>
      <c r="U50" s="998"/>
      <c r="V50" s="998"/>
      <c r="W50" s="998"/>
      <c r="X50" s="998"/>
      <c r="Y50" s="998"/>
      <c r="Z50" s="1148"/>
      <c r="AA50" s="1149"/>
      <c r="AB50" s="1149"/>
      <c r="AC50" s="1149"/>
      <c r="AD50" s="1102" t="s">
        <v>109</v>
      </c>
      <c r="AE50" s="1102"/>
      <c r="AF50" s="1150"/>
      <c r="AG50" s="1150"/>
      <c r="AH50" s="1150"/>
      <c r="AI50" s="1358"/>
      <c r="AJ50" s="5"/>
      <c r="AK50" s="1253"/>
      <c r="AL50" s="1254"/>
      <c r="AM50" s="1088">
        <v>15</v>
      </c>
      <c r="AN50" s="1088"/>
      <c r="AO50" s="1070" t="s">
        <v>201</v>
      </c>
      <c r="AP50" s="1070"/>
      <c r="AQ50" s="1070"/>
      <c r="AR50" s="1070"/>
      <c r="AS50" s="1070"/>
      <c r="AT50" s="1070"/>
      <c r="AU50" s="1070"/>
      <c r="AV50" s="1070"/>
      <c r="AW50" s="1070"/>
      <c r="AX50" s="1070"/>
      <c r="AY50" s="1070"/>
      <c r="AZ50" s="1070"/>
      <c r="BA50" s="1070"/>
      <c r="BB50" s="1070"/>
      <c r="BC50" s="1070"/>
      <c r="BD50" s="1070"/>
      <c r="BE50" s="1070"/>
      <c r="BF50" s="1070"/>
      <c r="BG50" s="1070"/>
      <c r="BH50" s="1070"/>
      <c r="BI50" s="1070"/>
      <c r="BJ50" s="1070"/>
      <c r="BK50" s="1070"/>
      <c r="BL50" s="1070"/>
      <c r="BM50" s="1070"/>
      <c r="BN50" s="1070"/>
      <c r="BO50" s="1070"/>
      <c r="BP50" s="1070"/>
      <c r="BQ50" s="1255"/>
      <c r="BR50" s="641"/>
      <c r="BS50" s="641"/>
      <c r="BT50" s="641"/>
      <c r="BU50" s="641"/>
      <c r="BV50" s="641"/>
      <c r="BW50" s="641"/>
      <c r="BX50" s="641"/>
      <c r="BY50" s="641"/>
      <c r="BZ50" s="641"/>
      <c r="CA50" s="641"/>
      <c r="CB50" s="5"/>
    </row>
    <row r="51" spans="1:80" ht="12" customHeight="1" thickBot="1" x14ac:dyDescent="0.25">
      <c r="A51" s="986" t="s">
        <v>107</v>
      </c>
      <c r="B51" s="987"/>
      <c r="C51" s="987"/>
      <c r="D51" s="987"/>
      <c r="E51" s="987"/>
      <c r="F51" s="987"/>
      <c r="G51" s="987"/>
      <c r="H51" s="1039"/>
      <c r="I51" s="1363"/>
      <c r="J51" s="1363"/>
      <c r="K51" s="1363"/>
      <c r="L51" s="1363"/>
      <c r="M51" s="990" t="s">
        <v>106</v>
      </c>
      <c r="N51" s="990"/>
      <c r="O51" s="990"/>
      <c r="P51" s="990"/>
      <c r="Q51" s="991"/>
      <c r="R51" s="42"/>
      <c r="S51" s="986" t="s">
        <v>107</v>
      </c>
      <c r="T51" s="987"/>
      <c r="U51" s="987"/>
      <c r="V51" s="987"/>
      <c r="W51" s="987"/>
      <c r="X51" s="987"/>
      <c r="Y51" s="987"/>
      <c r="Z51" s="1039"/>
      <c r="AA51" s="1363"/>
      <c r="AB51" s="1363"/>
      <c r="AC51" s="1363"/>
      <c r="AD51" s="1363"/>
      <c r="AE51" s="990" t="s">
        <v>106</v>
      </c>
      <c r="AF51" s="990"/>
      <c r="AG51" s="990"/>
      <c r="AH51" s="990"/>
      <c r="AI51" s="991"/>
      <c r="AJ51" s="5"/>
      <c r="AK51" s="1253"/>
      <c r="AL51" s="1254"/>
      <c r="AM51" s="1088">
        <v>16</v>
      </c>
      <c r="AN51" s="1088"/>
      <c r="AO51" s="1070" t="s">
        <v>200</v>
      </c>
      <c r="AP51" s="1070"/>
      <c r="AQ51" s="1070"/>
      <c r="AR51" s="1070"/>
      <c r="AS51" s="1070"/>
      <c r="AT51" s="1070"/>
      <c r="AU51" s="1070"/>
      <c r="AV51" s="1070"/>
      <c r="AW51" s="1070"/>
      <c r="AX51" s="1070"/>
      <c r="AY51" s="1070"/>
      <c r="AZ51" s="1070"/>
      <c r="BA51" s="1070"/>
      <c r="BB51" s="1070"/>
      <c r="BC51" s="1070"/>
      <c r="BD51" s="1070"/>
      <c r="BE51" s="1070"/>
      <c r="BF51" s="1070"/>
      <c r="BG51" s="1070"/>
      <c r="BH51" s="1070"/>
      <c r="BI51" s="1070"/>
      <c r="BJ51" s="1070"/>
      <c r="BK51" s="1070"/>
      <c r="BL51" s="1070"/>
      <c r="BM51" s="1070"/>
      <c r="BN51" s="1070"/>
      <c r="BO51" s="1070"/>
      <c r="BP51" s="1070"/>
      <c r="BQ51" s="1255"/>
      <c r="BR51" s="641"/>
      <c r="BS51" s="641"/>
      <c r="BT51" s="641"/>
      <c r="BU51" s="641"/>
      <c r="BV51" s="641"/>
      <c r="BW51" s="641"/>
      <c r="BX51" s="641"/>
      <c r="BY51" s="641"/>
      <c r="BZ51" s="641"/>
      <c r="CA51" s="64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253"/>
      <c r="AL52" s="1254"/>
      <c r="AM52" s="1088">
        <v>17</v>
      </c>
      <c r="AN52" s="1088"/>
      <c r="AO52" s="1070" t="s">
        <v>199</v>
      </c>
      <c r="AP52" s="1070"/>
      <c r="AQ52" s="1070"/>
      <c r="AR52" s="1070"/>
      <c r="AS52" s="1070"/>
      <c r="AT52" s="1070"/>
      <c r="AU52" s="1070"/>
      <c r="AV52" s="1070"/>
      <c r="AW52" s="1070"/>
      <c r="AX52" s="1070"/>
      <c r="AY52" s="1070"/>
      <c r="AZ52" s="1070"/>
      <c r="BA52" s="1070"/>
      <c r="BB52" s="1070"/>
      <c r="BC52" s="1070"/>
      <c r="BD52" s="1070"/>
      <c r="BE52" s="1070"/>
      <c r="BF52" s="1070"/>
      <c r="BG52" s="1070"/>
      <c r="BH52" s="1070"/>
      <c r="BI52" s="1070"/>
      <c r="BJ52" s="1070"/>
      <c r="BK52" s="1070"/>
      <c r="BL52" s="1070"/>
      <c r="BM52" s="1070"/>
      <c r="BN52" s="1070"/>
      <c r="BO52" s="1070"/>
      <c r="BP52" s="1070"/>
      <c r="BQ52" s="1255"/>
      <c r="BR52" s="641"/>
      <c r="BS52" s="641"/>
      <c r="BT52" s="641"/>
      <c r="BU52" s="641"/>
      <c r="BV52" s="641"/>
      <c r="BW52" s="641"/>
      <c r="BX52" s="641"/>
      <c r="BY52" s="641"/>
      <c r="BZ52" s="641"/>
      <c r="CA52" s="641"/>
      <c r="CB52" s="5"/>
    </row>
    <row r="53" spans="1:80" ht="12" customHeight="1" x14ac:dyDescent="0.2">
      <c r="A53" s="653"/>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253"/>
      <c r="AL53" s="1254"/>
      <c r="AM53" s="1088">
        <v>18</v>
      </c>
      <c r="AN53" s="1088"/>
      <c r="AO53" s="1070" t="s">
        <v>198</v>
      </c>
      <c r="AP53" s="1070"/>
      <c r="AQ53" s="1070"/>
      <c r="AR53" s="1070"/>
      <c r="AS53" s="1070"/>
      <c r="AT53" s="1070"/>
      <c r="AU53" s="1070"/>
      <c r="AV53" s="1070"/>
      <c r="AW53" s="1070"/>
      <c r="AX53" s="1070"/>
      <c r="AY53" s="1070"/>
      <c r="AZ53" s="1070"/>
      <c r="BA53" s="1070"/>
      <c r="BB53" s="1070"/>
      <c r="BC53" s="1070"/>
      <c r="BD53" s="1070"/>
      <c r="BE53" s="1070"/>
      <c r="BF53" s="1070"/>
      <c r="BG53" s="1070"/>
      <c r="BH53" s="1070"/>
      <c r="BI53" s="1070"/>
      <c r="BJ53" s="1070"/>
      <c r="BK53" s="1070"/>
      <c r="BL53" s="1070"/>
      <c r="BM53" s="1070"/>
      <c r="BN53" s="1070"/>
      <c r="BO53" s="1070"/>
      <c r="BP53" s="1070"/>
      <c r="BQ53" s="1255"/>
      <c r="BR53" s="641"/>
      <c r="BS53" s="641"/>
      <c r="BT53" s="641"/>
      <c r="BU53" s="641"/>
      <c r="BV53" s="641"/>
      <c r="BW53" s="641"/>
      <c r="BX53" s="641"/>
      <c r="BY53" s="641"/>
      <c r="BZ53" s="641"/>
      <c r="CA53" s="641"/>
      <c r="CB53" s="5"/>
    </row>
    <row r="54" spans="1:80" ht="12" customHeight="1" x14ac:dyDescent="0.2">
      <c r="A54" s="35"/>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1253"/>
      <c r="AL54" s="1254"/>
      <c r="AM54" s="1088">
        <v>19</v>
      </c>
      <c r="AN54" s="1088"/>
      <c r="AO54" s="1070" t="s">
        <v>197</v>
      </c>
      <c r="AP54" s="1070"/>
      <c r="AQ54" s="1070"/>
      <c r="AR54" s="1070"/>
      <c r="AS54" s="1070"/>
      <c r="AT54" s="1070"/>
      <c r="AU54" s="1070"/>
      <c r="AV54" s="1070"/>
      <c r="AW54" s="1070"/>
      <c r="AX54" s="1070"/>
      <c r="AY54" s="1070"/>
      <c r="AZ54" s="1070"/>
      <c r="BA54" s="1070"/>
      <c r="BB54" s="1070"/>
      <c r="BC54" s="1070"/>
      <c r="BD54" s="1070"/>
      <c r="BE54" s="1070"/>
      <c r="BF54" s="1070"/>
      <c r="BG54" s="1070"/>
      <c r="BH54" s="1070"/>
      <c r="BI54" s="1070"/>
      <c r="BJ54" s="1070"/>
      <c r="BK54" s="1070"/>
      <c r="BL54" s="1070"/>
      <c r="BM54" s="1070"/>
      <c r="BN54" s="1070"/>
      <c r="BO54" s="1070"/>
      <c r="BP54" s="1070"/>
      <c r="BQ54" s="1255"/>
      <c r="BR54" s="641"/>
      <c r="BS54" s="641"/>
      <c r="BT54" s="641"/>
      <c r="BU54" s="641"/>
      <c r="BV54" s="641"/>
      <c r="BW54" s="641"/>
      <c r="BX54" s="641"/>
      <c r="BY54" s="641"/>
      <c r="BZ54" s="641"/>
      <c r="CA54" s="641"/>
      <c r="CB54" s="5"/>
    </row>
    <row r="55" spans="1:80" ht="12" customHeight="1" x14ac:dyDescent="0.2">
      <c r="A55" s="35"/>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1253"/>
      <c r="AL55" s="1254"/>
      <c r="AM55" s="1088">
        <v>20</v>
      </c>
      <c r="AN55" s="1088"/>
      <c r="AO55" s="1070" t="s">
        <v>196</v>
      </c>
      <c r="AP55" s="1070"/>
      <c r="AQ55" s="1070"/>
      <c r="AR55" s="1070"/>
      <c r="AS55" s="1070"/>
      <c r="AT55" s="1070"/>
      <c r="AU55" s="1070"/>
      <c r="AV55" s="1070"/>
      <c r="AW55" s="1070"/>
      <c r="AX55" s="1070"/>
      <c r="AY55" s="1070"/>
      <c r="AZ55" s="1070"/>
      <c r="BA55" s="1070"/>
      <c r="BB55" s="1070"/>
      <c r="BC55" s="1070"/>
      <c r="BD55" s="1070"/>
      <c r="BE55" s="1070"/>
      <c r="BF55" s="1070"/>
      <c r="BG55" s="1070"/>
      <c r="BH55" s="1070"/>
      <c r="BI55" s="1070"/>
      <c r="BJ55" s="1070"/>
      <c r="BK55" s="1070"/>
      <c r="BL55" s="1070"/>
      <c r="BM55" s="1070"/>
      <c r="BN55" s="1070"/>
      <c r="BO55" s="1070"/>
      <c r="BP55" s="1070"/>
      <c r="BQ55" s="1255"/>
      <c r="BR55" s="641"/>
      <c r="BS55" s="641"/>
      <c r="BT55" s="641"/>
      <c r="BU55" s="641"/>
      <c r="BV55" s="641"/>
      <c r="BW55" s="641"/>
      <c r="BX55" s="641"/>
      <c r="BY55" s="641"/>
      <c r="BZ55" s="641"/>
      <c r="CA55" s="641"/>
      <c r="CB55" s="5"/>
    </row>
    <row r="56" spans="1:80" ht="12" customHeight="1" thickBot="1" x14ac:dyDescent="0.25">
      <c r="A56" s="35"/>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1541" t="s">
        <v>195</v>
      </c>
      <c r="AL56" s="1279"/>
      <c r="AM56" s="1279"/>
      <c r="AN56" s="1279"/>
      <c r="AO56" s="1279"/>
      <c r="AP56" s="1279"/>
      <c r="AQ56" s="1279"/>
      <c r="AR56" s="1279"/>
      <c r="AS56" s="1279"/>
      <c r="AT56" s="1279"/>
      <c r="AU56" s="1279"/>
      <c r="AV56" s="1279"/>
      <c r="AW56" s="1279"/>
      <c r="AX56" s="1279"/>
      <c r="AY56" s="1279"/>
      <c r="AZ56" s="1279"/>
      <c r="BA56" s="1279"/>
      <c r="BB56" s="1279"/>
      <c r="BC56" s="1279"/>
      <c r="BD56" s="1279"/>
      <c r="BE56" s="1279"/>
      <c r="BF56" s="1279"/>
      <c r="BG56" s="1279"/>
      <c r="BH56" s="1279"/>
      <c r="BI56" s="1279"/>
      <c r="BJ56" s="1279"/>
      <c r="BK56" s="1279"/>
      <c r="BL56" s="1279"/>
      <c r="BM56" s="1279"/>
      <c r="BN56" s="1279"/>
      <c r="BO56" s="1279"/>
      <c r="BP56" s="1279"/>
      <c r="BQ56" s="1280"/>
      <c r="BR56" s="641"/>
      <c r="BS56" s="641"/>
      <c r="BT56" s="641"/>
      <c r="BU56" s="641"/>
      <c r="BV56" s="641"/>
      <c r="BW56" s="641"/>
      <c r="BX56" s="641"/>
      <c r="BY56" s="641"/>
      <c r="BZ56" s="641"/>
      <c r="CA56" s="641"/>
      <c r="CB56" s="5"/>
    </row>
    <row r="57" spans="1:80" ht="12" customHeight="1" x14ac:dyDescent="0.2">
      <c r="A57" s="35"/>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1"/>
      <c r="BP57" s="641"/>
      <c r="BQ57" s="641"/>
      <c r="BR57" s="641"/>
      <c r="BS57" s="641"/>
      <c r="BT57" s="641"/>
      <c r="BU57" s="641"/>
      <c r="BV57" s="641"/>
      <c r="BW57" s="641"/>
      <c r="BX57" s="641"/>
      <c r="BY57" s="641"/>
      <c r="BZ57" s="641"/>
      <c r="CA57" s="641"/>
      <c r="CB57" s="5"/>
    </row>
    <row r="58" spans="1:80" ht="12" customHeight="1" x14ac:dyDescent="0.2">
      <c r="A58" s="35"/>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35"/>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35"/>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1540"/>
      <c r="C61" s="1540"/>
      <c r="D61" s="1540"/>
      <c r="E61" s="1540"/>
      <c r="F61" s="1540"/>
      <c r="G61" s="1540"/>
      <c r="H61" s="1540"/>
      <c r="I61" s="1540"/>
      <c r="J61" s="1540"/>
      <c r="K61" s="1540"/>
      <c r="L61" s="1540"/>
      <c r="M61" s="1540"/>
      <c r="N61" s="1540"/>
      <c r="O61" s="1540"/>
      <c r="P61" s="1540"/>
      <c r="Q61" s="1540"/>
      <c r="R61" s="1540"/>
      <c r="S61" s="1540"/>
      <c r="T61" s="1540"/>
      <c r="U61" s="1540"/>
      <c r="V61" s="1540"/>
      <c r="W61" s="1540"/>
      <c r="X61" s="1540"/>
      <c r="Y61" s="1540"/>
      <c r="Z61" s="1540"/>
      <c r="AA61" s="1540"/>
      <c r="AB61" s="1540"/>
      <c r="AC61" s="1540"/>
      <c r="AD61" s="1540"/>
      <c r="AE61" s="1540"/>
      <c r="AF61" s="1540"/>
      <c r="AG61" s="1540"/>
      <c r="AH61" s="1540"/>
      <c r="AI61" s="1540"/>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18" t="s">
        <v>49</v>
      </c>
      <c r="AK2" s="918"/>
      <c r="AL2" s="918"/>
      <c r="AM2" s="918"/>
      <c r="AN2" s="918"/>
      <c r="AO2" s="918"/>
      <c r="AP2" s="918"/>
      <c r="AQ2" s="918"/>
      <c r="AR2" s="918"/>
      <c r="AS2" s="918"/>
      <c r="AT2" s="918"/>
      <c r="AU2" s="918"/>
      <c r="AV2" s="918"/>
      <c r="AW2" s="918"/>
      <c r="AX2" s="918"/>
      <c r="AY2" s="918"/>
      <c r="AZ2" s="918"/>
      <c r="BA2" s="918"/>
      <c r="BB2" s="918"/>
      <c r="BC2" s="918"/>
      <c r="BD2" s="918"/>
      <c r="BE2" s="918"/>
      <c r="BF2" s="918"/>
      <c r="BG2" s="918"/>
      <c r="BH2" s="918"/>
      <c r="BI2" s="918"/>
      <c r="BJ2" s="918"/>
      <c r="BK2" s="918"/>
      <c r="BL2" s="918"/>
      <c r="BM2" s="918"/>
      <c r="BN2" s="918"/>
      <c r="BO2" s="918"/>
      <c r="BP2" s="918"/>
      <c r="BQ2" s="918"/>
      <c r="BR2" s="918"/>
      <c r="BS2" s="918"/>
      <c r="BT2" s="918"/>
      <c r="BU2" s="918"/>
      <c r="BV2" s="918"/>
      <c r="BW2" s="918"/>
      <c r="BX2" s="918"/>
      <c r="BY2" s="918"/>
      <c r="BZ2" s="918"/>
      <c r="CA2" s="918"/>
      <c r="CB2" s="918"/>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9"/>
      <c r="N5" s="919"/>
      <c r="O5" s="919"/>
      <c r="P5" s="919"/>
      <c r="Q5" s="919"/>
      <c r="R5" s="919"/>
      <c r="S5" s="919"/>
      <c r="T5" s="919"/>
      <c r="U5" s="919"/>
      <c r="V5" s="919"/>
      <c r="W5" s="919"/>
      <c r="X5" s="919"/>
      <c r="Y5" s="919"/>
      <c r="Z5" s="919"/>
      <c r="AA5" s="919"/>
      <c r="AB5" s="919"/>
      <c r="AC5" s="919"/>
      <c r="AD5" s="919"/>
      <c r="AE5" s="919"/>
      <c r="AF5" s="919"/>
      <c r="AG5" s="919"/>
      <c r="AH5" s="919"/>
      <c r="AI5" s="919"/>
      <c r="AJ5" s="5"/>
      <c r="AK5" s="1542" t="s">
        <v>789</v>
      </c>
      <c r="AL5" s="1543"/>
      <c r="AM5" s="1543"/>
      <c r="AN5" s="1543"/>
      <c r="AO5" s="1543"/>
      <c r="AP5" s="1543"/>
      <c r="AQ5" s="1543"/>
      <c r="AR5" s="1543"/>
      <c r="AS5" s="1544"/>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45"/>
      <c r="AL6" s="1546"/>
      <c r="AM6" s="1546"/>
      <c r="AN6" s="1546"/>
      <c r="AO6" s="1546"/>
      <c r="AP6" s="1546"/>
      <c r="AQ6" s="1546"/>
      <c r="AR6" s="1546"/>
      <c r="AS6" s="1547"/>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48" t="s">
        <v>842</v>
      </c>
      <c r="AL7" s="1531"/>
      <c r="AM7" s="1263"/>
      <c r="AN7" s="1264"/>
      <c r="AO7" s="1264"/>
      <c r="AP7" s="1264"/>
      <c r="AQ7" s="1264"/>
      <c r="AR7" s="1264"/>
      <c r="AS7" s="126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87" t="s">
        <v>97</v>
      </c>
      <c r="B8" s="888"/>
      <c r="C8" s="888"/>
      <c r="D8" s="888"/>
      <c r="E8" s="888"/>
      <c r="F8" s="888"/>
      <c r="G8" s="888"/>
      <c r="H8" s="888"/>
      <c r="I8" s="888"/>
      <c r="J8" s="888"/>
      <c r="K8" s="888"/>
      <c r="L8" s="888"/>
      <c r="M8" s="888"/>
      <c r="N8" s="888"/>
      <c r="O8" s="888"/>
      <c r="P8" s="888"/>
      <c r="Q8" s="888"/>
      <c r="R8" s="888"/>
      <c r="S8" s="888"/>
      <c r="T8" s="888"/>
      <c r="U8" s="888"/>
      <c r="V8" s="888"/>
      <c r="W8" s="888"/>
      <c r="X8" s="888"/>
      <c r="Y8" s="888"/>
      <c r="Z8" s="888"/>
      <c r="AA8" s="888"/>
      <c r="AB8" s="888"/>
      <c r="AC8" s="888"/>
      <c r="AD8" s="888"/>
      <c r="AE8" s="888"/>
      <c r="AF8" s="888"/>
      <c r="AG8" s="888"/>
      <c r="AH8" s="888"/>
      <c r="AI8" s="889"/>
      <c r="AJ8" s="5"/>
      <c r="AK8" s="1549" t="s">
        <v>843</v>
      </c>
      <c r="AL8" s="1088"/>
      <c r="AM8" s="1270"/>
      <c r="AN8" s="1270"/>
      <c r="AO8" s="1270"/>
      <c r="AP8" s="1270"/>
      <c r="AQ8" s="1270"/>
      <c r="AR8" s="1270"/>
      <c r="AS8" s="1271"/>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50" t="s">
        <v>96</v>
      </c>
      <c r="B9" s="1551"/>
      <c r="C9" s="1552"/>
      <c r="D9" s="1553" t="str">
        <f>IF(AM7&lt;&gt;"","A","")</f>
        <v/>
      </c>
      <c r="E9" s="1554"/>
      <c r="F9" s="1555" t="str">
        <f>IF(AM7&lt;&gt;"",AM7,"")</f>
        <v/>
      </c>
      <c r="G9" s="1558" t="str">
        <f>IF(AM7&lt;&gt;"","B","")</f>
        <v/>
      </c>
      <c r="H9" s="1559"/>
      <c r="I9" s="1556" t="str">
        <f>IF(AM8&lt;&gt;"",AM8,"")</f>
        <v/>
      </c>
      <c r="J9" s="1558" t="str">
        <f>IF(AM8&lt;&gt;"","C","")</f>
        <v/>
      </c>
      <c r="K9" s="1559"/>
      <c r="L9" s="1556" t="str">
        <f>IF(AM9&lt;&gt;"",AM9,"")</f>
        <v/>
      </c>
      <c r="M9" s="1558" t="str">
        <f>IF(AM9&lt;&gt;"","D","")</f>
        <v/>
      </c>
      <c r="N9" s="1559"/>
      <c r="O9" s="1556" t="str">
        <f>IF(AM10&lt;&gt;"",AM10,"")</f>
        <v/>
      </c>
      <c r="P9" s="1558" t="str">
        <f>IF(AM10&lt;&gt;"","E","")</f>
        <v/>
      </c>
      <c r="Q9" s="1559"/>
      <c r="R9" s="1556" t="str">
        <f>IF(AM11&lt;&gt;"",AM11,"")</f>
        <v/>
      </c>
      <c r="S9" s="1558" t="str">
        <f>IF(AM11&lt;&gt;"","F","")</f>
        <v/>
      </c>
      <c r="T9" s="1559"/>
      <c r="U9" s="1556" t="str">
        <f>IF(AM12&lt;&gt;"",AM12,"")</f>
        <v/>
      </c>
      <c r="V9" s="1558" t="str">
        <f>IF(AM12&lt;&gt;"","G","")</f>
        <v/>
      </c>
      <c r="W9" s="1559"/>
      <c r="X9" s="1556" t="str">
        <f>IF(AM13&lt;&gt;"",AM13,"")</f>
        <v/>
      </c>
      <c r="Y9" s="1558" t="str">
        <f>IF(AM13&lt;&gt;"","H","")</f>
        <v/>
      </c>
      <c r="Z9" s="1559"/>
      <c r="AA9" s="1556" t="str">
        <f>IF(AM14&lt;&gt;"",AM14,"")</f>
        <v/>
      </c>
      <c r="AB9" s="1558" t="str">
        <f>IF(AM14&lt;&gt;"","I","")</f>
        <v/>
      </c>
      <c r="AC9" s="1559"/>
      <c r="AD9" s="1556" t="str">
        <f>IF(AM15&lt;&gt;"",AM15,"")</f>
        <v/>
      </c>
      <c r="AE9" s="1558" t="str">
        <f>IF(AM15&lt;&gt;"","J","")</f>
        <v/>
      </c>
      <c r="AF9" s="1559"/>
      <c r="AG9" s="1555" t="str">
        <f>IF(AM16&lt;&gt;"",AM16,"")</f>
        <v/>
      </c>
      <c r="AH9" s="1558" t="str">
        <f>IF(AM16&lt;&gt;"","K","")</f>
        <v/>
      </c>
      <c r="AI9" s="1565"/>
      <c r="AJ9" s="5"/>
      <c r="AK9" s="1549" t="s">
        <v>844</v>
      </c>
      <c r="AL9" s="1088"/>
      <c r="AM9" s="1270"/>
      <c r="AN9" s="1270"/>
      <c r="AO9" s="1270"/>
      <c r="AP9" s="1270"/>
      <c r="AQ9" s="1270"/>
      <c r="AR9" s="1270"/>
      <c r="AS9" s="1271"/>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90"/>
      <c r="E10" s="1291"/>
      <c r="F10" s="1556"/>
      <c r="G10" s="1290"/>
      <c r="H10" s="1291"/>
      <c r="I10" s="1556"/>
      <c r="J10" s="1290"/>
      <c r="K10" s="1291"/>
      <c r="L10" s="1556"/>
      <c r="M10" s="1290"/>
      <c r="N10" s="1291"/>
      <c r="O10" s="1556"/>
      <c r="P10" s="1290"/>
      <c r="Q10" s="1291"/>
      <c r="R10" s="1556"/>
      <c r="S10" s="1290"/>
      <c r="T10" s="1291"/>
      <c r="U10" s="1556"/>
      <c r="V10" s="1290"/>
      <c r="W10" s="1291"/>
      <c r="X10" s="1556"/>
      <c r="Y10" s="1290"/>
      <c r="Z10" s="1291"/>
      <c r="AA10" s="1556"/>
      <c r="AB10" s="1290"/>
      <c r="AC10" s="1291"/>
      <c r="AD10" s="1556"/>
      <c r="AE10" s="1290"/>
      <c r="AF10" s="1291"/>
      <c r="AG10" s="1556"/>
      <c r="AH10" s="1290"/>
      <c r="AI10" s="1447"/>
      <c r="AJ10" s="5"/>
      <c r="AK10" s="1549" t="s">
        <v>845</v>
      </c>
      <c r="AL10" s="1088"/>
      <c r="AM10" s="1270"/>
      <c r="AN10" s="1270"/>
      <c r="AO10" s="1270"/>
      <c r="AP10" s="1270"/>
      <c r="AQ10" s="1270"/>
      <c r="AR10" s="1270"/>
      <c r="AS10" s="1271"/>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90"/>
      <c r="E11" s="1291"/>
      <c r="F11" s="1556"/>
      <c r="G11" s="1290"/>
      <c r="H11" s="1291"/>
      <c r="I11" s="1556"/>
      <c r="J11" s="1290"/>
      <c r="K11" s="1291"/>
      <c r="L11" s="1556"/>
      <c r="M11" s="1290"/>
      <c r="N11" s="1291"/>
      <c r="O11" s="1556"/>
      <c r="P11" s="1290"/>
      <c r="Q11" s="1291"/>
      <c r="R11" s="1556"/>
      <c r="S11" s="1290"/>
      <c r="T11" s="1291"/>
      <c r="U11" s="1556"/>
      <c r="V11" s="1290"/>
      <c r="W11" s="1291"/>
      <c r="X11" s="1556"/>
      <c r="Y11" s="1290"/>
      <c r="Z11" s="1291"/>
      <c r="AA11" s="1556"/>
      <c r="AB11" s="1290"/>
      <c r="AC11" s="1291"/>
      <c r="AD11" s="1556"/>
      <c r="AE11" s="1290"/>
      <c r="AF11" s="1291"/>
      <c r="AG11" s="1556"/>
      <c r="AH11" s="1290"/>
      <c r="AI11" s="1447"/>
      <c r="AJ11" s="5"/>
      <c r="AK11" s="1549" t="s">
        <v>846</v>
      </c>
      <c r="AL11" s="1088"/>
      <c r="AM11" s="1270"/>
      <c r="AN11" s="1270"/>
      <c r="AO11" s="1270"/>
      <c r="AP11" s="1270"/>
      <c r="AQ11" s="1270"/>
      <c r="AR11" s="1270"/>
      <c r="AS11" s="1271"/>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90"/>
      <c r="E12" s="1291"/>
      <c r="F12" s="1556"/>
      <c r="G12" s="1290"/>
      <c r="H12" s="1291"/>
      <c r="I12" s="1556"/>
      <c r="J12" s="1290"/>
      <c r="K12" s="1291"/>
      <c r="L12" s="1556"/>
      <c r="M12" s="1290"/>
      <c r="N12" s="1291"/>
      <c r="O12" s="1556"/>
      <c r="P12" s="1290"/>
      <c r="Q12" s="1291"/>
      <c r="R12" s="1556"/>
      <c r="S12" s="1290"/>
      <c r="T12" s="1291"/>
      <c r="U12" s="1556"/>
      <c r="V12" s="1290"/>
      <c r="W12" s="1291"/>
      <c r="X12" s="1556"/>
      <c r="Y12" s="1290"/>
      <c r="Z12" s="1291"/>
      <c r="AA12" s="1556"/>
      <c r="AB12" s="1290"/>
      <c r="AC12" s="1291"/>
      <c r="AD12" s="1556"/>
      <c r="AE12" s="1290"/>
      <c r="AF12" s="1291"/>
      <c r="AG12" s="1556"/>
      <c r="AH12" s="1290"/>
      <c r="AI12" s="1447"/>
      <c r="AJ12" s="5"/>
      <c r="AK12" s="1549" t="s">
        <v>847</v>
      </c>
      <c r="AL12" s="1088"/>
      <c r="AM12" s="1270"/>
      <c r="AN12" s="1270"/>
      <c r="AO12" s="1270"/>
      <c r="AP12" s="1270"/>
      <c r="AQ12" s="1270"/>
      <c r="AR12" s="1270"/>
      <c r="AS12" s="1271"/>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62" t="s">
        <v>95</v>
      </c>
      <c r="B13" s="1563"/>
      <c r="C13" s="1564"/>
      <c r="D13" s="1292"/>
      <c r="E13" s="1293"/>
      <c r="F13" s="1557"/>
      <c r="G13" s="1292"/>
      <c r="H13" s="1293"/>
      <c r="I13" s="1557"/>
      <c r="J13" s="1292"/>
      <c r="K13" s="1293"/>
      <c r="L13" s="1557"/>
      <c r="M13" s="1292"/>
      <c r="N13" s="1293"/>
      <c r="O13" s="1557"/>
      <c r="P13" s="1292"/>
      <c r="Q13" s="1293"/>
      <c r="R13" s="1557"/>
      <c r="S13" s="1292"/>
      <c r="T13" s="1293"/>
      <c r="U13" s="1557"/>
      <c r="V13" s="1292"/>
      <c r="W13" s="1293"/>
      <c r="X13" s="1557"/>
      <c r="Y13" s="1292"/>
      <c r="Z13" s="1293"/>
      <c r="AA13" s="1557"/>
      <c r="AB13" s="1292"/>
      <c r="AC13" s="1293"/>
      <c r="AD13" s="1557"/>
      <c r="AE13" s="1292"/>
      <c r="AF13" s="1293"/>
      <c r="AG13" s="1557"/>
      <c r="AH13" s="1292"/>
      <c r="AI13" s="1448"/>
      <c r="AJ13" s="5"/>
      <c r="AK13" s="1549" t="s">
        <v>848</v>
      </c>
      <c r="AL13" s="1088"/>
      <c r="AM13" s="1270"/>
      <c r="AN13" s="1270"/>
      <c r="AO13" s="1270"/>
      <c r="AP13" s="1270"/>
      <c r="AQ13" s="1270"/>
      <c r="AR13" s="1270"/>
      <c r="AS13" s="1271"/>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9" t="s">
        <v>849</v>
      </c>
      <c r="AL14" s="1088"/>
      <c r="AM14" s="1270"/>
      <c r="AN14" s="1270"/>
      <c r="AO14" s="1270"/>
      <c r="AP14" s="1270"/>
      <c r="AQ14" s="1270"/>
      <c r="AR14" s="1270"/>
      <c r="AS14" s="1271"/>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549" t="s">
        <v>850</v>
      </c>
      <c r="AL15" s="1088"/>
      <c r="AM15" s="1270"/>
      <c r="AN15" s="1270"/>
      <c r="AO15" s="1270"/>
      <c r="AP15" s="1270"/>
      <c r="AQ15" s="1270"/>
      <c r="AR15" s="1270"/>
      <c r="AS15" s="1271"/>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Bot="1" x14ac:dyDescent="0.25">
      <c r="A16" s="23"/>
      <c r="B16" s="965"/>
      <c r="C16" s="965"/>
      <c r="D16" s="965"/>
      <c r="E16" s="965"/>
      <c r="F16" s="965"/>
      <c r="G16" s="965"/>
      <c r="H16" s="965"/>
      <c r="I16" s="965"/>
      <c r="J16" s="965"/>
      <c r="K16" s="965"/>
      <c r="L16" s="965"/>
      <c r="M16" s="965"/>
      <c r="N16" s="965"/>
      <c r="O16" s="965"/>
      <c r="P16" s="965"/>
      <c r="Q16" s="965"/>
      <c r="R16" s="965"/>
      <c r="S16" s="965"/>
      <c r="T16" s="965"/>
      <c r="U16" s="965"/>
      <c r="V16" s="965"/>
      <c r="W16" s="965"/>
      <c r="X16" s="965"/>
      <c r="Y16" s="965"/>
      <c r="Z16" s="965"/>
      <c r="AA16" s="965"/>
      <c r="AB16" s="965"/>
      <c r="AC16" s="965"/>
      <c r="AD16" s="965"/>
      <c r="AE16" s="965"/>
      <c r="AF16" s="965"/>
      <c r="AG16" s="965"/>
      <c r="AH16" s="965"/>
      <c r="AI16" s="965"/>
      <c r="AJ16" s="5"/>
      <c r="AK16" s="1560" t="s">
        <v>851</v>
      </c>
      <c r="AL16" s="1561"/>
      <c r="AM16" s="1283"/>
      <c r="AN16" s="1283"/>
      <c r="AO16" s="1283"/>
      <c r="AP16" s="1283"/>
      <c r="AQ16" s="1283"/>
      <c r="AR16" s="1283"/>
      <c r="AS16" s="1284"/>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3"/>
      <c r="B17" s="965"/>
      <c r="C17" s="965"/>
      <c r="D17" s="965"/>
      <c r="E17" s="965"/>
      <c r="F17" s="965"/>
      <c r="G17" s="965"/>
      <c r="H17" s="965"/>
      <c r="I17" s="965"/>
      <c r="J17" s="965"/>
      <c r="K17" s="965"/>
      <c r="L17" s="965"/>
      <c r="M17" s="965"/>
      <c r="N17" s="965"/>
      <c r="O17" s="965"/>
      <c r="P17" s="965"/>
      <c r="Q17" s="965"/>
      <c r="R17" s="965"/>
      <c r="S17" s="965"/>
      <c r="T17" s="965"/>
      <c r="U17" s="965"/>
      <c r="V17" s="965"/>
      <c r="W17" s="965"/>
      <c r="X17" s="965"/>
      <c r="Y17" s="965"/>
      <c r="Z17" s="965"/>
      <c r="AA17" s="965"/>
      <c r="AB17" s="965"/>
      <c r="AC17" s="965"/>
      <c r="AD17" s="965"/>
      <c r="AE17" s="965"/>
      <c r="AF17" s="965"/>
      <c r="AG17" s="965"/>
      <c r="AH17" s="965"/>
      <c r="AI17" s="965"/>
      <c r="AJ17" s="5"/>
      <c r="AK17" s="1566"/>
      <c r="AL17" s="1566"/>
      <c r="AM17" s="5"/>
      <c r="AN17" s="5"/>
      <c r="AO17" s="5"/>
      <c r="AP17" s="655"/>
      <c r="AQ17" s="655"/>
      <c r="AR17" s="655"/>
      <c r="AS17" s="65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x14ac:dyDescent="0.2">
      <c r="A18" s="23"/>
      <c r="B18" s="965"/>
      <c r="C18" s="965"/>
      <c r="D18" s="965"/>
      <c r="E18" s="965"/>
      <c r="F18" s="965"/>
      <c r="G18" s="965"/>
      <c r="H18" s="965"/>
      <c r="I18" s="965"/>
      <c r="J18" s="965"/>
      <c r="K18" s="965"/>
      <c r="L18" s="965"/>
      <c r="M18" s="965"/>
      <c r="N18" s="965"/>
      <c r="O18" s="965"/>
      <c r="P18" s="965"/>
      <c r="Q18" s="965"/>
      <c r="R18" s="965"/>
      <c r="S18" s="965"/>
      <c r="T18" s="965"/>
      <c r="U18" s="965"/>
      <c r="V18" s="965"/>
      <c r="W18" s="965"/>
      <c r="X18" s="965"/>
      <c r="Y18" s="965"/>
      <c r="Z18" s="965"/>
      <c r="AA18" s="965"/>
      <c r="AB18" s="965"/>
      <c r="AC18" s="965"/>
      <c r="AD18" s="965"/>
      <c r="AE18" s="965"/>
      <c r="AF18" s="965"/>
      <c r="AG18" s="965"/>
      <c r="AH18" s="965"/>
      <c r="AI18" s="965"/>
      <c r="AJ18" s="5"/>
      <c r="AK18" s="5"/>
      <c r="AL18" s="5"/>
      <c r="AM18" s="5"/>
      <c r="AN18" s="5"/>
      <c r="AO18" s="5"/>
      <c r="AP18" s="655"/>
      <c r="AQ18" s="655"/>
      <c r="AR18" s="655"/>
      <c r="AS18" s="655"/>
      <c r="AT18" s="658"/>
      <c r="AU18" s="658"/>
      <c r="AV18" s="658"/>
      <c r="AW18" s="658"/>
      <c r="AX18" s="658"/>
      <c r="AY18" s="658"/>
      <c r="AZ18" s="659"/>
      <c r="BA18" s="659"/>
      <c r="BB18" s="659"/>
      <c r="BC18" s="659"/>
      <c r="BD18" s="659"/>
      <c r="BE18" s="659"/>
      <c r="BF18" s="659"/>
      <c r="BG18" s="659"/>
      <c r="BH18" s="659"/>
      <c r="BI18" s="659"/>
      <c r="BJ18" s="659"/>
      <c r="BK18" s="659"/>
      <c r="BL18" s="659"/>
      <c r="BM18" s="659"/>
      <c r="BN18" s="659"/>
      <c r="BO18" s="65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x14ac:dyDescent="0.2">
      <c r="A19" s="23"/>
      <c r="B19" s="965"/>
      <c r="C19" s="965"/>
      <c r="D19" s="965"/>
      <c r="E19" s="965"/>
      <c r="F19" s="965"/>
      <c r="G19" s="965"/>
      <c r="H19" s="965"/>
      <c r="I19" s="965"/>
      <c r="J19" s="965"/>
      <c r="K19" s="965"/>
      <c r="L19" s="965"/>
      <c r="M19" s="965"/>
      <c r="N19" s="965"/>
      <c r="O19" s="965"/>
      <c r="P19" s="965"/>
      <c r="Q19" s="965"/>
      <c r="R19" s="965"/>
      <c r="S19" s="965"/>
      <c r="T19" s="965"/>
      <c r="U19" s="965"/>
      <c r="V19" s="965"/>
      <c r="W19" s="965"/>
      <c r="X19" s="965"/>
      <c r="Y19" s="965"/>
      <c r="Z19" s="965"/>
      <c r="AA19" s="965"/>
      <c r="AB19" s="965"/>
      <c r="AC19" s="965"/>
      <c r="AD19" s="965"/>
      <c r="AE19" s="965"/>
      <c r="AF19" s="965"/>
      <c r="AG19" s="965"/>
      <c r="AH19" s="965"/>
      <c r="AI19" s="965"/>
      <c r="AJ19" s="5"/>
      <c r="AK19" s="5"/>
      <c r="AL19" s="5"/>
      <c r="AM19" s="5"/>
      <c r="AN19" s="5"/>
      <c r="AO19" s="5"/>
      <c r="AP19" s="655"/>
      <c r="AQ19" s="655"/>
      <c r="AR19" s="655"/>
      <c r="AS19" s="655"/>
      <c r="AT19" s="652"/>
      <c r="AU19" s="652"/>
      <c r="AV19" s="652"/>
      <c r="AW19" s="652"/>
      <c r="AX19" s="652"/>
      <c r="AY19" s="652"/>
      <c r="AZ19" s="659"/>
      <c r="BA19" s="659"/>
      <c r="BB19" s="659"/>
      <c r="BC19" s="659"/>
      <c r="BD19" s="659"/>
      <c r="BE19" s="659"/>
      <c r="BF19" s="659"/>
      <c r="BG19" s="659"/>
      <c r="BH19" s="659"/>
      <c r="BI19" s="659"/>
      <c r="BJ19" s="659"/>
      <c r="BK19" s="659"/>
      <c r="BL19" s="659"/>
      <c r="BM19" s="659"/>
      <c r="BN19" s="659"/>
      <c r="BO19" s="659"/>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x14ac:dyDescent="0.2">
      <c r="A20" s="23"/>
      <c r="B20" s="965"/>
      <c r="C20" s="965"/>
      <c r="D20" s="965"/>
      <c r="E20" s="965"/>
      <c r="F20" s="965"/>
      <c r="G20" s="965"/>
      <c r="H20" s="965"/>
      <c r="I20" s="965"/>
      <c r="J20" s="965"/>
      <c r="K20" s="965"/>
      <c r="L20" s="965"/>
      <c r="M20" s="965"/>
      <c r="N20" s="965"/>
      <c r="O20" s="965"/>
      <c r="P20" s="965"/>
      <c r="Q20" s="965"/>
      <c r="R20" s="965"/>
      <c r="S20" s="965"/>
      <c r="T20" s="965"/>
      <c r="U20" s="965"/>
      <c r="V20" s="965"/>
      <c r="W20" s="965"/>
      <c r="X20" s="965"/>
      <c r="Y20" s="965"/>
      <c r="Z20" s="965"/>
      <c r="AA20" s="965"/>
      <c r="AB20" s="965"/>
      <c r="AC20" s="965"/>
      <c r="AD20" s="965"/>
      <c r="AE20" s="965"/>
      <c r="AF20" s="965"/>
      <c r="AG20" s="965"/>
      <c r="AH20" s="965"/>
      <c r="AI20" s="965"/>
      <c r="AJ20" s="5"/>
      <c r="AK20" s="660"/>
      <c r="AL20" s="660"/>
      <c r="AM20" s="660"/>
      <c r="AN20" s="660"/>
      <c r="AO20" s="660"/>
      <c r="AP20" s="660"/>
      <c r="AQ20" s="660"/>
      <c r="AR20" s="660"/>
      <c r="AS20" s="660"/>
      <c r="AT20" s="658"/>
      <c r="AU20" s="658"/>
      <c r="AV20" s="658"/>
      <c r="AW20" s="658"/>
      <c r="AX20" s="658"/>
      <c r="AY20" s="658"/>
      <c r="AZ20" s="659"/>
      <c r="BA20" s="659"/>
      <c r="BB20" s="659"/>
      <c r="BC20" s="659"/>
      <c r="BD20" s="659"/>
      <c r="BE20" s="659"/>
      <c r="BF20" s="659"/>
      <c r="BG20" s="659"/>
      <c r="BH20" s="659"/>
      <c r="BI20" s="659"/>
      <c r="BJ20" s="659"/>
      <c r="BK20" s="659"/>
      <c r="BL20" s="659"/>
      <c r="BM20" s="659"/>
      <c r="BN20" s="659"/>
      <c r="BO20" s="659"/>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23"/>
      <c r="B21" s="965"/>
      <c r="C21" s="965"/>
      <c r="D21" s="965"/>
      <c r="E21" s="965"/>
      <c r="F21" s="965"/>
      <c r="G21" s="965"/>
      <c r="H21" s="965"/>
      <c r="I21" s="965"/>
      <c r="J21" s="965"/>
      <c r="K21" s="965"/>
      <c r="L21" s="965"/>
      <c r="M21" s="965"/>
      <c r="N21" s="965"/>
      <c r="O21" s="965"/>
      <c r="P21" s="965"/>
      <c r="Q21" s="965"/>
      <c r="R21" s="965"/>
      <c r="S21" s="965"/>
      <c r="T21" s="965"/>
      <c r="U21" s="965"/>
      <c r="V21" s="965"/>
      <c r="W21" s="965"/>
      <c r="X21" s="965"/>
      <c r="Y21" s="965"/>
      <c r="Z21" s="965"/>
      <c r="AA21" s="965"/>
      <c r="AB21" s="965"/>
      <c r="AC21" s="965"/>
      <c r="AD21" s="965"/>
      <c r="AE21" s="965"/>
      <c r="AF21" s="965"/>
      <c r="AG21" s="965"/>
      <c r="AH21" s="965"/>
      <c r="AI21" s="96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23"/>
      <c r="B22" s="965"/>
      <c r="C22" s="965"/>
      <c r="D22" s="965"/>
      <c r="E22" s="965"/>
      <c r="F22" s="965"/>
      <c r="G22" s="965"/>
      <c r="H22" s="965"/>
      <c r="I22" s="965"/>
      <c r="J22" s="965"/>
      <c r="K22" s="965"/>
      <c r="L22" s="965"/>
      <c r="M22" s="965"/>
      <c r="N22" s="965"/>
      <c r="O22" s="965"/>
      <c r="P22" s="965"/>
      <c r="Q22" s="965"/>
      <c r="R22" s="965"/>
      <c r="S22" s="965"/>
      <c r="T22" s="965"/>
      <c r="U22" s="965"/>
      <c r="V22" s="965"/>
      <c r="W22" s="965"/>
      <c r="X22" s="965"/>
      <c r="Y22" s="965"/>
      <c r="Z22" s="965"/>
      <c r="AA22" s="965"/>
      <c r="AB22" s="965"/>
      <c r="AC22" s="965"/>
      <c r="AD22" s="965"/>
      <c r="AE22" s="965"/>
      <c r="AF22" s="965"/>
      <c r="AG22" s="965"/>
      <c r="AH22" s="965"/>
      <c r="AI22" s="965"/>
      <c r="AJ22" s="5"/>
      <c r="AK22" s="652"/>
      <c r="AL22" s="652"/>
      <c r="AM22" s="652"/>
      <c r="AN22" s="652"/>
      <c r="AO22" s="652"/>
      <c r="AP22" s="652"/>
      <c r="AQ22" s="652"/>
      <c r="AR22" s="652"/>
      <c r="AS22" s="652"/>
      <c r="AT22" s="652"/>
      <c r="AU22" s="652"/>
      <c r="AV22" s="652"/>
      <c r="AW22" s="652"/>
      <c r="AX22" s="647"/>
      <c r="AY22" s="647"/>
      <c r="AZ22" s="647"/>
      <c r="BA22" s="647"/>
      <c r="BB22" s="5"/>
      <c r="BC22" s="652"/>
      <c r="BD22" s="652"/>
      <c r="BE22" s="652"/>
      <c r="BF22" s="652"/>
      <c r="BG22" s="652"/>
      <c r="BH22" s="652"/>
      <c r="BI22" s="652"/>
      <c r="BJ22" s="652"/>
      <c r="BK22" s="652"/>
      <c r="BL22" s="652"/>
      <c r="BM22" s="652"/>
      <c r="BN22" s="652"/>
      <c r="BO22" s="652"/>
      <c r="BP22" s="652"/>
      <c r="BQ22" s="652"/>
      <c r="BR22" s="652"/>
      <c r="BS22" s="652"/>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965"/>
      <c r="C23" s="965"/>
      <c r="D23" s="965"/>
      <c r="E23" s="965"/>
      <c r="F23" s="965"/>
      <c r="G23" s="965"/>
      <c r="H23" s="965"/>
      <c r="I23" s="965"/>
      <c r="J23" s="965"/>
      <c r="K23" s="965"/>
      <c r="L23" s="965"/>
      <c r="M23" s="965"/>
      <c r="N23" s="965"/>
      <c r="O23" s="965"/>
      <c r="P23" s="965"/>
      <c r="Q23" s="965"/>
      <c r="R23" s="965"/>
      <c r="S23" s="965"/>
      <c r="T23" s="965"/>
      <c r="U23" s="965"/>
      <c r="V23" s="965"/>
      <c r="W23" s="965"/>
      <c r="X23" s="965"/>
      <c r="Y23" s="965"/>
      <c r="Z23" s="965"/>
      <c r="AA23" s="965"/>
      <c r="AB23" s="965"/>
      <c r="AC23" s="965"/>
      <c r="AD23" s="965"/>
      <c r="AE23" s="965"/>
      <c r="AF23" s="965"/>
      <c r="AG23" s="965"/>
      <c r="AH23" s="965"/>
      <c r="AI23" s="965"/>
      <c r="AJ23" s="5"/>
      <c r="AK23" s="641"/>
      <c r="AL23" s="641"/>
      <c r="AM23" s="641"/>
      <c r="AN23" s="641"/>
      <c r="AO23" s="641"/>
      <c r="AP23" s="652"/>
      <c r="AQ23" s="652"/>
      <c r="AR23" s="652"/>
      <c r="AS23" s="652"/>
      <c r="AT23" s="652"/>
      <c r="AU23" s="652"/>
      <c r="AV23" s="652"/>
      <c r="AW23" s="652"/>
      <c r="AX23" s="647"/>
      <c r="AY23" s="647"/>
      <c r="AZ23" s="647"/>
      <c r="BA23" s="647"/>
      <c r="BB23" s="5"/>
      <c r="BC23" s="652"/>
      <c r="BD23" s="652"/>
      <c r="BE23" s="652"/>
      <c r="BF23" s="652"/>
      <c r="BG23" s="652"/>
      <c r="BH23" s="652"/>
      <c r="BI23" s="652"/>
      <c r="BJ23" s="652"/>
      <c r="BK23" s="652"/>
      <c r="BL23" s="652"/>
      <c r="BM23" s="652"/>
      <c r="BN23" s="652"/>
      <c r="BO23" s="652"/>
      <c r="BP23" s="652"/>
      <c r="BQ23" s="652"/>
      <c r="BR23" s="652"/>
      <c r="BS23" s="652"/>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965"/>
      <c r="C24" s="965"/>
      <c r="D24" s="965"/>
      <c r="E24" s="965"/>
      <c r="F24" s="965"/>
      <c r="G24" s="965"/>
      <c r="H24" s="965"/>
      <c r="I24" s="965"/>
      <c r="J24" s="965"/>
      <c r="K24" s="965"/>
      <c r="L24" s="965"/>
      <c r="M24" s="965"/>
      <c r="N24" s="965"/>
      <c r="O24" s="965"/>
      <c r="P24" s="965"/>
      <c r="Q24" s="965"/>
      <c r="R24" s="965"/>
      <c r="S24" s="965"/>
      <c r="T24" s="965"/>
      <c r="U24" s="965"/>
      <c r="V24" s="965"/>
      <c r="W24" s="965"/>
      <c r="X24" s="965"/>
      <c r="Y24" s="965"/>
      <c r="Z24" s="965"/>
      <c r="AA24" s="965"/>
      <c r="AB24" s="965"/>
      <c r="AC24" s="965"/>
      <c r="AD24" s="965"/>
      <c r="AE24" s="965"/>
      <c r="AF24" s="965"/>
      <c r="AG24" s="965"/>
      <c r="AH24" s="965"/>
      <c r="AI24" s="965"/>
      <c r="AJ24" s="5"/>
      <c r="AK24" s="641"/>
      <c r="AL24" s="641"/>
      <c r="AM24" s="641"/>
      <c r="AN24" s="641"/>
      <c r="AO24" s="641"/>
      <c r="AP24" s="652"/>
      <c r="AQ24" s="652"/>
      <c r="AR24" s="652"/>
      <c r="AS24" s="65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965"/>
      <c r="C25" s="965"/>
      <c r="D25" s="965"/>
      <c r="E25" s="965"/>
      <c r="F25" s="965"/>
      <c r="G25" s="965"/>
      <c r="H25" s="965"/>
      <c r="I25" s="965"/>
      <c r="J25" s="965"/>
      <c r="K25" s="965"/>
      <c r="L25" s="965"/>
      <c r="M25" s="965"/>
      <c r="N25" s="965"/>
      <c r="O25" s="965"/>
      <c r="P25" s="965"/>
      <c r="Q25" s="965"/>
      <c r="R25" s="965"/>
      <c r="S25" s="965"/>
      <c r="T25" s="965"/>
      <c r="U25" s="965"/>
      <c r="V25" s="965"/>
      <c r="W25" s="965"/>
      <c r="X25" s="965"/>
      <c r="Y25" s="965"/>
      <c r="Z25" s="965"/>
      <c r="AA25" s="965"/>
      <c r="AB25" s="965"/>
      <c r="AC25" s="965"/>
      <c r="AD25" s="965"/>
      <c r="AE25" s="965"/>
      <c r="AF25" s="965"/>
      <c r="AG25" s="965"/>
      <c r="AH25" s="965"/>
      <c r="AI25" s="965"/>
      <c r="AJ25" s="5"/>
      <c r="AK25" s="641"/>
      <c r="AL25" s="641"/>
      <c r="AM25" s="641"/>
      <c r="AN25" s="641"/>
      <c r="AO25" s="641"/>
      <c r="AP25" s="652"/>
      <c r="AQ25" s="652"/>
      <c r="AR25" s="652"/>
      <c r="AS25" s="65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965"/>
      <c r="C26" s="965"/>
      <c r="D26" s="965"/>
      <c r="E26" s="965"/>
      <c r="F26" s="965"/>
      <c r="G26" s="965"/>
      <c r="H26" s="965"/>
      <c r="I26" s="965"/>
      <c r="J26" s="965"/>
      <c r="K26" s="965"/>
      <c r="L26" s="965"/>
      <c r="M26" s="965"/>
      <c r="N26" s="965"/>
      <c r="O26" s="965"/>
      <c r="P26" s="965"/>
      <c r="Q26" s="965"/>
      <c r="R26" s="965"/>
      <c r="S26" s="965"/>
      <c r="T26" s="965"/>
      <c r="U26" s="965"/>
      <c r="V26" s="965"/>
      <c r="W26" s="965"/>
      <c r="X26" s="965"/>
      <c r="Y26" s="965"/>
      <c r="Z26" s="965"/>
      <c r="AA26" s="965"/>
      <c r="AB26" s="965"/>
      <c r="AC26" s="965"/>
      <c r="AD26" s="965"/>
      <c r="AE26" s="965"/>
      <c r="AF26" s="965"/>
      <c r="AG26" s="965"/>
      <c r="AH26" s="965"/>
      <c r="AI26" s="965"/>
      <c r="AJ26" s="5"/>
      <c r="AK26" s="641"/>
      <c r="AL26" s="641"/>
      <c r="AM26" s="641"/>
      <c r="AN26" s="641"/>
      <c r="AO26" s="641"/>
      <c r="AP26" s="652"/>
      <c r="AQ26" s="652"/>
      <c r="AR26" s="652"/>
      <c r="AS26" s="65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965"/>
      <c r="C27" s="965"/>
      <c r="D27" s="965"/>
      <c r="E27" s="965"/>
      <c r="F27" s="965"/>
      <c r="G27" s="965"/>
      <c r="H27" s="965"/>
      <c r="I27" s="965"/>
      <c r="J27" s="965"/>
      <c r="K27" s="965"/>
      <c r="L27" s="965"/>
      <c r="M27" s="965"/>
      <c r="N27" s="965"/>
      <c r="O27" s="965"/>
      <c r="P27" s="965"/>
      <c r="Q27" s="965"/>
      <c r="R27" s="965"/>
      <c r="S27" s="965"/>
      <c r="T27" s="965"/>
      <c r="U27" s="965"/>
      <c r="V27" s="965"/>
      <c r="W27" s="965"/>
      <c r="X27" s="965"/>
      <c r="Y27" s="965"/>
      <c r="Z27" s="965"/>
      <c r="AA27" s="965"/>
      <c r="AB27" s="965"/>
      <c r="AC27" s="965"/>
      <c r="AD27" s="965"/>
      <c r="AE27" s="965"/>
      <c r="AF27" s="965"/>
      <c r="AG27" s="965"/>
      <c r="AH27" s="965"/>
      <c r="AI27" s="965"/>
      <c r="AJ27" s="5"/>
      <c r="AK27" s="659"/>
      <c r="AL27" s="659"/>
      <c r="AM27" s="659"/>
      <c r="AN27" s="659"/>
      <c r="AO27" s="659"/>
      <c r="AP27" s="652"/>
      <c r="AQ27" s="652"/>
      <c r="AR27" s="652"/>
      <c r="AS27" s="65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x14ac:dyDescent="0.2">
      <c r="A28" s="23"/>
      <c r="B28" s="965"/>
      <c r="C28" s="965"/>
      <c r="D28" s="965"/>
      <c r="E28" s="965"/>
      <c r="F28" s="965"/>
      <c r="G28" s="965"/>
      <c r="H28" s="965"/>
      <c r="I28" s="965"/>
      <c r="J28" s="965"/>
      <c r="K28" s="965"/>
      <c r="L28" s="965"/>
      <c r="M28" s="965"/>
      <c r="N28" s="965"/>
      <c r="O28" s="965"/>
      <c r="P28" s="965"/>
      <c r="Q28" s="965"/>
      <c r="R28" s="965"/>
      <c r="S28" s="965"/>
      <c r="T28" s="965"/>
      <c r="U28" s="965"/>
      <c r="V28" s="965"/>
      <c r="W28" s="965"/>
      <c r="X28" s="965"/>
      <c r="Y28" s="965"/>
      <c r="Z28" s="965"/>
      <c r="AA28" s="965"/>
      <c r="AB28" s="965"/>
      <c r="AC28" s="965"/>
      <c r="AD28" s="965"/>
      <c r="AE28" s="965"/>
      <c r="AF28" s="965"/>
      <c r="AG28" s="965"/>
      <c r="AH28" s="965"/>
      <c r="AI28" s="965"/>
      <c r="AJ28" s="5"/>
      <c r="AK28" s="5"/>
      <c r="AL28" s="5"/>
      <c r="AM28" s="5"/>
      <c r="AN28" s="5"/>
      <c r="AO28" s="5"/>
      <c r="AP28" s="652"/>
      <c r="AQ28" s="652"/>
      <c r="AR28" s="652"/>
      <c r="AS28" s="65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965"/>
      <c r="C29" s="965"/>
      <c r="D29" s="965"/>
      <c r="E29" s="965"/>
      <c r="F29" s="965"/>
      <c r="G29" s="965"/>
      <c r="H29" s="965"/>
      <c r="I29" s="965"/>
      <c r="J29" s="965"/>
      <c r="K29" s="965"/>
      <c r="L29" s="965"/>
      <c r="M29" s="965"/>
      <c r="N29" s="965"/>
      <c r="O29" s="965"/>
      <c r="P29" s="965"/>
      <c r="Q29" s="965"/>
      <c r="R29" s="965"/>
      <c r="S29" s="965"/>
      <c r="T29" s="965"/>
      <c r="U29" s="965"/>
      <c r="V29" s="965"/>
      <c r="W29" s="965"/>
      <c r="X29" s="965"/>
      <c r="Y29" s="965"/>
      <c r="Z29" s="965"/>
      <c r="AA29" s="965"/>
      <c r="AB29" s="965"/>
      <c r="AC29" s="965"/>
      <c r="AD29" s="965"/>
      <c r="AE29" s="965"/>
      <c r="AF29" s="965"/>
      <c r="AG29" s="965"/>
      <c r="AH29" s="965"/>
      <c r="AI29" s="965"/>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965"/>
      <c r="C30" s="965"/>
      <c r="D30" s="965"/>
      <c r="E30" s="965"/>
      <c r="F30" s="965"/>
      <c r="G30" s="965"/>
      <c r="H30" s="965"/>
      <c r="I30" s="965"/>
      <c r="J30" s="965"/>
      <c r="K30" s="965"/>
      <c r="L30" s="965"/>
      <c r="M30" s="965"/>
      <c r="N30" s="965"/>
      <c r="O30" s="965"/>
      <c r="P30" s="965"/>
      <c r="Q30" s="965"/>
      <c r="R30" s="965"/>
      <c r="S30" s="965"/>
      <c r="T30" s="965"/>
      <c r="U30" s="965"/>
      <c r="V30" s="965"/>
      <c r="W30" s="965"/>
      <c r="X30" s="965"/>
      <c r="Y30" s="965"/>
      <c r="Z30" s="965"/>
      <c r="AA30" s="965"/>
      <c r="AB30" s="965"/>
      <c r="AC30" s="965"/>
      <c r="AD30" s="965"/>
      <c r="AE30" s="965"/>
      <c r="AF30" s="965"/>
      <c r="AG30" s="965"/>
      <c r="AH30" s="965"/>
      <c r="AI30" s="965"/>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965"/>
      <c r="C31" s="965"/>
      <c r="D31" s="965"/>
      <c r="E31" s="965"/>
      <c r="F31" s="965"/>
      <c r="G31" s="965"/>
      <c r="H31" s="965"/>
      <c r="I31" s="965"/>
      <c r="J31" s="965"/>
      <c r="K31" s="965"/>
      <c r="L31" s="965"/>
      <c r="M31" s="965"/>
      <c r="N31" s="965"/>
      <c r="O31" s="965"/>
      <c r="P31" s="965"/>
      <c r="Q31" s="965"/>
      <c r="R31" s="965"/>
      <c r="S31" s="965"/>
      <c r="T31" s="965"/>
      <c r="U31" s="965"/>
      <c r="V31" s="965"/>
      <c r="W31" s="965"/>
      <c r="X31" s="965"/>
      <c r="Y31" s="965"/>
      <c r="Z31" s="965"/>
      <c r="AA31" s="965"/>
      <c r="AB31" s="965"/>
      <c r="AC31" s="965"/>
      <c r="AD31" s="965"/>
      <c r="AE31" s="965"/>
      <c r="AF31" s="965"/>
      <c r="AG31" s="965"/>
      <c r="AH31" s="965"/>
      <c r="AI31" s="965"/>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23"/>
      <c r="B32" s="965"/>
      <c r="C32" s="965"/>
      <c r="D32" s="965"/>
      <c r="E32" s="965"/>
      <c r="F32" s="965"/>
      <c r="G32" s="965"/>
      <c r="H32" s="965"/>
      <c r="I32" s="965"/>
      <c r="J32" s="965"/>
      <c r="K32" s="965"/>
      <c r="L32" s="965"/>
      <c r="M32" s="965"/>
      <c r="N32" s="965"/>
      <c r="O32" s="965"/>
      <c r="P32" s="965"/>
      <c r="Q32" s="965"/>
      <c r="R32" s="965"/>
      <c r="S32" s="965"/>
      <c r="T32" s="965"/>
      <c r="U32" s="965"/>
      <c r="V32" s="965"/>
      <c r="W32" s="965"/>
      <c r="X32" s="965"/>
      <c r="Y32" s="965"/>
      <c r="Z32" s="965"/>
      <c r="AA32" s="965"/>
      <c r="AB32" s="965"/>
      <c r="AC32" s="965"/>
      <c r="AD32" s="965"/>
      <c r="AE32" s="965"/>
      <c r="AF32" s="965"/>
      <c r="AG32" s="965"/>
      <c r="AH32" s="965"/>
      <c r="AI32" s="965"/>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965"/>
      <c r="C33" s="965"/>
      <c r="D33" s="965"/>
      <c r="E33" s="965"/>
      <c r="F33" s="965"/>
      <c r="G33" s="965"/>
      <c r="H33" s="965"/>
      <c r="I33" s="965"/>
      <c r="J33" s="965"/>
      <c r="K33" s="965"/>
      <c r="L33" s="965"/>
      <c r="M33" s="965"/>
      <c r="N33" s="965"/>
      <c r="O33" s="965"/>
      <c r="P33" s="965"/>
      <c r="Q33" s="965"/>
      <c r="R33" s="965"/>
      <c r="S33" s="965"/>
      <c r="T33" s="965"/>
      <c r="U33" s="965"/>
      <c r="V33" s="965"/>
      <c r="W33" s="965"/>
      <c r="X33" s="965"/>
      <c r="Y33" s="965"/>
      <c r="Z33" s="965"/>
      <c r="AA33" s="965"/>
      <c r="AB33" s="965"/>
      <c r="AC33" s="965"/>
      <c r="AD33" s="965"/>
      <c r="AE33" s="965"/>
      <c r="AF33" s="965"/>
      <c r="AG33" s="965"/>
      <c r="AH33" s="965"/>
      <c r="AI33" s="965"/>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965"/>
      <c r="C34" s="965"/>
      <c r="D34" s="965"/>
      <c r="E34" s="965"/>
      <c r="F34" s="965"/>
      <c r="G34" s="965"/>
      <c r="H34" s="965"/>
      <c r="I34" s="965"/>
      <c r="J34" s="965"/>
      <c r="K34" s="965"/>
      <c r="L34" s="965"/>
      <c r="M34" s="965"/>
      <c r="N34" s="965"/>
      <c r="O34" s="965"/>
      <c r="P34" s="965"/>
      <c r="Q34" s="965"/>
      <c r="R34" s="965"/>
      <c r="S34" s="965"/>
      <c r="T34" s="965"/>
      <c r="U34" s="965"/>
      <c r="V34" s="965"/>
      <c r="W34" s="965"/>
      <c r="X34" s="965"/>
      <c r="Y34" s="965"/>
      <c r="Z34" s="965"/>
      <c r="AA34" s="965"/>
      <c r="AB34" s="965"/>
      <c r="AC34" s="965"/>
      <c r="AD34" s="965"/>
      <c r="AE34" s="965"/>
      <c r="AF34" s="965"/>
      <c r="AG34" s="965"/>
      <c r="AH34" s="965"/>
      <c r="AI34" s="965"/>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965"/>
      <c r="AF35" s="965"/>
      <c r="AG35" s="965"/>
      <c r="AH35" s="965"/>
      <c r="AI35" s="965"/>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5"/>
      <c r="AK37" s="5"/>
      <c r="AL37" s="5"/>
      <c r="AM37" s="650"/>
      <c r="AN37" s="650"/>
      <c r="AO37" s="650"/>
      <c r="AP37" s="650"/>
      <c r="AQ37" s="650"/>
      <c r="AR37" s="650"/>
      <c r="AS37" s="65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5"/>
      <c r="AK38" s="662"/>
      <c r="AL38" s="652"/>
      <c r="AM38" s="650"/>
      <c r="AN38" s="650"/>
      <c r="AO38" s="650"/>
      <c r="AP38" s="650"/>
      <c r="AQ38" s="650"/>
      <c r="AR38" s="650"/>
      <c r="AS38" s="650"/>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5"/>
      <c r="AK39" s="652"/>
      <c r="AL39" s="652"/>
      <c r="AM39" s="650"/>
      <c r="AN39" s="650"/>
      <c r="AO39" s="650"/>
      <c r="AP39" s="650"/>
      <c r="AQ39" s="650"/>
      <c r="AR39" s="650"/>
      <c r="AS39" s="650"/>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5"/>
      <c r="AK40" s="641"/>
      <c r="AL40" s="641"/>
      <c r="AM40" s="650"/>
      <c r="AN40" s="650"/>
      <c r="AO40" s="650"/>
      <c r="AP40" s="650"/>
      <c r="AQ40" s="650"/>
      <c r="AR40" s="650"/>
      <c r="AS40" s="650"/>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965"/>
      <c r="C41" s="965"/>
      <c r="D41" s="965"/>
      <c r="E41" s="965"/>
      <c r="F41" s="965"/>
      <c r="G41" s="965"/>
      <c r="H41" s="965"/>
      <c r="I41" s="965"/>
      <c r="J41" s="965"/>
      <c r="K41" s="965"/>
      <c r="L41" s="965"/>
      <c r="M41" s="965"/>
      <c r="N41" s="965"/>
      <c r="O41" s="965"/>
      <c r="P41" s="965"/>
      <c r="Q41" s="965"/>
      <c r="R41" s="965"/>
      <c r="S41" s="965"/>
      <c r="T41" s="965"/>
      <c r="U41" s="965"/>
      <c r="V41" s="965"/>
      <c r="W41" s="965"/>
      <c r="X41" s="965"/>
      <c r="Y41" s="965"/>
      <c r="Z41" s="965"/>
      <c r="AA41" s="965"/>
      <c r="AB41" s="965"/>
      <c r="AC41" s="965"/>
      <c r="AD41" s="965"/>
      <c r="AE41" s="965"/>
      <c r="AF41" s="965"/>
      <c r="AG41" s="965"/>
      <c r="AH41" s="965"/>
      <c r="AI41" s="965"/>
      <c r="AJ41" s="5"/>
      <c r="AK41" s="641"/>
      <c r="AL41" s="641"/>
      <c r="AM41" s="650"/>
      <c r="AN41" s="650"/>
      <c r="AO41" s="650"/>
      <c r="AP41" s="650"/>
      <c r="AQ41" s="650"/>
      <c r="AR41" s="650"/>
      <c r="AS41" s="650"/>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965"/>
      <c r="C42" s="965"/>
      <c r="D42" s="965"/>
      <c r="E42" s="965"/>
      <c r="F42" s="965"/>
      <c r="G42" s="965"/>
      <c r="H42" s="965"/>
      <c r="I42" s="965"/>
      <c r="J42" s="965"/>
      <c r="K42" s="965"/>
      <c r="L42" s="965"/>
      <c r="M42" s="965"/>
      <c r="N42" s="965"/>
      <c r="O42" s="965"/>
      <c r="P42" s="965"/>
      <c r="Q42" s="965"/>
      <c r="R42" s="965"/>
      <c r="S42" s="965"/>
      <c r="T42" s="965"/>
      <c r="U42" s="965"/>
      <c r="V42" s="965"/>
      <c r="W42" s="965"/>
      <c r="X42" s="965"/>
      <c r="Y42" s="965"/>
      <c r="Z42" s="965"/>
      <c r="AA42" s="965"/>
      <c r="AB42" s="965"/>
      <c r="AC42" s="965"/>
      <c r="AD42" s="965"/>
      <c r="AE42" s="965"/>
      <c r="AF42" s="965"/>
      <c r="AG42" s="965"/>
      <c r="AH42" s="965"/>
      <c r="AI42" s="965"/>
      <c r="AJ42" s="5"/>
      <c r="AK42" s="641"/>
      <c r="AL42" s="641"/>
      <c r="AM42" s="650"/>
      <c r="AN42" s="650"/>
      <c r="AO42" s="650"/>
      <c r="AP42" s="650"/>
      <c r="AQ42" s="650"/>
      <c r="AR42" s="650"/>
      <c r="AS42" s="650"/>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965"/>
      <c r="C43" s="965"/>
      <c r="D43" s="965"/>
      <c r="E43" s="965"/>
      <c r="F43" s="965"/>
      <c r="G43" s="965"/>
      <c r="H43" s="965"/>
      <c r="I43" s="965"/>
      <c r="J43" s="965"/>
      <c r="K43" s="965"/>
      <c r="L43" s="965"/>
      <c r="M43" s="965"/>
      <c r="N43" s="965"/>
      <c r="O43" s="965"/>
      <c r="P43" s="965"/>
      <c r="Q43" s="965"/>
      <c r="R43" s="965"/>
      <c r="S43" s="965"/>
      <c r="T43" s="965"/>
      <c r="U43" s="965"/>
      <c r="V43" s="965"/>
      <c r="W43" s="965"/>
      <c r="X43" s="965"/>
      <c r="Y43" s="965"/>
      <c r="Z43" s="965"/>
      <c r="AA43" s="965"/>
      <c r="AB43" s="965"/>
      <c r="AC43" s="965"/>
      <c r="AD43" s="965"/>
      <c r="AE43" s="965"/>
      <c r="AF43" s="965"/>
      <c r="AG43" s="965"/>
      <c r="AH43" s="965"/>
      <c r="AI43" s="965"/>
      <c r="AJ43" s="5"/>
      <c r="AK43" s="641"/>
      <c r="AL43" s="641"/>
      <c r="AM43" s="650"/>
      <c r="AN43" s="650"/>
      <c r="AO43" s="650"/>
      <c r="AP43" s="650"/>
      <c r="AQ43" s="650"/>
      <c r="AR43" s="650"/>
      <c r="AS43" s="650"/>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965"/>
      <c r="C44" s="965"/>
      <c r="D44" s="965"/>
      <c r="E44" s="965"/>
      <c r="F44" s="965"/>
      <c r="G44" s="965"/>
      <c r="H44" s="965"/>
      <c r="I44" s="965"/>
      <c r="J44" s="965"/>
      <c r="K44" s="965"/>
      <c r="L44" s="965"/>
      <c r="M44" s="965"/>
      <c r="N44" s="965"/>
      <c r="O44" s="965"/>
      <c r="P44" s="965"/>
      <c r="Q44" s="965"/>
      <c r="R44" s="965"/>
      <c r="S44" s="965"/>
      <c r="T44" s="965"/>
      <c r="U44" s="965"/>
      <c r="V44" s="965"/>
      <c r="W44" s="965"/>
      <c r="X44" s="965"/>
      <c r="Y44" s="965"/>
      <c r="Z44" s="965"/>
      <c r="AA44" s="965"/>
      <c r="AB44" s="965"/>
      <c r="AC44" s="965"/>
      <c r="AD44" s="965"/>
      <c r="AE44" s="965"/>
      <c r="AF44" s="965"/>
      <c r="AG44" s="965"/>
      <c r="AH44" s="965"/>
      <c r="AI44" s="965"/>
      <c r="AJ44" s="5"/>
      <c r="AK44" s="641"/>
      <c r="AL44" s="641"/>
      <c r="AM44" s="650"/>
      <c r="AN44" s="650"/>
      <c r="AO44" s="650"/>
      <c r="AP44" s="650"/>
      <c r="AQ44" s="650"/>
      <c r="AR44" s="650"/>
      <c r="AS44" s="650"/>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965"/>
      <c r="C45" s="965"/>
      <c r="D45" s="965"/>
      <c r="E45" s="965"/>
      <c r="F45" s="965"/>
      <c r="G45" s="965"/>
      <c r="H45" s="965"/>
      <c r="I45" s="965"/>
      <c r="J45" s="965"/>
      <c r="K45" s="965"/>
      <c r="L45" s="965"/>
      <c r="M45" s="965"/>
      <c r="N45" s="965"/>
      <c r="O45" s="965"/>
      <c r="P45" s="965"/>
      <c r="Q45" s="965"/>
      <c r="R45" s="965"/>
      <c r="S45" s="965"/>
      <c r="T45" s="965"/>
      <c r="U45" s="965"/>
      <c r="V45" s="965"/>
      <c r="W45" s="965"/>
      <c r="X45" s="965"/>
      <c r="Y45" s="965"/>
      <c r="Z45" s="965"/>
      <c r="AA45" s="965"/>
      <c r="AB45" s="965"/>
      <c r="AC45" s="965"/>
      <c r="AD45" s="965"/>
      <c r="AE45" s="965"/>
      <c r="AF45" s="965"/>
      <c r="AG45" s="965"/>
      <c r="AH45" s="965"/>
      <c r="AI45" s="965"/>
      <c r="AJ45" s="5"/>
      <c r="AK45" s="641"/>
      <c r="AL45" s="641"/>
      <c r="AM45" s="650"/>
      <c r="AN45" s="650"/>
      <c r="AO45" s="650"/>
      <c r="AP45" s="650"/>
      <c r="AQ45" s="650"/>
      <c r="AR45" s="650"/>
      <c r="AS45" s="650"/>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965"/>
      <c r="C46" s="965"/>
      <c r="D46" s="965"/>
      <c r="E46" s="965"/>
      <c r="F46" s="965"/>
      <c r="G46" s="965"/>
      <c r="H46" s="965"/>
      <c r="I46" s="965"/>
      <c r="J46" s="965"/>
      <c r="K46" s="965"/>
      <c r="L46" s="965"/>
      <c r="M46" s="965"/>
      <c r="N46" s="965"/>
      <c r="O46" s="965"/>
      <c r="P46" s="965"/>
      <c r="Q46" s="965"/>
      <c r="R46" s="965"/>
      <c r="S46" s="965"/>
      <c r="T46" s="965"/>
      <c r="U46" s="965"/>
      <c r="V46" s="965"/>
      <c r="W46" s="965"/>
      <c r="X46" s="965"/>
      <c r="Y46" s="965"/>
      <c r="Z46" s="965"/>
      <c r="AA46" s="965"/>
      <c r="AB46" s="965"/>
      <c r="AC46" s="965"/>
      <c r="AD46" s="965"/>
      <c r="AE46" s="965"/>
      <c r="AF46" s="965"/>
      <c r="AG46" s="965"/>
      <c r="AH46" s="965"/>
      <c r="AI46" s="965"/>
      <c r="AJ46" s="5"/>
      <c r="AK46" s="641"/>
      <c r="AL46" s="641"/>
      <c r="AM46" s="650"/>
      <c r="AN46" s="650"/>
      <c r="AO46" s="650"/>
      <c r="AP46" s="650"/>
      <c r="AQ46" s="650"/>
      <c r="AR46" s="650"/>
      <c r="AS46" s="650"/>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965"/>
      <c r="C47" s="965"/>
      <c r="D47" s="965"/>
      <c r="E47" s="965"/>
      <c r="F47" s="965"/>
      <c r="G47" s="965"/>
      <c r="H47" s="965"/>
      <c r="I47" s="965"/>
      <c r="J47" s="965"/>
      <c r="K47" s="965"/>
      <c r="L47" s="965"/>
      <c r="M47" s="965"/>
      <c r="N47" s="965"/>
      <c r="O47" s="965"/>
      <c r="P47" s="965"/>
      <c r="Q47" s="965"/>
      <c r="R47" s="965"/>
      <c r="S47" s="965"/>
      <c r="T47" s="965"/>
      <c r="U47" s="965"/>
      <c r="V47" s="965"/>
      <c r="W47" s="965"/>
      <c r="X47" s="965"/>
      <c r="Y47" s="965"/>
      <c r="Z47" s="965"/>
      <c r="AA47" s="965"/>
      <c r="AB47" s="965"/>
      <c r="AC47" s="965"/>
      <c r="AD47" s="965"/>
      <c r="AE47" s="965"/>
      <c r="AF47" s="965"/>
      <c r="AG47" s="965"/>
      <c r="AH47" s="965"/>
      <c r="AI47" s="965"/>
      <c r="AJ47" s="5"/>
      <c r="AK47" s="641"/>
      <c r="AL47" s="641"/>
      <c r="AM47" s="650"/>
      <c r="AN47" s="650"/>
      <c r="AO47" s="650"/>
      <c r="AP47" s="650"/>
      <c r="AQ47" s="650"/>
      <c r="AR47" s="650"/>
      <c r="AS47" s="650"/>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965"/>
      <c r="C48" s="965"/>
      <c r="D48" s="965"/>
      <c r="E48" s="965"/>
      <c r="F48" s="965"/>
      <c r="G48" s="965"/>
      <c r="H48" s="965"/>
      <c r="I48" s="965"/>
      <c r="J48" s="965"/>
      <c r="K48" s="965"/>
      <c r="L48" s="965"/>
      <c r="M48" s="965"/>
      <c r="N48" s="965"/>
      <c r="O48" s="965"/>
      <c r="P48" s="965"/>
      <c r="Q48" s="965"/>
      <c r="R48" s="965"/>
      <c r="S48" s="965"/>
      <c r="T48" s="965"/>
      <c r="U48" s="965"/>
      <c r="V48" s="965"/>
      <c r="W48" s="965"/>
      <c r="X48" s="965"/>
      <c r="Y48" s="965"/>
      <c r="Z48" s="965"/>
      <c r="AA48" s="965"/>
      <c r="AB48" s="965"/>
      <c r="AC48" s="965"/>
      <c r="AD48" s="965"/>
      <c r="AE48" s="965"/>
      <c r="AF48" s="965"/>
      <c r="AG48" s="965"/>
      <c r="AH48" s="965"/>
      <c r="AI48" s="965"/>
      <c r="AJ48" s="5"/>
      <c r="AK48" s="641"/>
      <c r="AL48" s="641"/>
      <c r="AM48" s="650"/>
      <c r="AN48" s="650"/>
      <c r="AO48" s="650"/>
      <c r="AP48" s="650"/>
      <c r="AQ48" s="650"/>
      <c r="AR48" s="650"/>
      <c r="AS48" s="650"/>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965"/>
      <c r="C49" s="965"/>
      <c r="D49" s="965"/>
      <c r="E49" s="965"/>
      <c r="F49" s="965"/>
      <c r="G49" s="965"/>
      <c r="H49" s="965"/>
      <c r="I49" s="965"/>
      <c r="J49" s="965"/>
      <c r="K49" s="965"/>
      <c r="L49" s="965"/>
      <c r="M49" s="965"/>
      <c r="N49" s="965"/>
      <c r="O49" s="965"/>
      <c r="P49" s="965"/>
      <c r="Q49" s="965"/>
      <c r="R49" s="965"/>
      <c r="S49" s="965"/>
      <c r="T49" s="965"/>
      <c r="U49" s="965"/>
      <c r="V49" s="965"/>
      <c r="W49" s="965"/>
      <c r="X49" s="965"/>
      <c r="Y49" s="965"/>
      <c r="Z49" s="965"/>
      <c r="AA49" s="965"/>
      <c r="AB49" s="965"/>
      <c r="AC49" s="965"/>
      <c r="AD49" s="965"/>
      <c r="AE49" s="965"/>
      <c r="AF49" s="965"/>
      <c r="AG49" s="965"/>
      <c r="AH49" s="965"/>
      <c r="AI49" s="965"/>
      <c r="AJ49" s="5"/>
      <c r="AK49" s="641"/>
      <c r="AL49" s="641"/>
      <c r="AM49" s="650"/>
      <c r="AN49" s="650"/>
      <c r="AO49" s="650"/>
      <c r="AP49" s="650"/>
      <c r="AQ49" s="650"/>
      <c r="AR49" s="650"/>
      <c r="AS49" s="650"/>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965"/>
      <c r="C50" s="965"/>
      <c r="D50" s="965"/>
      <c r="E50" s="965"/>
      <c r="F50" s="965"/>
      <c r="G50" s="965"/>
      <c r="H50" s="965"/>
      <c r="I50" s="965"/>
      <c r="J50" s="965"/>
      <c r="K50" s="965"/>
      <c r="L50" s="965"/>
      <c r="M50" s="965"/>
      <c r="N50" s="965"/>
      <c r="O50" s="965"/>
      <c r="P50" s="965"/>
      <c r="Q50" s="965"/>
      <c r="R50" s="965"/>
      <c r="S50" s="965"/>
      <c r="T50" s="965"/>
      <c r="U50" s="965"/>
      <c r="V50" s="965"/>
      <c r="W50" s="965"/>
      <c r="X50" s="965"/>
      <c r="Y50" s="965"/>
      <c r="Z50" s="965"/>
      <c r="AA50" s="965"/>
      <c r="AB50" s="965"/>
      <c r="AC50" s="965"/>
      <c r="AD50" s="965"/>
      <c r="AE50" s="965"/>
      <c r="AF50" s="965"/>
      <c r="AG50" s="965"/>
      <c r="AH50" s="965"/>
      <c r="AI50" s="965"/>
      <c r="AJ50" s="5"/>
      <c r="AK50" s="641"/>
      <c r="AL50" s="641"/>
      <c r="AM50" s="650"/>
      <c r="AN50" s="650"/>
      <c r="AO50" s="650"/>
      <c r="AP50" s="650"/>
      <c r="AQ50" s="650"/>
      <c r="AR50" s="650"/>
      <c r="AS50" s="650"/>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641"/>
      <c r="AL51" s="641"/>
      <c r="AM51" s="650"/>
      <c r="AN51" s="650"/>
      <c r="AO51" s="650"/>
      <c r="AP51" s="650"/>
      <c r="AQ51" s="650"/>
      <c r="AR51" s="650"/>
      <c r="AS51" s="650"/>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5"/>
      <c r="AL52" s="5"/>
      <c r="AM52" s="650"/>
      <c r="AN52" s="650"/>
      <c r="AO52" s="650"/>
      <c r="AP52" s="650"/>
      <c r="AQ52" s="650"/>
      <c r="AR52" s="650"/>
      <c r="AS52" s="650"/>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18" t="s">
        <v>49</v>
      </c>
      <c r="AK2" s="918"/>
      <c r="AL2" s="918"/>
      <c r="AM2" s="918"/>
      <c r="AN2" s="918"/>
      <c r="AO2" s="918"/>
      <c r="AP2" s="918"/>
      <c r="AQ2" s="918"/>
      <c r="AR2" s="918"/>
      <c r="AS2" s="918"/>
      <c r="AT2" s="918"/>
      <c r="AU2" s="918"/>
      <c r="AV2" s="918"/>
      <c r="AW2" s="918"/>
      <c r="AX2" s="918"/>
      <c r="AY2" s="918"/>
      <c r="AZ2" s="918"/>
      <c r="BA2" s="918"/>
      <c r="BB2" s="918"/>
      <c r="BC2" s="918"/>
      <c r="BD2" s="918"/>
      <c r="BE2" s="918"/>
      <c r="BF2" s="918"/>
      <c r="BG2" s="918"/>
      <c r="BH2" s="918"/>
      <c r="BI2" s="918"/>
      <c r="BJ2" s="918"/>
      <c r="BK2" s="918"/>
      <c r="BL2" s="918"/>
      <c r="BM2" s="918"/>
      <c r="BN2" s="918"/>
      <c r="BO2" s="918"/>
      <c r="BP2" s="918"/>
      <c r="BQ2" s="918"/>
      <c r="BR2" s="918"/>
      <c r="BS2" s="918"/>
      <c r="BT2" s="918"/>
      <c r="BU2" s="918"/>
      <c r="BV2" s="918"/>
      <c r="BW2" s="918"/>
      <c r="BX2" s="918"/>
      <c r="BY2" s="918"/>
      <c r="BZ2" s="918"/>
      <c r="CA2" s="918"/>
      <c r="CB2" s="918"/>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9"/>
      <c r="N5" s="919"/>
      <c r="O5" s="919"/>
      <c r="P5" s="919"/>
      <c r="Q5" s="919"/>
      <c r="R5" s="919"/>
      <c r="S5" s="919"/>
      <c r="T5" s="919"/>
      <c r="U5" s="919"/>
      <c r="V5" s="919"/>
      <c r="W5" s="919"/>
      <c r="X5" s="919"/>
      <c r="Y5" s="919"/>
      <c r="Z5" s="919"/>
      <c r="AA5" s="919"/>
      <c r="AB5" s="919"/>
      <c r="AC5" s="919"/>
      <c r="AD5" s="919"/>
      <c r="AE5" s="919"/>
      <c r="AF5" s="919"/>
      <c r="AG5" s="919"/>
      <c r="AH5" s="919"/>
      <c r="AI5" s="919"/>
      <c r="AJ5" s="5"/>
      <c r="AK5" s="1567" t="s">
        <v>930</v>
      </c>
      <c r="AL5" s="1568"/>
      <c r="AM5" s="1568"/>
      <c r="AN5" s="1568"/>
      <c r="AO5" s="1568"/>
      <c r="AP5" s="1568"/>
      <c r="AQ5" s="1568"/>
      <c r="AR5" s="1568"/>
      <c r="AS5" s="1569"/>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70"/>
      <c r="AL6" s="1571"/>
      <c r="AM6" s="1571"/>
      <c r="AN6" s="1571"/>
      <c r="AO6" s="1571"/>
      <c r="AP6" s="1571"/>
      <c r="AQ6" s="1571"/>
      <c r="AR6" s="1571"/>
      <c r="AS6" s="1572"/>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48" t="s">
        <v>842</v>
      </c>
      <c r="AL7" s="1531"/>
      <c r="AM7" s="1263"/>
      <c r="AN7" s="1264"/>
      <c r="AO7" s="1264"/>
      <c r="AP7" s="1264"/>
      <c r="AQ7" s="1264"/>
      <c r="AR7" s="1264"/>
      <c r="AS7" s="126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87" t="s">
        <v>904</v>
      </c>
      <c r="B8" s="888"/>
      <c r="C8" s="888"/>
      <c r="D8" s="888"/>
      <c r="E8" s="888"/>
      <c r="F8" s="888"/>
      <c r="G8" s="888"/>
      <c r="H8" s="888"/>
      <c r="I8" s="888"/>
      <c r="J8" s="888"/>
      <c r="K8" s="888"/>
      <c r="L8" s="888"/>
      <c r="M8" s="888"/>
      <c r="N8" s="888"/>
      <c r="O8" s="888"/>
      <c r="P8" s="888"/>
      <c r="Q8" s="888"/>
      <c r="R8" s="888"/>
      <c r="S8" s="888"/>
      <c r="T8" s="888"/>
      <c r="U8" s="888"/>
      <c r="V8" s="888"/>
      <c r="W8" s="888"/>
      <c r="X8" s="888"/>
      <c r="Y8" s="888"/>
      <c r="Z8" s="888"/>
      <c r="AA8" s="888"/>
      <c r="AB8" s="888"/>
      <c r="AC8" s="888"/>
      <c r="AD8" s="888"/>
      <c r="AE8" s="888"/>
      <c r="AF8" s="888"/>
      <c r="AG8" s="888"/>
      <c r="AH8" s="888"/>
      <c r="AI8" s="889"/>
      <c r="AJ8" s="5"/>
      <c r="AK8" s="1549" t="s">
        <v>843</v>
      </c>
      <c r="AL8" s="1088"/>
      <c r="AM8" s="1270"/>
      <c r="AN8" s="1270"/>
      <c r="AO8" s="1270"/>
      <c r="AP8" s="1270"/>
      <c r="AQ8" s="1270"/>
      <c r="AR8" s="1270"/>
      <c r="AS8" s="1271"/>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50" t="s">
        <v>96</v>
      </c>
      <c r="B9" s="1551"/>
      <c r="C9" s="1552"/>
      <c r="D9" s="1553" t="str">
        <f>IF(AM7&lt;&gt;"","A","")</f>
        <v/>
      </c>
      <c r="E9" s="1554"/>
      <c r="F9" s="1555" t="str">
        <f>IF(AM7&lt;&gt;"",AM7,"")</f>
        <v/>
      </c>
      <c r="G9" s="1558" t="str">
        <f>IF(AM7&lt;&gt;"","B","")</f>
        <v/>
      </c>
      <c r="H9" s="1559"/>
      <c r="I9" s="1556" t="str">
        <f>IF(AM8&lt;&gt;"",AM8,"")</f>
        <v/>
      </c>
      <c r="J9" s="1558" t="str">
        <f>IF(AM8&lt;&gt;"","C","")</f>
        <v/>
      </c>
      <c r="K9" s="1559"/>
      <c r="L9" s="1556" t="str">
        <f>IF(AM9&lt;&gt;"",AM9,"")</f>
        <v/>
      </c>
      <c r="M9" s="1558" t="str">
        <f>IF(AM9&lt;&gt;"","D","")</f>
        <v/>
      </c>
      <c r="N9" s="1559"/>
      <c r="O9" s="1556" t="str">
        <f>IF(AM10&lt;&gt;"",AM10,"")</f>
        <v/>
      </c>
      <c r="P9" s="1558" t="str">
        <f>IF(AM10&lt;&gt;"","E","")</f>
        <v/>
      </c>
      <c r="Q9" s="1559"/>
      <c r="R9" s="1556" t="str">
        <f>IF(AM11&lt;&gt;"",AM11,"")</f>
        <v/>
      </c>
      <c r="S9" s="1558" t="str">
        <f>IF(AM11&lt;&gt;"","F","")</f>
        <v/>
      </c>
      <c r="T9" s="1559"/>
      <c r="U9" s="1556" t="str">
        <f>IF(AM12&lt;&gt;"",AM12,"")</f>
        <v/>
      </c>
      <c r="V9" s="1558" t="str">
        <f>IF(AM12&lt;&gt;"","G","")</f>
        <v/>
      </c>
      <c r="W9" s="1559"/>
      <c r="X9" s="1556" t="str">
        <f>IF(AM13&lt;&gt;"",AM13,"")</f>
        <v/>
      </c>
      <c r="Y9" s="1558" t="str">
        <f>IF(AM13&lt;&gt;"","H","")</f>
        <v/>
      </c>
      <c r="Z9" s="1559"/>
      <c r="AA9" s="1556" t="str">
        <f>IF(AM14&lt;&gt;"",AM14,"")</f>
        <v/>
      </c>
      <c r="AB9" s="1558" t="str">
        <f>IF(AM14&lt;&gt;"","I","")</f>
        <v/>
      </c>
      <c r="AC9" s="1559"/>
      <c r="AD9" s="1556" t="str">
        <f>IF(AM15&lt;&gt;"",AM15,"")</f>
        <v/>
      </c>
      <c r="AE9" s="1558" t="str">
        <f>IF(AM15&lt;&gt;"","J","")</f>
        <v/>
      </c>
      <c r="AF9" s="1559"/>
      <c r="AG9" s="1555" t="str">
        <f>IF(AM16&lt;&gt;"",AM16,"")</f>
        <v/>
      </c>
      <c r="AH9" s="1558" t="str">
        <f>IF(AM16&lt;&gt;"","K","")</f>
        <v/>
      </c>
      <c r="AI9" s="1565"/>
      <c r="AJ9" s="5"/>
      <c r="AK9" s="1549" t="s">
        <v>844</v>
      </c>
      <c r="AL9" s="1088"/>
      <c r="AM9" s="1270"/>
      <c r="AN9" s="1270"/>
      <c r="AO9" s="1270"/>
      <c r="AP9" s="1270"/>
      <c r="AQ9" s="1270"/>
      <c r="AR9" s="1270"/>
      <c r="AS9" s="1271"/>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90"/>
      <c r="E10" s="1291"/>
      <c r="F10" s="1556"/>
      <c r="G10" s="1290"/>
      <c r="H10" s="1291"/>
      <c r="I10" s="1556"/>
      <c r="J10" s="1290"/>
      <c r="K10" s="1291"/>
      <c r="L10" s="1556"/>
      <c r="M10" s="1290"/>
      <c r="N10" s="1291"/>
      <c r="O10" s="1556"/>
      <c r="P10" s="1290"/>
      <c r="Q10" s="1291"/>
      <c r="R10" s="1556"/>
      <c r="S10" s="1290"/>
      <c r="T10" s="1291"/>
      <c r="U10" s="1556"/>
      <c r="V10" s="1290"/>
      <c r="W10" s="1291"/>
      <c r="X10" s="1556"/>
      <c r="Y10" s="1290"/>
      <c r="Z10" s="1291"/>
      <c r="AA10" s="1556"/>
      <c r="AB10" s="1290"/>
      <c r="AC10" s="1291"/>
      <c r="AD10" s="1556"/>
      <c r="AE10" s="1290"/>
      <c r="AF10" s="1291"/>
      <c r="AG10" s="1556"/>
      <c r="AH10" s="1290"/>
      <c r="AI10" s="1447"/>
      <c r="AJ10" s="5"/>
      <c r="AK10" s="1549" t="s">
        <v>845</v>
      </c>
      <c r="AL10" s="1088"/>
      <c r="AM10" s="1270"/>
      <c r="AN10" s="1270"/>
      <c r="AO10" s="1270"/>
      <c r="AP10" s="1270"/>
      <c r="AQ10" s="1270"/>
      <c r="AR10" s="1270"/>
      <c r="AS10" s="1271"/>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90"/>
      <c r="E11" s="1291"/>
      <c r="F11" s="1556"/>
      <c r="G11" s="1290"/>
      <c r="H11" s="1291"/>
      <c r="I11" s="1556"/>
      <c r="J11" s="1290"/>
      <c r="K11" s="1291"/>
      <c r="L11" s="1556"/>
      <c r="M11" s="1290"/>
      <c r="N11" s="1291"/>
      <c r="O11" s="1556"/>
      <c r="P11" s="1290"/>
      <c r="Q11" s="1291"/>
      <c r="R11" s="1556"/>
      <c r="S11" s="1290"/>
      <c r="T11" s="1291"/>
      <c r="U11" s="1556"/>
      <c r="V11" s="1290"/>
      <c r="W11" s="1291"/>
      <c r="X11" s="1556"/>
      <c r="Y11" s="1290"/>
      <c r="Z11" s="1291"/>
      <c r="AA11" s="1556"/>
      <c r="AB11" s="1290"/>
      <c r="AC11" s="1291"/>
      <c r="AD11" s="1556"/>
      <c r="AE11" s="1290"/>
      <c r="AF11" s="1291"/>
      <c r="AG11" s="1556"/>
      <c r="AH11" s="1290"/>
      <c r="AI11" s="1447"/>
      <c r="AJ11" s="5"/>
      <c r="AK11" s="1549" t="s">
        <v>846</v>
      </c>
      <c r="AL11" s="1088"/>
      <c r="AM11" s="1270"/>
      <c r="AN11" s="1270"/>
      <c r="AO11" s="1270"/>
      <c r="AP11" s="1270"/>
      <c r="AQ11" s="1270"/>
      <c r="AR11" s="1270"/>
      <c r="AS11" s="1271"/>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90"/>
      <c r="E12" s="1291"/>
      <c r="F12" s="1556"/>
      <c r="G12" s="1290"/>
      <c r="H12" s="1291"/>
      <c r="I12" s="1556"/>
      <c r="J12" s="1290"/>
      <c r="K12" s="1291"/>
      <c r="L12" s="1556"/>
      <c r="M12" s="1290"/>
      <c r="N12" s="1291"/>
      <c r="O12" s="1556"/>
      <c r="P12" s="1290"/>
      <c r="Q12" s="1291"/>
      <c r="R12" s="1556"/>
      <c r="S12" s="1290"/>
      <c r="T12" s="1291"/>
      <c r="U12" s="1556"/>
      <c r="V12" s="1290"/>
      <c r="W12" s="1291"/>
      <c r="X12" s="1556"/>
      <c r="Y12" s="1290"/>
      <c r="Z12" s="1291"/>
      <c r="AA12" s="1556"/>
      <c r="AB12" s="1290"/>
      <c r="AC12" s="1291"/>
      <c r="AD12" s="1556"/>
      <c r="AE12" s="1290"/>
      <c r="AF12" s="1291"/>
      <c r="AG12" s="1556"/>
      <c r="AH12" s="1290"/>
      <c r="AI12" s="1447"/>
      <c r="AJ12" s="5"/>
      <c r="AK12" s="1549" t="s">
        <v>847</v>
      </c>
      <c r="AL12" s="1088"/>
      <c r="AM12" s="1270"/>
      <c r="AN12" s="1270"/>
      <c r="AO12" s="1270"/>
      <c r="AP12" s="1270"/>
      <c r="AQ12" s="1270"/>
      <c r="AR12" s="1270"/>
      <c r="AS12" s="1271"/>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62" t="s">
        <v>95</v>
      </c>
      <c r="B13" s="1563"/>
      <c r="C13" s="1564"/>
      <c r="D13" s="1292"/>
      <c r="E13" s="1293"/>
      <c r="F13" s="1557"/>
      <c r="G13" s="1292"/>
      <c r="H13" s="1293"/>
      <c r="I13" s="1557"/>
      <c r="J13" s="1292"/>
      <c r="K13" s="1293"/>
      <c r="L13" s="1557"/>
      <c r="M13" s="1292"/>
      <c r="N13" s="1293"/>
      <c r="O13" s="1557"/>
      <c r="P13" s="1292"/>
      <c r="Q13" s="1293"/>
      <c r="R13" s="1557"/>
      <c r="S13" s="1292"/>
      <c r="T13" s="1293"/>
      <c r="U13" s="1557"/>
      <c r="V13" s="1292"/>
      <c r="W13" s="1293"/>
      <c r="X13" s="1557"/>
      <c r="Y13" s="1292"/>
      <c r="Z13" s="1293"/>
      <c r="AA13" s="1557"/>
      <c r="AB13" s="1292"/>
      <c r="AC13" s="1293"/>
      <c r="AD13" s="1557"/>
      <c r="AE13" s="1292"/>
      <c r="AF13" s="1293"/>
      <c r="AG13" s="1557"/>
      <c r="AH13" s="1292"/>
      <c r="AI13" s="1448"/>
      <c r="AJ13" s="5"/>
      <c r="AK13" s="1549" t="s">
        <v>848</v>
      </c>
      <c r="AL13" s="1088"/>
      <c r="AM13" s="1270"/>
      <c r="AN13" s="1270"/>
      <c r="AO13" s="1270"/>
      <c r="AP13" s="1270"/>
      <c r="AQ13" s="1270"/>
      <c r="AR13" s="1270"/>
      <c r="AS13" s="1271"/>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9" t="s">
        <v>849</v>
      </c>
      <c r="AL14" s="1088"/>
      <c r="AM14" s="1270"/>
      <c r="AN14" s="1270"/>
      <c r="AO14" s="1270"/>
      <c r="AP14" s="1270"/>
      <c r="AQ14" s="1270"/>
      <c r="AR14" s="1270"/>
      <c r="AS14" s="1271"/>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thickBot="1" x14ac:dyDescent="0.25">
      <c r="A15" s="887" t="s">
        <v>905</v>
      </c>
      <c r="B15" s="888"/>
      <c r="C15" s="888"/>
      <c r="D15" s="888"/>
      <c r="E15" s="888"/>
      <c r="F15" s="888"/>
      <c r="G15" s="888"/>
      <c r="H15" s="888"/>
      <c r="I15" s="888"/>
      <c r="J15" s="888"/>
      <c r="K15" s="888"/>
      <c r="L15" s="888"/>
      <c r="M15" s="888"/>
      <c r="N15" s="888"/>
      <c r="O15" s="888"/>
      <c r="P15" s="888"/>
      <c r="Q15" s="888"/>
      <c r="R15" s="888"/>
      <c r="S15" s="888"/>
      <c r="T15" s="888"/>
      <c r="U15" s="888"/>
      <c r="V15" s="888"/>
      <c r="W15" s="888"/>
      <c r="X15" s="888"/>
      <c r="Y15" s="888"/>
      <c r="Z15" s="888"/>
      <c r="AA15" s="888"/>
      <c r="AB15" s="888"/>
      <c r="AC15" s="888"/>
      <c r="AD15" s="888"/>
      <c r="AE15" s="888"/>
      <c r="AF15" s="888"/>
      <c r="AG15" s="888"/>
      <c r="AH15" s="888"/>
      <c r="AI15" s="889"/>
      <c r="AJ15" s="5"/>
      <c r="AK15" s="1549" t="s">
        <v>850</v>
      </c>
      <c r="AL15" s="1088"/>
      <c r="AM15" s="1270"/>
      <c r="AN15" s="1270"/>
      <c r="AO15" s="1270"/>
      <c r="AP15" s="1270"/>
      <c r="AQ15" s="1270"/>
      <c r="AR15" s="1270"/>
      <c r="AS15" s="1271"/>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Top="1" thickBot="1" x14ac:dyDescent="0.25">
      <c r="A16" s="1550" t="s">
        <v>96</v>
      </c>
      <c r="B16" s="1551"/>
      <c r="C16" s="1552"/>
      <c r="D16" s="1553" t="str">
        <f>IF(AM19&lt;&gt;"","A","")</f>
        <v/>
      </c>
      <c r="E16" s="1554"/>
      <c r="F16" s="1555" t="str">
        <f>IF(AM19&lt;&gt;"",AM19,"")</f>
        <v/>
      </c>
      <c r="G16" s="1558" t="str">
        <f>IF(AM19&lt;&gt;"","B","")</f>
        <v/>
      </c>
      <c r="H16" s="1559"/>
      <c r="I16" s="1556" t="str">
        <f>IF(AM20&lt;&gt;"",AM20,"")</f>
        <v/>
      </c>
      <c r="J16" s="1558" t="str">
        <f>IF(AM20&lt;&gt;"","C","")</f>
        <v/>
      </c>
      <c r="K16" s="1559"/>
      <c r="L16" s="1556" t="str">
        <f>IF(AM21&lt;&gt;"",AM21,"")</f>
        <v/>
      </c>
      <c r="M16" s="1558" t="str">
        <f>IF(AM21&lt;&gt;"","D","")</f>
        <v/>
      </c>
      <c r="N16" s="1559"/>
      <c r="O16" s="1556" t="str">
        <f>IF(AM22&lt;&gt;"",AM22,"")</f>
        <v/>
      </c>
      <c r="P16" s="1558" t="str">
        <f>IF(AM22&lt;&gt;"","E","")</f>
        <v/>
      </c>
      <c r="Q16" s="1559"/>
      <c r="R16" s="1556" t="str">
        <f>IF(AM23&lt;&gt;"",AM23,"")</f>
        <v/>
      </c>
      <c r="S16" s="1558" t="str">
        <f>IF(AM23&lt;&gt;"","F","")</f>
        <v/>
      </c>
      <c r="T16" s="1559"/>
      <c r="U16" s="1556" t="str">
        <f>IF(AM24&lt;&gt;"",AM24,"")</f>
        <v/>
      </c>
      <c r="V16" s="1558" t="str">
        <f>IF(AM24&lt;&gt;"","G","")</f>
        <v/>
      </c>
      <c r="W16" s="1559"/>
      <c r="X16" s="1556" t="str">
        <f>IF(AM25&lt;&gt;"",AM25,"")</f>
        <v/>
      </c>
      <c r="Y16" s="1558" t="str">
        <f>IF(AM25&lt;&gt;"","H","")</f>
        <v/>
      </c>
      <c r="Z16" s="1559"/>
      <c r="AA16" s="1556" t="str">
        <f>IF(AM26&lt;&gt;"",AM26,"")</f>
        <v/>
      </c>
      <c r="AB16" s="1558" t="str">
        <f>IF(AM26&lt;&gt;"","I","")</f>
        <v/>
      </c>
      <c r="AC16" s="1559"/>
      <c r="AD16" s="1556" t="str">
        <f>IF(AM27&lt;&gt;"",AM27,"")</f>
        <v/>
      </c>
      <c r="AE16" s="1558" t="str">
        <f>IF(AM27&lt;&gt;"","J","")</f>
        <v/>
      </c>
      <c r="AF16" s="1559"/>
      <c r="AG16" s="1555" t="str">
        <f>IF(AM28&lt;&gt;"",AM28,"")</f>
        <v/>
      </c>
      <c r="AH16" s="1558" t="str">
        <f>IF(AM28&lt;&gt;"","K","")</f>
        <v/>
      </c>
      <c r="AI16" s="1565"/>
      <c r="AJ16" s="5"/>
      <c r="AK16" s="1560" t="s">
        <v>851</v>
      </c>
      <c r="AL16" s="1561"/>
      <c r="AM16" s="1283"/>
      <c r="AN16" s="1283"/>
      <c r="AO16" s="1283"/>
      <c r="AP16" s="1283"/>
      <c r="AQ16" s="1283"/>
      <c r="AR16" s="1283"/>
      <c r="AS16" s="1284"/>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54"/>
      <c r="B17" s="656"/>
      <c r="C17" s="656"/>
      <c r="D17" s="1290"/>
      <c r="E17" s="1291"/>
      <c r="F17" s="1556"/>
      <c r="G17" s="1290"/>
      <c r="H17" s="1291"/>
      <c r="I17" s="1556"/>
      <c r="J17" s="1290"/>
      <c r="K17" s="1291"/>
      <c r="L17" s="1556"/>
      <c r="M17" s="1290"/>
      <c r="N17" s="1291"/>
      <c r="O17" s="1556"/>
      <c r="P17" s="1290"/>
      <c r="Q17" s="1291"/>
      <c r="R17" s="1556"/>
      <c r="S17" s="1290"/>
      <c r="T17" s="1291"/>
      <c r="U17" s="1556"/>
      <c r="V17" s="1290"/>
      <c r="W17" s="1291"/>
      <c r="X17" s="1556"/>
      <c r="Y17" s="1290"/>
      <c r="Z17" s="1291"/>
      <c r="AA17" s="1556"/>
      <c r="AB17" s="1290"/>
      <c r="AC17" s="1291"/>
      <c r="AD17" s="1556"/>
      <c r="AE17" s="1290"/>
      <c r="AF17" s="1291"/>
      <c r="AG17" s="1556"/>
      <c r="AH17" s="1290"/>
      <c r="AI17" s="1447"/>
      <c r="AJ17" s="5"/>
      <c r="AK17" s="1567" t="s">
        <v>931</v>
      </c>
      <c r="AL17" s="1568"/>
      <c r="AM17" s="1568"/>
      <c r="AN17" s="1568"/>
      <c r="AO17" s="1568"/>
      <c r="AP17" s="1568"/>
      <c r="AQ17" s="1568"/>
      <c r="AR17" s="1568"/>
      <c r="AS17" s="1569"/>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254"/>
      <c r="B18" s="656"/>
      <c r="C18" s="656"/>
      <c r="D18" s="1290"/>
      <c r="E18" s="1291"/>
      <c r="F18" s="1556"/>
      <c r="G18" s="1290"/>
      <c r="H18" s="1291"/>
      <c r="I18" s="1556"/>
      <c r="J18" s="1290"/>
      <c r="K18" s="1291"/>
      <c r="L18" s="1556"/>
      <c r="M18" s="1290"/>
      <c r="N18" s="1291"/>
      <c r="O18" s="1556"/>
      <c r="P18" s="1290"/>
      <c r="Q18" s="1291"/>
      <c r="R18" s="1556"/>
      <c r="S18" s="1290"/>
      <c r="T18" s="1291"/>
      <c r="U18" s="1556"/>
      <c r="V18" s="1290"/>
      <c r="W18" s="1291"/>
      <c r="X18" s="1556"/>
      <c r="Y18" s="1290"/>
      <c r="Z18" s="1291"/>
      <c r="AA18" s="1556"/>
      <c r="AB18" s="1290"/>
      <c r="AC18" s="1291"/>
      <c r="AD18" s="1556"/>
      <c r="AE18" s="1290"/>
      <c r="AF18" s="1291"/>
      <c r="AG18" s="1556"/>
      <c r="AH18" s="1290"/>
      <c r="AI18" s="1447"/>
      <c r="AJ18" s="5"/>
      <c r="AK18" s="1570"/>
      <c r="AL18" s="1571"/>
      <c r="AM18" s="1571"/>
      <c r="AN18" s="1571"/>
      <c r="AO18" s="1571"/>
      <c r="AP18" s="1571"/>
      <c r="AQ18" s="1571"/>
      <c r="AR18" s="1571"/>
      <c r="AS18" s="1572"/>
      <c r="AT18" s="658"/>
      <c r="AU18" s="658"/>
      <c r="AV18" s="652"/>
      <c r="AW18" s="652"/>
      <c r="AX18" s="652"/>
      <c r="AY18" s="652"/>
      <c r="AZ18" s="657"/>
      <c r="BA18" s="657"/>
      <c r="BB18" s="657"/>
      <c r="BC18" s="657"/>
      <c r="BD18" s="657"/>
      <c r="BE18" s="657"/>
      <c r="BF18" s="657"/>
      <c r="BG18" s="657"/>
      <c r="BH18" s="657"/>
      <c r="BI18" s="657"/>
      <c r="BJ18" s="657"/>
      <c r="BK18" s="657"/>
      <c r="BL18" s="657"/>
      <c r="BM18" s="657"/>
      <c r="BN18" s="657"/>
      <c r="BO18" s="657"/>
      <c r="BP18" s="5"/>
      <c r="BQ18" s="5"/>
      <c r="BR18" s="5"/>
      <c r="BS18" s="5"/>
      <c r="BT18" s="5"/>
      <c r="BU18" s="5"/>
      <c r="BV18" s="5"/>
      <c r="BW18" s="5"/>
      <c r="BX18" s="5"/>
      <c r="BY18" s="5"/>
      <c r="BZ18" s="5"/>
      <c r="CA18" s="5"/>
      <c r="CB18" s="5"/>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Top="1" x14ac:dyDescent="0.2">
      <c r="A19" s="254"/>
      <c r="B19" s="656"/>
      <c r="C19" s="656"/>
      <c r="D19" s="1290"/>
      <c r="E19" s="1291"/>
      <c r="F19" s="1556"/>
      <c r="G19" s="1290"/>
      <c r="H19" s="1291"/>
      <c r="I19" s="1556"/>
      <c r="J19" s="1290"/>
      <c r="K19" s="1291"/>
      <c r="L19" s="1556"/>
      <c r="M19" s="1290"/>
      <c r="N19" s="1291"/>
      <c r="O19" s="1556"/>
      <c r="P19" s="1290"/>
      <c r="Q19" s="1291"/>
      <c r="R19" s="1556"/>
      <c r="S19" s="1290"/>
      <c r="T19" s="1291"/>
      <c r="U19" s="1556"/>
      <c r="V19" s="1290"/>
      <c r="W19" s="1291"/>
      <c r="X19" s="1556"/>
      <c r="Y19" s="1290"/>
      <c r="Z19" s="1291"/>
      <c r="AA19" s="1556"/>
      <c r="AB19" s="1290"/>
      <c r="AC19" s="1291"/>
      <c r="AD19" s="1556"/>
      <c r="AE19" s="1290"/>
      <c r="AF19" s="1291"/>
      <c r="AG19" s="1556"/>
      <c r="AH19" s="1290"/>
      <c r="AI19" s="1447"/>
      <c r="AJ19" s="5"/>
      <c r="AK19" s="1548" t="s">
        <v>842</v>
      </c>
      <c r="AL19" s="1531"/>
      <c r="AM19" s="1263"/>
      <c r="AN19" s="1264"/>
      <c r="AO19" s="1264"/>
      <c r="AP19" s="1264"/>
      <c r="AQ19" s="1264"/>
      <c r="AR19" s="1264"/>
      <c r="AS19" s="1265"/>
      <c r="AT19" s="652"/>
      <c r="AU19" s="652"/>
      <c r="AV19" s="652"/>
      <c r="AW19" s="652"/>
      <c r="AX19" s="652"/>
      <c r="AY19" s="652"/>
      <c r="AZ19" s="657"/>
      <c r="BA19" s="657"/>
      <c r="BB19" s="657"/>
      <c r="BC19" s="657"/>
      <c r="BD19" s="657"/>
      <c r="BE19" s="657"/>
      <c r="BF19" s="657"/>
      <c r="BG19" s="657"/>
      <c r="BH19" s="657"/>
      <c r="BI19" s="657"/>
      <c r="BJ19" s="657"/>
      <c r="BK19" s="657"/>
      <c r="BL19" s="657"/>
      <c r="BM19" s="657"/>
      <c r="BN19" s="657"/>
      <c r="BO19" s="657"/>
      <c r="BP19" s="5"/>
      <c r="BQ19" s="5"/>
      <c r="BR19" s="5"/>
      <c r="BS19" s="5"/>
      <c r="BT19" s="5"/>
      <c r="BU19" s="5"/>
      <c r="BV19" s="5"/>
      <c r="BW19" s="5"/>
      <c r="BX19" s="5"/>
      <c r="BY19" s="5"/>
      <c r="BZ19" s="5"/>
      <c r="CA19" s="5"/>
      <c r="CB19" s="5"/>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Bot="1" x14ac:dyDescent="0.25">
      <c r="A20" s="1562" t="s">
        <v>95</v>
      </c>
      <c r="B20" s="1563"/>
      <c r="C20" s="1564"/>
      <c r="D20" s="1292"/>
      <c r="E20" s="1293"/>
      <c r="F20" s="1557"/>
      <c r="G20" s="1292"/>
      <c r="H20" s="1293"/>
      <c r="I20" s="1557"/>
      <c r="J20" s="1292"/>
      <c r="K20" s="1293"/>
      <c r="L20" s="1557"/>
      <c r="M20" s="1292"/>
      <c r="N20" s="1293"/>
      <c r="O20" s="1557"/>
      <c r="P20" s="1292"/>
      <c r="Q20" s="1293"/>
      <c r="R20" s="1557"/>
      <c r="S20" s="1292"/>
      <c r="T20" s="1293"/>
      <c r="U20" s="1557"/>
      <c r="V20" s="1292"/>
      <c r="W20" s="1293"/>
      <c r="X20" s="1557"/>
      <c r="Y20" s="1292"/>
      <c r="Z20" s="1293"/>
      <c r="AA20" s="1557"/>
      <c r="AB20" s="1292"/>
      <c r="AC20" s="1293"/>
      <c r="AD20" s="1557"/>
      <c r="AE20" s="1292"/>
      <c r="AF20" s="1293"/>
      <c r="AG20" s="1557"/>
      <c r="AH20" s="1292"/>
      <c r="AI20" s="1448"/>
      <c r="AJ20" s="5"/>
      <c r="AK20" s="1549" t="s">
        <v>843</v>
      </c>
      <c r="AL20" s="1088"/>
      <c r="AM20" s="1270"/>
      <c r="AN20" s="1270"/>
      <c r="AO20" s="1270"/>
      <c r="AP20" s="1270"/>
      <c r="AQ20" s="1270"/>
      <c r="AR20" s="1270"/>
      <c r="AS20" s="1271"/>
      <c r="AT20" s="658"/>
      <c r="AU20" s="658"/>
      <c r="AV20" s="652"/>
      <c r="AW20" s="652"/>
      <c r="AX20" s="652"/>
      <c r="AY20" s="652"/>
      <c r="AZ20" s="657"/>
      <c r="BA20" s="657"/>
      <c r="BB20" s="657"/>
      <c r="BC20" s="657"/>
      <c r="BD20" s="657"/>
      <c r="BE20" s="657"/>
      <c r="BF20" s="657"/>
      <c r="BG20" s="657"/>
      <c r="BH20" s="657"/>
      <c r="BI20" s="657"/>
      <c r="BJ20" s="657"/>
      <c r="BK20" s="657"/>
      <c r="BL20" s="657"/>
      <c r="BM20" s="657"/>
      <c r="BN20" s="657"/>
      <c r="BO20" s="657"/>
      <c r="BP20" s="5"/>
      <c r="BQ20" s="5"/>
      <c r="BR20" s="5"/>
      <c r="BS20" s="5"/>
      <c r="BT20" s="5"/>
      <c r="BU20" s="5"/>
      <c r="BV20" s="5"/>
      <c r="BW20" s="5"/>
      <c r="BX20" s="5"/>
      <c r="BY20" s="5"/>
      <c r="BZ20" s="5"/>
      <c r="CA20" s="5"/>
      <c r="CB20" s="5"/>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565"/>
      <c r="B21" s="965"/>
      <c r="C21" s="965"/>
      <c r="D21" s="965"/>
      <c r="E21" s="965"/>
      <c r="F21" s="965"/>
      <c r="G21" s="965"/>
      <c r="H21" s="965"/>
      <c r="I21" s="965"/>
      <c r="J21" s="965"/>
      <c r="K21" s="965"/>
      <c r="L21" s="965"/>
      <c r="M21" s="965"/>
      <c r="N21" s="965"/>
      <c r="O21" s="965"/>
      <c r="P21" s="965"/>
      <c r="Q21" s="965"/>
      <c r="R21" s="965"/>
      <c r="S21" s="965"/>
      <c r="T21" s="965"/>
      <c r="U21" s="965"/>
      <c r="V21" s="965"/>
      <c r="W21" s="965"/>
      <c r="X21" s="965"/>
      <c r="Y21" s="965"/>
      <c r="Z21" s="965"/>
      <c r="AA21" s="965"/>
      <c r="AB21" s="965"/>
      <c r="AC21" s="965"/>
      <c r="AD21" s="965"/>
      <c r="AE21" s="965"/>
      <c r="AF21" s="965"/>
      <c r="AG21" s="965"/>
      <c r="AH21" s="965"/>
      <c r="AI21" s="965"/>
      <c r="AJ21" s="5"/>
      <c r="AK21" s="1549" t="s">
        <v>844</v>
      </c>
      <c r="AL21" s="1088"/>
      <c r="AM21" s="1270"/>
      <c r="AN21" s="1270"/>
      <c r="AO21" s="1270"/>
      <c r="AP21" s="1270"/>
      <c r="AQ21" s="1270"/>
      <c r="AR21" s="1270"/>
      <c r="AS21" s="1271"/>
      <c r="AT21" s="5"/>
      <c r="AU21" s="5"/>
      <c r="AV21" s="652"/>
      <c r="AW21" s="652"/>
      <c r="AX21" s="652"/>
      <c r="AY21" s="652"/>
      <c r="AZ21" s="657"/>
      <c r="BA21" s="657"/>
      <c r="BB21" s="657"/>
      <c r="BC21" s="657"/>
      <c r="BD21" s="657"/>
      <c r="BE21" s="657"/>
      <c r="BF21" s="657"/>
      <c r="BG21" s="657"/>
      <c r="BH21" s="657"/>
      <c r="BI21" s="657"/>
      <c r="BJ21" s="657"/>
      <c r="BK21" s="657"/>
      <c r="BL21" s="657"/>
      <c r="BM21" s="657"/>
      <c r="BN21" s="657"/>
      <c r="BO21" s="657"/>
      <c r="BP21" s="5"/>
      <c r="BQ21" s="5"/>
      <c r="BR21" s="5"/>
      <c r="BS21" s="5"/>
      <c r="BT21" s="5"/>
      <c r="BU21" s="5"/>
      <c r="BV21" s="5"/>
      <c r="BW21" s="5"/>
      <c r="BX21" s="5"/>
      <c r="BY21" s="5"/>
      <c r="BZ21" s="5"/>
      <c r="CA21" s="5"/>
      <c r="CB21" s="5"/>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549" t="s">
        <v>845</v>
      </c>
      <c r="AL22" s="1088"/>
      <c r="AM22" s="1270"/>
      <c r="AN22" s="1270"/>
      <c r="AO22" s="1270"/>
      <c r="AP22" s="1270"/>
      <c r="AQ22" s="1270"/>
      <c r="AR22" s="1270"/>
      <c r="AS22" s="1271"/>
      <c r="AT22" s="652"/>
      <c r="AU22" s="652"/>
      <c r="AV22" s="652"/>
      <c r="AW22" s="652"/>
      <c r="AX22" s="652"/>
      <c r="AY22" s="652"/>
      <c r="AZ22" s="657"/>
      <c r="BA22" s="657"/>
      <c r="BB22" s="657"/>
      <c r="BC22" s="657"/>
      <c r="BD22" s="657"/>
      <c r="BE22" s="657"/>
      <c r="BF22" s="657"/>
      <c r="BG22" s="657"/>
      <c r="BH22" s="657"/>
      <c r="BI22" s="657"/>
      <c r="BJ22" s="657"/>
      <c r="BK22" s="657"/>
      <c r="BL22" s="657"/>
      <c r="BM22" s="657"/>
      <c r="BN22" s="657"/>
      <c r="BO22" s="657"/>
      <c r="BP22" s="5"/>
      <c r="BQ22" s="5"/>
      <c r="BR22" s="5"/>
      <c r="BS22" s="5"/>
      <c r="BT22" s="5"/>
      <c r="BU22" s="5"/>
      <c r="BV22" s="5"/>
      <c r="BW22" s="5"/>
      <c r="BX22" s="5"/>
      <c r="BY22" s="5"/>
      <c r="BZ22" s="5"/>
      <c r="CA22" s="5"/>
      <c r="CB22" s="5"/>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965"/>
      <c r="C23" s="965"/>
      <c r="D23" s="965"/>
      <c r="E23" s="965"/>
      <c r="F23" s="965"/>
      <c r="G23" s="965"/>
      <c r="H23" s="965"/>
      <c r="I23" s="965"/>
      <c r="J23" s="965"/>
      <c r="K23" s="965"/>
      <c r="L23" s="965"/>
      <c r="M23" s="965"/>
      <c r="N23" s="965"/>
      <c r="O23" s="965"/>
      <c r="P23" s="965"/>
      <c r="Q23" s="965"/>
      <c r="R23" s="965"/>
      <c r="S23" s="965"/>
      <c r="T23" s="965"/>
      <c r="U23" s="965"/>
      <c r="V23" s="965"/>
      <c r="W23" s="965"/>
      <c r="X23" s="965"/>
      <c r="Y23" s="965"/>
      <c r="Z23" s="965"/>
      <c r="AA23" s="965"/>
      <c r="AB23" s="965"/>
      <c r="AC23" s="965"/>
      <c r="AD23" s="965"/>
      <c r="AE23" s="965"/>
      <c r="AF23" s="965"/>
      <c r="AG23" s="965"/>
      <c r="AH23" s="965"/>
      <c r="AI23" s="965"/>
      <c r="AJ23" s="5"/>
      <c r="AK23" s="1549" t="s">
        <v>846</v>
      </c>
      <c r="AL23" s="1088"/>
      <c r="AM23" s="1270"/>
      <c r="AN23" s="1270"/>
      <c r="AO23" s="1270"/>
      <c r="AP23" s="1270"/>
      <c r="AQ23" s="1270"/>
      <c r="AR23" s="1270"/>
      <c r="AS23" s="1271"/>
      <c r="AT23" s="652"/>
      <c r="AU23" s="652"/>
      <c r="AV23" s="652"/>
      <c r="AW23" s="652"/>
      <c r="AX23" s="652"/>
      <c r="AY23" s="652"/>
      <c r="AZ23" s="657"/>
      <c r="BA23" s="657"/>
      <c r="BB23" s="657"/>
      <c r="BC23" s="657"/>
      <c r="BD23" s="657"/>
      <c r="BE23" s="657"/>
      <c r="BF23" s="657"/>
      <c r="BG23" s="657"/>
      <c r="BH23" s="657"/>
      <c r="BI23" s="657"/>
      <c r="BJ23" s="657"/>
      <c r="BK23" s="657"/>
      <c r="BL23" s="657"/>
      <c r="BM23" s="657"/>
      <c r="BN23" s="657"/>
      <c r="BO23" s="657"/>
      <c r="BP23" s="5"/>
      <c r="BQ23" s="5"/>
      <c r="BR23" s="5"/>
      <c r="BS23" s="5"/>
      <c r="BT23" s="5"/>
      <c r="BU23" s="5"/>
      <c r="BV23" s="5"/>
      <c r="BW23" s="5"/>
      <c r="BX23" s="5"/>
      <c r="BY23" s="5"/>
      <c r="BZ23" s="5"/>
      <c r="CA23" s="5"/>
      <c r="CB23" s="5"/>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965"/>
      <c r="C24" s="965"/>
      <c r="D24" s="965"/>
      <c r="E24" s="965"/>
      <c r="F24" s="965"/>
      <c r="G24" s="965"/>
      <c r="H24" s="965"/>
      <c r="I24" s="965"/>
      <c r="J24" s="965"/>
      <c r="K24" s="965"/>
      <c r="L24" s="965"/>
      <c r="M24" s="965"/>
      <c r="N24" s="965"/>
      <c r="O24" s="965"/>
      <c r="P24" s="965"/>
      <c r="Q24" s="965"/>
      <c r="R24" s="965"/>
      <c r="S24" s="965"/>
      <c r="T24" s="965"/>
      <c r="U24" s="965"/>
      <c r="V24" s="965"/>
      <c r="W24" s="965"/>
      <c r="X24" s="965"/>
      <c r="Y24" s="965"/>
      <c r="Z24" s="965"/>
      <c r="AA24" s="965"/>
      <c r="AB24" s="965"/>
      <c r="AC24" s="965"/>
      <c r="AD24" s="965"/>
      <c r="AE24" s="965"/>
      <c r="AF24" s="965"/>
      <c r="AG24" s="965"/>
      <c r="AH24" s="965"/>
      <c r="AI24" s="965"/>
      <c r="AJ24" s="5"/>
      <c r="AK24" s="1549" t="s">
        <v>847</v>
      </c>
      <c r="AL24" s="1088"/>
      <c r="AM24" s="1270"/>
      <c r="AN24" s="1270"/>
      <c r="AO24" s="1270"/>
      <c r="AP24" s="1270"/>
      <c r="AQ24" s="1270"/>
      <c r="AR24" s="1270"/>
      <c r="AS24" s="1271"/>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965"/>
      <c r="C25" s="965"/>
      <c r="D25" s="965"/>
      <c r="E25" s="965"/>
      <c r="F25" s="965"/>
      <c r="G25" s="965"/>
      <c r="H25" s="965"/>
      <c r="I25" s="965"/>
      <c r="J25" s="965"/>
      <c r="K25" s="965"/>
      <c r="L25" s="965"/>
      <c r="M25" s="965"/>
      <c r="N25" s="965"/>
      <c r="O25" s="965"/>
      <c r="P25" s="965"/>
      <c r="Q25" s="965"/>
      <c r="R25" s="965"/>
      <c r="S25" s="965"/>
      <c r="T25" s="965"/>
      <c r="U25" s="965"/>
      <c r="V25" s="965"/>
      <c r="W25" s="965"/>
      <c r="X25" s="965"/>
      <c r="Y25" s="965"/>
      <c r="Z25" s="965"/>
      <c r="AA25" s="965"/>
      <c r="AB25" s="965"/>
      <c r="AC25" s="965"/>
      <c r="AD25" s="965"/>
      <c r="AE25" s="965"/>
      <c r="AF25" s="965"/>
      <c r="AG25" s="965"/>
      <c r="AH25" s="965"/>
      <c r="AI25" s="965"/>
      <c r="AJ25" s="5"/>
      <c r="AK25" s="1549" t="s">
        <v>848</v>
      </c>
      <c r="AL25" s="1088"/>
      <c r="AM25" s="1270"/>
      <c r="AN25" s="1270"/>
      <c r="AO25" s="1270"/>
      <c r="AP25" s="1270"/>
      <c r="AQ25" s="1270"/>
      <c r="AR25" s="1270"/>
      <c r="AS25" s="1271"/>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965"/>
      <c r="C26" s="965"/>
      <c r="D26" s="965"/>
      <c r="E26" s="965"/>
      <c r="F26" s="965"/>
      <c r="G26" s="965"/>
      <c r="H26" s="965"/>
      <c r="I26" s="965"/>
      <c r="J26" s="965"/>
      <c r="K26" s="965"/>
      <c r="L26" s="965"/>
      <c r="M26" s="965"/>
      <c r="N26" s="965"/>
      <c r="O26" s="965"/>
      <c r="P26" s="965"/>
      <c r="Q26" s="965"/>
      <c r="R26" s="965"/>
      <c r="S26" s="965"/>
      <c r="T26" s="965"/>
      <c r="U26" s="965"/>
      <c r="V26" s="965"/>
      <c r="W26" s="965"/>
      <c r="X26" s="965"/>
      <c r="Y26" s="965"/>
      <c r="Z26" s="965"/>
      <c r="AA26" s="965"/>
      <c r="AB26" s="965"/>
      <c r="AC26" s="965"/>
      <c r="AD26" s="965"/>
      <c r="AE26" s="965"/>
      <c r="AF26" s="965"/>
      <c r="AG26" s="965"/>
      <c r="AH26" s="965"/>
      <c r="AI26" s="965"/>
      <c r="AJ26" s="5"/>
      <c r="AK26" s="1549" t="s">
        <v>849</v>
      </c>
      <c r="AL26" s="1088"/>
      <c r="AM26" s="1270"/>
      <c r="AN26" s="1270"/>
      <c r="AO26" s="1270"/>
      <c r="AP26" s="1270"/>
      <c r="AQ26" s="1270"/>
      <c r="AR26" s="1270"/>
      <c r="AS26" s="1271"/>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965"/>
      <c r="C27" s="965"/>
      <c r="D27" s="965"/>
      <c r="E27" s="965"/>
      <c r="F27" s="965"/>
      <c r="G27" s="965"/>
      <c r="H27" s="965"/>
      <c r="I27" s="965"/>
      <c r="J27" s="965"/>
      <c r="K27" s="965"/>
      <c r="L27" s="965"/>
      <c r="M27" s="965"/>
      <c r="N27" s="965"/>
      <c r="O27" s="965"/>
      <c r="P27" s="965"/>
      <c r="Q27" s="965"/>
      <c r="R27" s="965"/>
      <c r="S27" s="965"/>
      <c r="T27" s="965"/>
      <c r="U27" s="965"/>
      <c r="V27" s="965"/>
      <c r="W27" s="965"/>
      <c r="X27" s="965"/>
      <c r="Y27" s="965"/>
      <c r="Z27" s="965"/>
      <c r="AA27" s="965"/>
      <c r="AB27" s="965"/>
      <c r="AC27" s="965"/>
      <c r="AD27" s="965"/>
      <c r="AE27" s="965"/>
      <c r="AF27" s="965"/>
      <c r="AG27" s="965"/>
      <c r="AH27" s="965"/>
      <c r="AI27" s="965"/>
      <c r="AJ27" s="5"/>
      <c r="AK27" s="1549" t="s">
        <v>850</v>
      </c>
      <c r="AL27" s="1088"/>
      <c r="AM27" s="1270"/>
      <c r="AN27" s="1270"/>
      <c r="AO27" s="1270"/>
      <c r="AP27" s="1270"/>
      <c r="AQ27" s="1270"/>
      <c r="AR27" s="1270"/>
      <c r="AS27" s="1271"/>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23"/>
      <c r="B28" s="965"/>
      <c r="C28" s="965"/>
      <c r="D28" s="965"/>
      <c r="E28" s="965"/>
      <c r="F28" s="965"/>
      <c r="G28" s="965"/>
      <c r="H28" s="965"/>
      <c r="I28" s="965"/>
      <c r="J28" s="965"/>
      <c r="K28" s="965"/>
      <c r="L28" s="965"/>
      <c r="M28" s="965"/>
      <c r="N28" s="965"/>
      <c r="O28" s="965"/>
      <c r="P28" s="965"/>
      <c r="Q28" s="965"/>
      <c r="R28" s="965"/>
      <c r="S28" s="965"/>
      <c r="T28" s="965"/>
      <c r="U28" s="965"/>
      <c r="V28" s="965"/>
      <c r="W28" s="965"/>
      <c r="X28" s="965"/>
      <c r="Y28" s="965"/>
      <c r="Z28" s="965"/>
      <c r="AA28" s="965"/>
      <c r="AB28" s="965"/>
      <c r="AC28" s="965"/>
      <c r="AD28" s="965"/>
      <c r="AE28" s="965"/>
      <c r="AF28" s="965"/>
      <c r="AG28" s="965"/>
      <c r="AH28" s="965"/>
      <c r="AI28" s="965"/>
      <c r="AJ28" s="5"/>
      <c r="AK28" s="1560" t="s">
        <v>851</v>
      </c>
      <c r="AL28" s="1561"/>
      <c r="AM28" s="1283"/>
      <c r="AN28" s="1283"/>
      <c r="AO28" s="1283"/>
      <c r="AP28" s="1283"/>
      <c r="AQ28" s="1283"/>
      <c r="AR28" s="1283"/>
      <c r="AS28" s="1284"/>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965"/>
      <c r="C29" s="965"/>
      <c r="D29" s="965"/>
      <c r="E29" s="965"/>
      <c r="F29" s="965"/>
      <c r="G29" s="965"/>
      <c r="H29" s="965"/>
      <c r="I29" s="965"/>
      <c r="J29" s="965"/>
      <c r="K29" s="965"/>
      <c r="L29" s="965"/>
      <c r="M29" s="965"/>
      <c r="N29" s="965"/>
      <c r="O29" s="965"/>
      <c r="P29" s="965"/>
      <c r="Q29" s="965"/>
      <c r="R29" s="965"/>
      <c r="S29" s="965"/>
      <c r="T29" s="965"/>
      <c r="U29" s="965"/>
      <c r="V29" s="965"/>
      <c r="W29" s="965"/>
      <c r="X29" s="965"/>
      <c r="Y29" s="965"/>
      <c r="Z29" s="965"/>
      <c r="AA29" s="965"/>
      <c r="AB29" s="965"/>
      <c r="AC29" s="965"/>
      <c r="AD29" s="965"/>
      <c r="AE29" s="965"/>
      <c r="AF29" s="965"/>
      <c r="AG29" s="965"/>
      <c r="AH29" s="965"/>
      <c r="AI29" s="965"/>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639"/>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965"/>
      <c r="C31" s="965"/>
      <c r="D31" s="965"/>
      <c r="E31" s="965"/>
      <c r="F31" s="965"/>
      <c r="G31" s="965"/>
      <c r="H31" s="965"/>
      <c r="I31" s="965"/>
      <c r="J31" s="965"/>
      <c r="K31" s="965"/>
      <c r="L31" s="965"/>
      <c r="M31" s="965"/>
      <c r="N31" s="965"/>
      <c r="O31" s="965"/>
      <c r="P31" s="965"/>
      <c r="Q31" s="965"/>
      <c r="R31" s="965"/>
      <c r="S31" s="965"/>
      <c r="T31" s="965"/>
      <c r="U31" s="965"/>
      <c r="V31" s="965"/>
      <c r="W31" s="965"/>
      <c r="X31" s="965"/>
      <c r="Y31" s="965"/>
      <c r="Z31" s="965"/>
      <c r="AA31" s="965"/>
      <c r="AB31" s="965"/>
      <c r="AC31" s="965"/>
      <c r="AD31" s="965"/>
      <c r="AE31" s="965"/>
      <c r="AF31" s="965"/>
      <c r="AG31" s="965"/>
      <c r="AH31" s="965"/>
      <c r="AI31" s="965"/>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54"/>
      <c r="B32" s="965"/>
      <c r="C32" s="965"/>
      <c r="D32" s="965"/>
      <c r="E32" s="965"/>
      <c r="F32" s="965"/>
      <c r="G32" s="965"/>
      <c r="H32" s="965"/>
      <c r="I32" s="965"/>
      <c r="J32" s="965"/>
      <c r="K32" s="965"/>
      <c r="L32" s="965"/>
      <c r="M32" s="965"/>
      <c r="N32" s="965"/>
      <c r="O32" s="965"/>
      <c r="P32" s="965"/>
      <c r="Q32" s="965"/>
      <c r="R32" s="965"/>
      <c r="S32" s="965"/>
      <c r="T32" s="965"/>
      <c r="U32" s="965"/>
      <c r="V32" s="965"/>
      <c r="W32" s="965"/>
      <c r="X32" s="965"/>
      <c r="Y32" s="965"/>
      <c r="Z32" s="965"/>
      <c r="AA32" s="965"/>
      <c r="AB32" s="965"/>
      <c r="AC32" s="965"/>
      <c r="AD32" s="965"/>
      <c r="AE32" s="965"/>
      <c r="AF32" s="965"/>
      <c r="AG32" s="965"/>
      <c r="AH32" s="965"/>
      <c r="AI32" s="965"/>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965"/>
      <c r="C33" s="965"/>
      <c r="D33" s="965"/>
      <c r="E33" s="965"/>
      <c r="F33" s="965"/>
      <c r="G33" s="965"/>
      <c r="H33" s="965"/>
      <c r="I33" s="965"/>
      <c r="J33" s="965"/>
      <c r="K33" s="965"/>
      <c r="L33" s="965"/>
      <c r="M33" s="965"/>
      <c r="N33" s="965"/>
      <c r="O33" s="965"/>
      <c r="P33" s="965"/>
      <c r="Q33" s="965"/>
      <c r="R33" s="965"/>
      <c r="S33" s="965"/>
      <c r="T33" s="965"/>
      <c r="U33" s="965"/>
      <c r="V33" s="965"/>
      <c r="W33" s="965"/>
      <c r="X33" s="965"/>
      <c r="Y33" s="965"/>
      <c r="Z33" s="965"/>
      <c r="AA33" s="965"/>
      <c r="AB33" s="965"/>
      <c r="AC33" s="965"/>
      <c r="AD33" s="965"/>
      <c r="AE33" s="965"/>
      <c r="AF33" s="965"/>
      <c r="AG33" s="965"/>
      <c r="AH33" s="965"/>
      <c r="AI33" s="965"/>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965"/>
      <c r="C34" s="965"/>
      <c r="D34" s="965"/>
      <c r="E34" s="965"/>
      <c r="F34" s="965"/>
      <c r="G34" s="965"/>
      <c r="H34" s="965"/>
      <c r="I34" s="965"/>
      <c r="J34" s="965"/>
      <c r="K34" s="965"/>
      <c r="L34" s="965"/>
      <c r="M34" s="965"/>
      <c r="N34" s="965"/>
      <c r="O34" s="965"/>
      <c r="P34" s="965"/>
      <c r="Q34" s="965"/>
      <c r="R34" s="965"/>
      <c r="S34" s="965"/>
      <c r="T34" s="965"/>
      <c r="U34" s="965"/>
      <c r="V34" s="965"/>
      <c r="W34" s="965"/>
      <c r="X34" s="965"/>
      <c r="Y34" s="965"/>
      <c r="Z34" s="965"/>
      <c r="AA34" s="965"/>
      <c r="AB34" s="965"/>
      <c r="AC34" s="965"/>
      <c r="AD34" s="965"/>
      <c r="AE34" s="965"/>
      <c r="AF34" s="965"/>
      <c r="AG34" s="965"/>
      <c r="AH34" s="965"/>
      <c r="AI34" s="965"/>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965"/>
      <c r="AF35" s="965"/>
      <c r="AG35" s="965"/>
      <c r="AH35" s="965"/>
      <c r="AI35" s="965"/>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5"/>
      <c r="AK38" s="662"/>
      <c r="AL38" s="652"/>
      <c r="AM38" s="652"/>
      <c r="AN38" s="652"/>
      <c r="AO38" s="652"/>
      <c r="AP38" s="652"/>
      <c r="AQ38" s="652"/>
      <c r="AR38" s="652"/>
      <c r="AS38" s="652"/>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5"/>
      <c r="AK39" s="652"/>
      <c r="AL39" s="652"/>
      <c r="AM39" s="652"/>
      <c r="AN39" s="652"/>
      <c r="AO39" s="652"/>
      <c r="AP39" s="652"/>
      <c r="AQ39" s="652"/>
      <c r="AR39" s="652"/>
      <c r="AS39" s="652"/>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5"/>
      <c r="AK40" s="641"/>
      <c r="AL40" s="652"/>
      <c r="AM40" s="652"/>
      <c r="AN40" s="652"/>
      <c r="AO40" s="652"/>
      <c r="AP40" s="652"/>
      <c r="AQ40" s="652"/>
      <c r="AR40" s="652"/>
      <c r="AS40" s="652"/>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965"/>
      <c r="C41" s="965"/>
      <c r="D41" s="965"/>
      <c r="E41" s="965"/>
      <c r="F41" s="965"/>
      <c r="G41" s="965"/>
      <c r="H41" s="965"/>
      <c r="I41" s="965"/>
      <c r="J41" s="965"/>
      <c r="K41" s="965"/>
      <c r="L41" s="965"/>
      <c r="M41" s="965"/>
      <c r="N41" s="965"/>
      <c r="O41" s="965"/>
      <c r="P41" s="965"/>
      <c r="Q41" s="965"/>
      <c r="R41" s="965"/>
      <c r="S41" s="965"/>
      <c r="T41" s="965"/>
      <c r="U41" s="965"/>
      <c r="V41" s="965"/>
      <c r="W41" s="965"/>
      <c r="X41" s="965"/>
      <c r="Y41" s="965"/>
      <c r="Z41" s="965"/>
      <c r="AA41" s="965"/>
      <c r="AB41" s="965"/>
      <c r="AC41" s="965"/>
      <c r="AD41" s="965"/>
      <c r="AE41" s="965"/>
      <c r="AF41" s="965"/>
      <c r="AG41" s="965"/>
      <c r="AH41" s="965"/>
      <c r="AI41" s="965"/>
      <c r="AJ41" s="5"/>
      <c r="AK41" s="641"/>
      <c r="AL41" s="652"/>
      <c r="AM41" s="652"/>
      <c r="AN41" s="652"/>
      <c r="AO41" s="652"/>
      <c r="AP41" s="652"/>
      <c r="AQ41" s="652"/>
      <c r="AR41" s="652"/>
      <c r="AS41" s="652"/>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965"/>
      <c r="C42" s="965"/>
      <c r="D42" s="965"/>
      <c r="E42" s="965"/>
      <c r="F42" s="965"/>
      <c r="G42" s="965"/>
      <c r="H42" s="965"/>
      <c r="I42" s="965"/>
      <c r="J42" s="965"/>
      <c r="K42" s="965"/>
      <c r="L42" s="965"/>
      <c r="M42" s="965"/>
      <c r="N42" s="965"/>
      <c r="O42" s="965"/>
      <c r="P42" s="965"/>
      <c r="Q42" s="965"/>
      <c r="R42" s="965"/>
      <c r="S42" s="965"/>
      <c r="T42" s="965"/>
      <c r="U42" s="965"/>
      <c r="V42" s="965"/>
      <c r="W42" s="965"/>
      <c r="X42" s="965"/>
      <c r="Y42" s="965"/>
      <c r="Z42" s="965"/>
      <c r="AA42" s="965"/>
      <c r="AB42" s="965"/>
      <c r="AC42" s="965"/>
      <c r="AD42" s="965"/>
      <c r="AE42" s="965"/>
      <c r="AF42" s="965"/>
      <c r="AG42" s="965"/>
      <c r="AH42" s="965"/>
      <c r="AI42" s="965"/>
      <c r="AJ42" s="5"/>
      <c r="AK42" s="641"/>
      <c r="AL42" s="652"/>
      <c r="AM42" s="652"/>
      <c r="AN42" s="652"/>
      <c r="AO42" s="652"/>
      <c r="AP42" s="652"/>
      <c r="AQ42" s="652"/>
      <c r="AR42" s="652"/>
      <c r="AS42" s="652"/>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965"/>
      <c r="C43" s="965"/>
      <c r="D43" s="965"/>
      <c r="E43" s="965"/>
      <c r="F43" s="965"/>
      <c r="G43" s="965"/>
      <c r="H43" s="965"/>
      <c r="I43" s="965"/>
      <c r="J43" s="965"/>
      <c r="K43" s="965"/>
      <c r="L43" s="965"/>
      <c r="M43" s="965"/>
      <c r="N43" s="965"/>
      <c r="O43" s="965"/>
      <c r="P43" s="965"/>
      <c r="Q43" s="965"/>
      <c r="R43" s="965"/>
      <c r="S43" s="965"/>
      <c r="T43" s="965"/>
      <c r="U43" s="965"/>
      <c r="V43" s="965"/>
      <c r="W43" s="965"/>
      <c r="X43" s="965"/>
      <c r="Y43" s="965"/>
      <c r="Z43" s="965"/>
      <c r="AA43" s="965"/>
      <c r="AB43" s="965"/>
      <c r="AC43" s="965"/>
      <c r="AD43" s="965"/>
      <c r="AE43" s="965"/>
      <c r="AF43" s="965"/>
      <c r="AG43" s="965"/>
      <c r="AH43" s="965"/>
      <c r="AI43" s="965"/>
      <c r="AJ43" s="5"/>
      <c r="AK43" s="641"/>
      <c r="AL43" s="652"/>
      <c r="AM43" s="652"/>
      <c r="AN43" s="652"/>
      <c r="AO43" s="652"/>
      <c r="AP43" s="652"/>
      <c r="AQ43" s="652"/>
      <c r="AR43" s="652"/>
      <c r="AS43" s="652"/>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965"/>
      <c r="C44" s="965"/>
      <c r="D44" s="965"/>
      <c r="E44" s="965"/>
      <c r="F44" s="965"/>
      <c r="G44" s="965"/>
      <c r="H44" s="965"/>
      <c r="I44" s="965"/>
      <c r="J44" s="965"/>
      <c r="K44" s="965"/>
      <c r="L44" s="965"/>
      <c r="M44" s="965"/>
      <c r="N44" s="965"/>
      <c r="O44" s="965"/>
      <c r="P44" s="965"/>
      <c r="Q44" s="965"/>
      <c r="R44" s="965"/>
      <c r="S44" s="965"/>
      <c r="T44" s="965"/>
      <c r="U44" s="965"/>
      <c r="V44" s="965"/>
      <c r="W44" s="965"/>
      <c r="X44" s="965"/>
      <c r="Y44" s="965"/>
      <c r="Z44" s="965"/>
      <c r="AA44" s="965"/>
      <c r="AB44" s="965"/>
      <c r="AC44" s="965"/>
      <c r="AD44" s="965"/>
      <c r="AE44" s="965"/>
      <c r="AF44" s="965"/>
      <c r="AG44" s="965"/>
      <c r="AH44" s="965"/>
      <c r="AI44" s="965"/>
      <c r="AJ44" s="5"/>
      <c r="AK44" s="641"/>
      <c r="AL44" s="652"/>
      <c r="AM44" s="652"/>
      <c r="AN44" s="652"/>
      <c r="AO44" s="652"/>
      <c r="AP44" s="652"/>
      <c r="AQ44" s="652"/>
      <c r="AR44" s="652"/>
      <c r="AS44" s="652"/>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965"/>
      <c r="C45" s="965"/>
      <c r="D45" s="965"/>
      <c r="E45" s="965"/>
      <c r="F45" s="965"/>
      <c r="G45" s="965"/>
      <c r="H45" s="965"/>
      <c r="I45" s="965"/>
      <c r="J45" s="965"/>
      <c r="K45" s="965"/>
      <c r="L45" s="965"/>
      <c r="M45" s="965"/>
      <c r="N45" s="965"/>
      <c r="O45" s="965"/>
      <c r="P45" s="965"/>
      <c r="Q45" s="965"/>
      <c r="R45" s="965"/>
      <c r="S45" s="965"/>
      <c r="T45" s="965"/>
      <c r="U45" s="965"/>
      <c r="V45" s="965"/>
      <c r="W45" s="965"/>
      <c r="X45" s="965"/>
      <c r="Y45" s="965"/>
      <c r="Z45" s="965"/>
      <c r="AA45" s="965"/>
      <c r="AB45" s="965"/>
      <c r="AC45" s="965"/>
      <c r="AD45" s="965"/>
      <c r="AE45" s="965"/>
      <c r="AF45" s="965"/>
      <c r="AG45" s="965"/>
      <c r="AH45" s="965"/>
      <c r="AI45" s="965"/>
      <c r="AJ45" s="5"/>
      <c r="AK45" s="641"/>
      <c r="AL45" s="652"/>
      <c r="AM45" s="652"/>
      <c r="AN45" s="652"/>
      <c r="AO45" s="652"/>
      <c r="AP45" s="652"/>
      <c r="AQ45" s="652"/>
      <c r="AR45" s="652"/>
      <c r="AS45" s="652"/>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965"/>
      <c r="C46" s="965"/>
      <c r="D46" s="965"/>
      <c r="E46" s="965"/>
      <c r="F46" s="965"/>
      <c r="G46" s="965"/>
      <c r="H46" s="965"/>
      <c r="I46" s="965"/>
      <c r="J46" s="965"/>
      <c r="K46" s="965"/>
      <c r="L46" s="965"/>
      <c r="M46" s="965"/>
      <c r="N46" s="965"/>
      <c r="O46" s="965"/>
      <c r="P46" s="965"/>
      <c r="Q46" s="965"/>
      <c r="R46" s="965"/>
      <c r="S46" s="965"/>
      <c r="T46" s="965"/>
      <c r="U46" s="965"/>
      <c r="V46" s="965"/>
      <c r="W46" s="965"/>
      <c r="X46" s="965"/>
      <c r="Y46" s="965"/>
      <c r="Z46" s="965"/>
      <c r="AA46" s="965"/>
      <c r="AB46" s="965"/>
      <c r="AC46" s="965"/>
      <c r="AD46" s="965"/>
      <c r="AE46" s="965"/>
      <c r="AF46" s="965"/>
      <c r="AG46" s="965"/>
      <c r="AH46" s="965"/>
      <c r="AI46" s="965"/>
      <c r="AJ46" s="5"/>
      <c r="AK46" s="641"/>
      <c r="AL46" s="652"/>
      <c r="AM46" s="652"/>
      <c r="AN46" s="652"/>
      <c r="AO46" s="652"/>
      <c r="AP46" s="652"/>
      <c r="AQ46" s="652"/>
      <c r="AR46" s="652"/>
      <c r="AS46" s="652"/>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965"/>
      <c r="C47" s="965"/>
      <c r="D47" s="965"/>
      <c r="E47" s="965"/>
      <c r="F47" s="965"/>
      <c r="G47" s="965"/>
      <c r="H47" s="965"/>
      <c r="I47" s="965"/>
      <c r="J47" s="965"/>
      <c r="K47" s="965"/>
      <c r="L47" s="965"/>
      <c r="M47" s="965"/>
      <c r="N47" s="965"/>
      <c r="O47" s="965"/>
      <c r="P47" s="965"/>
      <c r="Q47" s="965"/>
      <c r="R47" s="965"/>
      <c r="S47" s="965"/>
      <c r="T47" s="965"/>
      <c r="U47" s="965"/>
      <c r="V47" s="965"/>
      <c r="W47" s="965"/>
      <c r="X47" s="965"/>
      <c r="Y47" s="965"/>
      <c r="Z47" s="965"/>
      <c r="AA47" s="965"/>
      <c r="AB47" s="965"/>
      <c r="AC47" s="965"/>
      <c r="AD47" s="965"/>
      <c r="AE47" s="965"/>
      <c r="AF47" s="965"/>
      <c r="AG47" s="965"/>
      <c r="AH47" s="965"/>
      <c r="AI47" s="965"/>
      <c r="AJ47" s="5"/>
      <c r="AK47" s="641"/>
      <c r="AL47" s="652"/>
      <c r="AM47" s="652"/>
      <c r="AN47" s="652"/>
      <c r="AO47" s="652"/>
      <c r="AP47" s="652"/>
      <c r="AQ47" s="652"/>
      <c r="AR47" s="652"/>
      <c r="AS47" s="652"/>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965"/>
      <c r="C48" s="965"/>
      <c r="D48" s="965"/>
      <c r="E48" s="965"/>
      <c r="F48" s="965"/>
      <c r="G48" s="965"/>
      <c r="H48" s="965"/>
      <c r="I48" s="965"/>
      <c r="J48" s="965"/>
      <c r="K48" s="965"/>
      <c r="L48" s="965"/>
      <c r="M48" s="965"/>
      <c r="N48" s="965"/>
      <c r="O48" s="965"/>
      <c r="P48" s="965"/>
      <c r="Q48" s="965"/>
      <c r="R48" s="965"/>
      <c r="S48" s="965"/>
      <c r="T48" s="965"/>
      <c r="U48" s="965"/>
      <c r="V48" s="965"/>
      <c r="W48" s="965"/>
      <c r="X48" s="965"/>
      <c r="Y48" s="965"/>
      <c r="Z48" s="965"/>
      <c r="AA48" s="965"/>
      <c r="AB48" s="965"/>
      <c r="AC48" s="965"/>
      <c r="AD48" s="965"/>
      <c r="AE48" s="965"/>
      <c r="AF48" s="965"/>
      <c r="AG48" s="965"/>
      <c r="AH48" s="965"/>
      <c r="AI48" s="965"/>
      <c r="AJ48" s="5"/>
      <c r="AK48" s="641"/>
      <c r="AL48" s="652"/>
      <c r="AM48" s="652"/>
      <c r="AN48" s="652"/>
      <c r="AO48" s="652"/>
      <c r="AP48" s="652"/>
      <c r="AQ48" s="652"/>
      <c r="AR48" s="652"/>
      <c r="AS48" s="652"/>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965"/>
      <c r="C49" s="965"/>
      <c r="D49" s="965"/>
      <c r="E49" s="965"/>
      <c r="F49" s="965"/>
      <c r="G49" s="965"/>
      <c r="H49" s="965"/>
      <c r="I49" s="965"/>
      <c r="J49" s="965"/>
      <c r="K49" s="965"/>
      <c r="L49" s="965"/>
      <c r="M49" s="965"/>
      <c r="N49" s="965"/>
      <c r="O49" s="965"/>
      <c r="P49" s="965"/>
      <c r="Q49" s="965"/>
      <c r="R49" s="965"/>
      <c r="S49" s="965"/>
      <c r="T49" s="965"/>
      <c r="U49" s="965"/>
      <c r="V49" s="965"/>
      <c r="W49" s="965"/>
      <c r="X49" s="965"/>
      <c r="Y49" s="965"/>
      <c r="Z49" s="965"/>
      <c r="AA49" s="965"/>
      <c r="AB49" s="965"/>
      <c r="AC49" s="965"/>
      <c r="AD49" s="965"/>
      <c r="AE49" s="965"/>
      <c r="AF49" s="965"/>
      <c r="AG49" s="965"/>
      <c r="AH49" s="965"/>
      <c r="AI49" s="965"/>
      <c r="AJ49" s="5"/>
      <c r="AK49" s="641"/>
      <c r="AL49" s="652"/>
      <c r="AM49" s="652"/>
      <c r="AN49" s="652"/>
      <c r="AO49" s="652"/>
      <c r="AP49" s="652"/>
      <c r="AQ49" s="652"/>
      <c r="AR49" s="652"/>
      <c r="AS49" s="652"/>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965"/>
      <c r="C50" s="965"/>
      <c r="D50" s="965"/>
      <c r="E50" s="965"/>
      <c r="F50" s="965"/>
      <c r="G50" s="965"/>
      <c r="H50" s="965"/>
      <c r="I50" s="965"/>
      <c r="J50" s="965"/>
      <c r="K50" s="965"/>
      <c r="L50" s="965"/>
      <c r="M50" s="965"/>
      <c r="N50" s="965"/>
      <c r="O50" s="965"/>
      <c r="P50" s="965"/>
      <c r="Q50" s="965"/>
      <c r="R50" s="965"/>
      <c r="S50" s="965"/>
      <c r="T50" s="965"/>
      <c r="U50" s="965"/>
      <c r="V50" s="965"/>
      <c r="W50" s="965"/>
      <c r="X50" s="965"/>
      <c r="Y50" s="965"/>
      <c r="Z50" s="965"/>
      <c r="AA50" s="965"/>
      <c r="AB50" s="965"/>
      <c r="AC50" s="965"/>
      <c r="AD50" s="965"/>
      <c r="AE50" s="965"/>
      <c r="AF50" s="965"/>
      <c r="AG50" s="965"/>
      <c r="AH50" s="965"/>
      <c r="AI50" s="965"/>
      <c r="AJ50" s="5"/>
      <c r="AK50" s="641"/>
      <c r="AL50" s="652"/>
      <c r="AM50" s="652"/>
      <c r="AN50" s="652"/>
      <c r="AO50" s="652"/>
      <c r="AP50" s="652"/>
      <c r="AQ50" s="652"/>
      <c r="AR50" s="652"/>
      <c r="AS50" s="652"/>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641"/>
      <c r="AL51" s="652"/>
      <c r="AM51" s="652"/>
      <c r="AN51" s="652"/>
      <c r="AO51" s="652"/>
      <c r="AP51" s="652"/>
      <c r="AQ51" s="652"/>
      <c r="AR51" s="652"/>
      <c r="AS51" s="652"/>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5"/>
      <c r="AL52" s="652"/>
      <c r="AM52" s="652"/>
      <c r="AN52" s="652"/>
      <c r="AO52" s="652"/>
      <c r="AP52" s="652"/>
      <c r="AQ52" s="652"/>
      <c r="AR52" s="652"/>
      <c r="AS52" s="652"/>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1"/>
      <c r="N5" s="691"/>
      <c r="O5" s="691"/>
      <c r="P5" s="691"/>
      <c r="Q5" s="691"/>
      <c r="R5" s="691"/>
      <c r="S5" s="691"/>
      <c r="T5" s="691"/>
      <c r="U5" s="691"/>
      <c r="V5" s="691"/>
      <c r="W5" s="691"/>
      <c r="X5" s="691"/>
      <c r="Y5" s="691"/>
      <c r="Z5" s="691"/>
      <c r="AA5" s="691"/>
      <c r="AB5" s="691"/>
      <c r="AC5" s="691"/>
      <c r="AD5" s="691"/>
      <c r="AE5" s="691"/>
      <c r="AF5" s="691"/>
      <c r="AG5" s="691"/>
      <c r="AH5" s="691"/>
      <c r="AI5" s="69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73"/>
      <c r="B6" s="1574"/>
      <c r="C6" s="1574"/>
      <c r="D6" s="1574"/>
      <c r="E6" s="1574"/>
      <c r="F6" s="1574"/>
      <c r="G6" s="1574"/>
      <c r="H6" s="1574"/>
      <c r="I6" s="1574"/>
      <c r="J6" s="1574"/>
      <c r="K6" s="1574"/>
      <c r="L6" s="1574"/>
      <c r="M6" s="1574"/>
      <c r="N6" s="1574"/>
      <c r="O6" s="1574"/>
      <c r="P6" s="1574"/>
      <c r="Q6" s="1574"/>
      <c r="R6" s="1574"/>
      <c r="S6" s="1574"/>
      <c r="T6" s="1574"/>
      <c r="U6" s="1574"/>
      <c r="V6" s="1574"/>
      <c r="W6" s="1574"/>
      <c r="X6" s="1574"/>
      <c r="Y6" s="1574"/>
      <c r="Z6" s="1574"/>
      <c r="AA6" s="1574"/>
      <c r="AB6" s="1574"/>
      <c r="AC6" s="1574"/>
      <c r="AD6" s="1574"/>
      <c r="AE6" s="1574"/>
      <c r="AF6" s="1574"/>
      <c r="AG6" s="1574"/>
      <c r="AH6" s="1574"/>
      <c r="AI6" s="1574"/>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74"/>
      <c r="B7" s="1574"/>
      <c r="C7" s="1574"/>
      <c r="D7" s="1574"/>
      <c r="E7" s="1574"/>
      <c r="F7" s="1574"/>
      <c r="G7" s="1574"/>
      <c r="H7" s="1574"/>
      <c r="I7" s="1574"/>
      <c r="J7" s="1574"/>
      <c r="K7" s="1574"/>
      <c r="L7" s="1574"/>
      <c r="M7" s="1574"/>
      <c r="N7" s="1574"/>
      <c r="O7" s="1574"/>
      <c r="P7" s="1574"/>
      <c r="Q7" s="1574"/>
      <c r="R7" s="1574"/>
      <c r="S7" s="1574"/>
      <c r="T7" s="1574"/>
      <c r="U7" s="1574"/>
      <c r="V7" s="1574"/>
      <c r="W7" s="1574"/>
      <c r="X7" s="1574"/>
      <c r="Y7" s="1574"/>
      <c r="Z7" s="1574"/>
      <c r="AA7" s="1574"/>
      <c r="AB7" s="1574"/>
      <c r="AC7" s="1574"/>
      <c r="AD7" s="1574"/>
      <c r="AE7" s="1574"/>
      <c r="AF7" s="1574"/>
      <c r="AG7" s="1574"/>
      <c r="AH7" s="1574"/>
      <c r="AI7" s="1574"/>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74"/>
      <c r="B8" s="1574"/>
      <c r="C8" s="1574"/>
      <c r="D8" s="1574"/>
      <c r="E8" s="1574"/>
      <c r="F8" s="1574"/>
      <c r="G8" s="1574"/>
      <c r="H8" s="1574"/>
      <c r="I8" s="1574"/>
      <c r="J8" s="1574"/>
      <c r="K8" s="1574"/>
      <c r="L8" s="1574"/>
      <c r="M8" s="1574"/>
      <c r="N8" s="1574"/>
      <c r="O8" s="1574"/>
      <c r="P8" s="1574"/>
      <c r="Q8" s="1574"/>
      <c r="R8" s="1574"/>
      <c r="S8" s="1574"/>
      <c r="T8" s="1574"/>
      <c r="U8" s="1574"/>
      <c r="V8" s="1574"/>
      <c r="W8" s="1574"/>
      <c r="X8" s="1574"/>
      <c r="Y8" s="1574"/>
      <c r="Z8" s="1574"/>
      <c r="AA8" s="1574"/>
      <c r="AB8" s="1574"/>
      <c r="AC8" s="1574"/>
      <c r="AD8" s="1574"/>
      <c r="AE8" s="1574"/>
      <c r="AF8" s="1574"/>
      <c r="AG8" s="1574"/>
      <c r="AH8" s="1574"/>
      <c r="AI8" s="1574"/>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74"/>
      <c r="B9" s="1574"/>
      <c r="C9" s="1574"/>
      <c r="D9" s="1574"/>
      <c r="E9" s="1574"/>
      <c r="F9" s="1574"/>
      <c r="G9" s="1574"/>
      <c r="H9" s="1574"/>
      <c r="I9" s="1574"/>
      <c r="J9" s="1574"/>
      <c r="K9" s="1574"/>
      <c r="L9" s="1574"/>
      <c r="M9" s="1574"/>
      <c r="N9" s="1574"/>
      <c r="O9" s="1574"/>
      <c r="P9" s="1574"/>
      <c r="Q9" s="1574"/>
      <c r="R9" s="1574"/>
      <c r="S9" s="1574"/>
      <c r="T9" s="1574"/>
      <c r="U9" s="1574"/>
      <c r="V9" s="1574"/>
      <c r="W9" s="1574"/>
      <c r="X9" s="1574"/>
      <c r="Y9" s="1574"/>
      <c r="Z9" s="1574"/>
      <c r="AA9" s="1574"/>
      <c r="AB9" s="1574"/>
      <c r="AC9" s="1574"/>
      <c r="AD9" s="1574"/>
      <c r="AE9" s="1574"/>
      <c r="AF9" s="1574"/>
      <c r="AG9" s="1574"/>
      <c r="AH9" s="1574"/>
      <c r="AI9" s="1574"/>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74"/>
      <c r="B10" s="1574"/>
      <c r="C10" s="1574"/>
      <c r="D10" s="1574"/>
      <c r="E10" s="1574"/>
      <c r="F10" s="1574"/>
      <c r="G10" s="1574"/>
      <c r="H10" s="1574"/>
      <c r="I10" s="1574"/>
      <c r="J10" s="1574"/>
      <c r="K10" s="1574"/>
      <c r="L10" s="1574"/>
      <c r="M10" s="1574"/>
      <c r="N10" s="1574"/>
      <c r="O10" s="1574"/>
      <c r="P10" s="1574"/>
      <c r="Q10" s="1574"/>
      <c r="R10" s="1574"/>
      <c r="S10" s="1574"/>
      <c r="T10" s="1574"/>
      <c r="U10" s="1574"/>
      <c r="V10" s="1574"/>
      <c r="W10" s="1574"/>
      <c r="X10" s="1574"/>
      <c r="Y10" s="1574"/>
      <c r="Z10" s="1574"/>
      <c r="AA10" s="1574"/>
      <c r="AB10" s="1574"/>
      <c r="AC10" s="1574"/>
      <c r="AD10" s="1574"/>
      <c r="AE10" s="1574"/>
      <c r="AF10" s="1574"/>
      <c r="AG10" s="1574"/>
      <c r="AH10" s="1574"/>
      <c r="AI10" s="1574"/>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74"/>
      <c r="B11" s="1574"/>
      <c r="C11" s="1574"/>
      <c r="D11" s="1574"/>
      <c r="E11" s="1574"/>
      <c r="F11" s="1574"/>
      <c r="G11" s="1574"/>
      <c r="H11" s="1574"/>
      <c r="I11" s="1574"/>
      <c r="J11" s="1574"/>
      <c r="K11" s="1574"/>
      <c r="L11" s="1574"/>
      <c r="M11" s="1574"/>
      <c r="N11" s="1574"/>
      <c r="O11" s="1574"/>
      <c r="P11" s="1574"/>
      <c r="Q11" s="1574"/>
      <c r="R11" s="1574"/>
      <c r="S11" s="1574"/>
      <c r="T11" s="1574"/>
      <c r="U11" s="1574"/>
      <c r="V11" s="1574"/>
      <c r="W11" s="1574"/>
      <c r="X11" s="1574"/>
      <c r="Y11" s="1574"/>
      <c r="Z11" s="1574"/>
      <c r="AA11" s="1574"/>
      <c r="AB11" s="1574"/>
      <c r="AC11" s="1574"/>
      <c r="AD11" s="1574"/>
      <c r="AE11" s="1574"/>
      <c r="AF11" s="1574"/>
      <c r="AG11" s="1574"/>
      <c r="AH11" s="1574"/>
      <c r="AI11" s="1574"/>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74"/>
      <c r="B12" s="1574"/>
      <c r="C12" s="1574"/>
      <c r="D12" s="1574"/>
      <c r="E12" s="1574"/>
      <c r="F12" s="1574"/>
      <c r="G12" s="1574"/>
      <c r="H12" s="1574"/>
      <c r="I12" s="1574"/>
      <c r="J12" s="1574"/>
      <c r="K12" s="1574"/>
      <c r="L12" s="1574"/>
      <c r="M12" s="1574"/>
      <c r="N12" s="1574"/>
      <c r="O12" s="1574"/>
      <c r="P12" s="1574"/>
      <c r="Q12" s="1574"/>
      <c r="R12" s="1574"/>
      <c r="S12" s="1574"/>
      <c r="T12" s="1574"/>
      <c r="U12" s="1574"/>
      <c r="V12" s="1574"/>
      <c r="W12" s="1574"/>
      <c r="X12" s="1574"/>
      <c r="Y12" s="1574"/>
      <c r="Z12" s="1574"/>
      <c r="AA12" s="1574"/>
      <c r="AB12" s="1574"/>
      <c r="AC12" s="1574"/>
      <c r="AD12" s="1574"/>
      <c r="AE12" s="1574"/>
      <c r="AF12" s="1574"/>
      <c r="AG12" s="1574"/>
      <c r="AH12" s="1574"/>
      <c r="AI12" s="1574"/>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74"/>
      <c r="B13" s="1574"/>
      <c r="C13" s="1574"/>
      <c r="D13" s="1574"/>
      <c r="E13" s="1574"/>
      <c r="F13" s="1574"/>
      <c r="G13" s="1574"/>
      <c r="H13" s="1574"/>
      <c r="I13" s="1574"/>
      <c r="J13" s="1574"/>
      <c r="K13" s="1574"/>
      <c r="L13" s="1574"/>
      <c r="M13" s="1574"/>
      <c r="N13" s="1574"/>
      <c r="O13" s="1574"/>
      <c r="P13" s="1574"/>
      <c r="Q13" s="1574"/>
      <c r="R13" s="1574"/>
      <c r="S13" s="1574"/>
      <c r="T13" s="1574"/>
      <c r="U13" s="1574"/>
      <c r="V13" s="1574"/>
      <c r="W13" s="1574"/>
      <c r="X13" s="1574"/>
      <c r="Y13" s="1574"/>
      <c r="Z13" s="1574"/>
      <c r="AA13" s="1574"/>
      <c r="AB13" s="1574"/>
      <c r="AC13" s="1574"/>
      <c r="AD13" s="1574"/>
      <c r="AE13" s="1574"/>
      <c r="AF13" s="1574"/>
      <c r="AG13" s="1574"/>
      <c r="AH13" s="1574"/>
      <c r="AI13" s="1574"/>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74"/>
      <c r="B14" s="1574"/>
      <c r="C14" s="1574"/>
      <c r="D14" s="1574"/>
      <c r="E14" s="1574"/>
      <c r="F14" s="1574"/>
      <c r="G14" s="1574"/>
      <c r="H14" s="1574"/>
      <c r="I14" s="1574"/>
      <c r="J14" s="1574"/>
      <c r="K14" s="1574"/>
      <c r="L14" s="1574"/>
      <c r="M14" s="1574"/>
      <c r="N14" s="1574"/>
      <c r="O14" s="1574"/>
      <c r="P14" s="1574"/>
      <c r="Q14" s="1574"/>
      <c r="R14" s="1574"/>
      <c r="S14" s="1574"/>
      <c r="T14" s="1574"/>
      <c r="U14" s="1574"/>
      <c r="V14" s="1574"/>
      <c r="W14" s="1574"/>
      <c r="X14" s="1574"/>
      <c r="Y14" s="1574"/>
      <c r="Z14" s="1574"/>
      <c r="AA14" s="1574"/>
      <c r="AB14" s="1574"/>
      <c r="AC14" s="1574"/>
      <c r="AD14" s="1574"/>
      <c r="AE14" s="1574"/>
      <c r="AF14" s="1574"/>
      <c r="AG14" s="1574"/>
      <c r="AH14" s="1574"/>
      <c r="AI14" s="1574"/>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74"/>
      <c r="B15" s="1574"/>
      <c r="C15" s="1574"/>
      <c r="D15" s="1574"/>
      <c r="E15" s="1574"/>
      <c r="F15" s="1574"/>
      <c r="G15" s="1574"/>
      <c r="H15" s="1574"/>
      <c r="I15" s="1574"/>
      <c r="J15" s="1574"/>
      <c r="K15" s="1574"/>
      <c r="L15" s="1574"/>
      <c r="M15" s="1574"/>
      <c r="N15" s="1574"/>
      <c r="O15" s="1574"/>
      <c r="P15" s="1574"/>
      <c r="Q15" s="1574"/>
      <c r="R15" s="1574"/>
      <c r="S15" s="1574"/>
      <c r="T15" s="1574"/>
      <c r="U15" s="1574"/>
      <c r="V15" s="1574"/>
      <c r="W15" s="1574"/>
      <c r="X15" s="1574"/>
      <c r="Y15" s="1574"/>
      <c r="Z15" s="1574"/>
      <c r="AA15" s="1574"/>
      <c r="AB15" s="1574"/>
      <c r="AC15" s="1574"/>
      <c r="AD15" s="1574"/>
      <c r="AE15" s="1574"/>
      <c r="AF15" s="1574"/>
      <c r="AG15" s="1574"/>
      <c r="AH15" s="1574"/>
      <c r="AI15" s="1574"/>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74"/>
      <c r="B16" s="1574"/>
      <c r="C16" s="1574"/>
      <c r="D16" s="1574"/>
      <c r="E16" s="1574"/>
      <c r="F16" s="1574"/>
      <c r="G16" s="1574"/>
      <c r="H16" s="1574"/>
      <c r="I16" s="1574"/>
      <c r="J16" s="1574"/>
      <c r="K16" s="1574"/>
      <c r="L16" s="1574"/>
      <c r="M16" s="1574"/>
      <c r="N16" s="1574"/>
      <c r="O16" s="1574"/>
      <c r="P16" s="1574"/>
      <c r="Q16" s="1574"/>
      <c r="R16" s="1574"/>
      <c r="S16" s="1574"/>
      <c r="T16" s="1574"/>
      <c r="U16" s="1574"/>
      <c r="V16" s="1574"/>
      <c r="W16" s="1574"/>
      <c r="X16" s="1574"/>
      <c r="Y16" s="1574"/>
      <c r="Z16" s="1574"/>
      <c r="AA16" s="1574"/>
      <c r="AB16" s="1574"/>
      <c r="AC16" s="1574"/>
      <c r="AD16" s="1574"/>
      <c r="AE16" s="1574"/>
      <c r="AF16" s="1574"/>
      <c r="AG16" s="1574"/>
      <c r="AH16" s="1574"/>
      <c r="AI16" s="1574"/>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74"/>
      <c r="B17" s="1574"/>
      <c r="C17" s="1574"/>
      <c r="D17" s="1574"/>
      <c r="E17" s="1574"/>
      <c r="F17" s="1574"/>
      <c r="G17" s="1574"/>
      <c r="H17" s="1574"/>
      <c r="I17" s="1574"/>
      <c r="J17" s="1574"/>
      <c r="K17" s="1574"/>
      <c r="L17" s="1574"/>
      <c r="M17" s="1574"/>
      <c r="N17" s="1574"/>
      <c r="O17" s="1574"/>
      <c r="P17" s="1574"/>
      <c r="Q17" s="1574"/>
      <c r="R17" s="1574"/>
      <c r="S17" s="1574"/>
      <c r="T17" s="1574"/>
      <c r="U17" s="1574"/>
      <c r="V17" s="1574"/>
      <c r="W17" s="1574"/>
      <c r="X17" s="1574"/>
      <c r="Y17" s="1574"/>
      <c r="Z17" s="1574"/>
      <c r="AA17" s="1574"/>
      <c r="AB17" s="1574"/>
      <c r="AC17" s="1574"/>
      <c r="AD17" s="1574"/>
      <c r="AE17" s="1574"/>
      <c r="AF17" s="1574"/>
      <c r="AG17" s="1574"/>
      <c r="AH17" s="1574"/>
      <c r="AI17" s="1574"/>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74"/>
      <c r="B18" s="1574"/>
      <c r="C18" s="1574"/>
      <c r="D18" s="1574"/>
      <c r="E18" s="1574"/>
      <c r="F18" s="1574"/>
      <c r="G18" s="1574"/>
      <c r="H18" s="1574"/>
      <c r="I18" s="1574"/>
      <c r="J18" s="1574"/>
      <c r="K18" s="1574"/>
      <c r="L18" s="1574"/>
      <c r="M18" s="1574"/>
      <c r="N18" s="1574"/>
      <c r="O18" s="1574"/>
      <c r="P18" s="1574"/>
      <c r="Q18" s="1574"/>
      <c r="R18" s="1574"/>
      <c r="S18" s="1574"/>
      <c r="T18" s="1574"/>
      <c r="U18" s="1574"/>
      <c r="V18" s="1574"/>
      <c r="W18" s="1574"/>
      <c r="X18" s="1574"/>
      <c r="Y18" s="1574"/>
      <c r="Z18" s="1574"/>
      <c r="AA18" s="1574"/>
      <c r="AB18" s="1574"/>
      <c r="AC18" s="1574"/>
      <c r="AD18" s="1574"/>
      <c r="AE18" s="1574"/>
      <c r="AF18" s="1574"/>
      <c r="AG18" s="1574"/>
      <c r="AH18" s="1574"/>
      <c r="AI18" s="1574"/>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74"/>
      <c r="B19" s="1574"/>
      <c r="C19" s="1574"/>
      <c r="D19" s="1574"/>
      <c r="E19" s="1574"/>
      <c r="F19" s="1574"/>
      <c r="G19" s="1574"/>
      <c r="H19" s="1574"/>
      <c r="I19" s="1574"/>
      <c r="J19" s="1574"/>
      <c r="K19" s="1574"/>
      <c r="L19" s="1574"/>
      <c r="M19" s="1574"/>
      <c r="N19" s="1574"/>
      <c r="O19" s="1574"/>
      <c r="P19" s="1574"/>
      <c r="Q19" s="1574"/>
      <c r="R19" s="1574"/>
      <c r="S19" s="1574"/>
      <c r="T19" s="1574"/>
      <c r="U19" s="1574"/>
      <c r="V19" s="1574"/>
      <c r="W19" s="1574"/>
      <c r="X19" s="1574"/>
      <c r="Y19" s="1574"/>
      <c r="Z19" s="1574"/>
      <c r="AA19" s="1574"/>
      <c r="AB19" s="1574"/>
      <c r="AC19" s="1574"/>
      <c r="AD19" s="1574"/>
      <c r="AE19" s="1574"/>
      <c r="AF19" s="1574"/>
      <c r="AG19" s="1574"/>
      <c r="AH19" s="1574"/>
      <c r="AI19" s="1574"/>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74"/>
      <c r="B20" s="1574"/>
      <c r="C20" s="1574"/>
      <c r="D20" s="1574"/>
      <c r="E20" s="1574"/>
      <c r="F20" s="1574"/>
      <c r="G20" s="1574"/>
      <c r="H20" s="1574"/>
      <c r="I20" s="1574"/>
      <c r="J20" s="1574"/>
      <c r="K20" s="1574"/>
      <c r="L20" s="1574"/>
      <c r="M20" s="1574"/>
      <c r="N20" s="1574"/>
      <c r="O20" s="1574"/>
      <c r="P20" s="1574"/>
      <c r="Q20" s="1574"/>
      <c r="R20" s="1574"/>
      <c r="S20" s="1574"/>
      <c r="T20" s="1574"/>
      <c r="U20" s="1574"/>
      <c r="V20" s="1574"/>
      <c r="W20" s="1574"/>
      <c r="X20" s="1574"/>
      <c r="Y20" s="1574"/>
      <c r="Z20" s="1574"/>
      <c r="AA20" s="1574"/>
      <c r="AB20" s="1574"/>
      <c r="AC20" s="1574"/>
      <c r="AD20" s="1574"/>
      <c r="AE20" s="1574"/>
      <c r="AF20" s="1574"/>
      <c r="AG20" s="1574"/>
      <c r="AH20" s="1574"/>
      <c r="AI20" s="1574"/>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74"/>
      <c r="B21" s="1574"/>
      <c r="C21" s="1574"/>
      <c r="D21" s="1574"/>
      <c r="E21" s="1574"/>
      <c r="F21" s="1574"/>
      <c r="G21" s="1574"/>
      <c r="H21" s="1574"/>
      <c r="I21" s="1574"/>
      <c r="J21" s="1574"/>
      <c r="K21" s="1574"/>
      <c r="L21" s="1574"/>
      <c r="M21" s="1574"/>
      <c r="N21" s="1574"/>
      <c r="O21" s="1574"/>
      <c r="P21" s="1574"/>
      <c r="Q21" s="1574"/>
      <c r="R21" s="1574"/>
      <c r="S21" s="1574"/>
      <c r="T21" s="1574"/>
      <c r="U21" s="1574"/>
      <c r="V21" s="1574"/>
      <c r="W21" s="1574"/>
      <c r="X21" s="1574"/>
      <c r="Y21" s="1574"/>
      <c r="Z21" s="1574"/>
      <c r="AA21" s="1574"/>
      <c r="AB21" s="1574"/>
      <c r="AC21" s="1574"/>
      <c r="AD21" s="1574"/>
      <c r="AE21" s="1574"/>
      <c r="AF21" s="1574"/>
      <c r="AG21" s="1574"/>
      <c r="AH21" s="1574"/>
      <c r="AI21" s="1574"/>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74"/>
      <c r="B22" s="1574"/>
      <c r="C22" s="1574"/>
      <c r="D22" s="1574"/>
      <c r="E22" s="1574"/>
      <c r="F22" s="1574"/>
      <c r="G22" s="1574"/>
      <c r="H22" s="1574"/>
      <c r="I22" s="1574"/>
      <c r="J22" s="1574"/>
      <c r="K22" s="1574"/>
      <c r="L22" s="1574"/>
      <c r="M22" s="1574"/>
      <c r="N22" s="1574"/>
      <c r="O22" s="1574"/>
      <c r="P22" s="1574"/>
      <c r="Q22" s="1574"/>
      <c r="R22" s="1574"/>
      <c r="S22" s="1574"/>
      <c r="T22" s="1574"/>
      <c r="U22" s="1574"/>
      <c r="V22" s="1574"/>
      <c r="W22" s="1574"/>
      <c r="X22" s="1574"/>
      <c r="Y22" s="1574"/>
      <c r="Z22" s="1574"/>
      <c r="AA22" s="1574"/>
      <c r="AB22" s="1574"/>
      <c r="AC22" s="1574"/>
      <c r="AD22" s="1574"/>
      <c r="AE22" s="1574"/>
      <c r="AF22" s="1574"/>
      <c r="AG22" s="1574"/>
      <c r="AH22" s="1574"/>
      <c r="AI22" s="1574"/>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74"/>
      <c r="B23" s="1574"/>
      <c r="C23" s="1574"/>
      <c r="D23" s="1574"/>
      <c r="E23" s="1574"/>
      <c r="F23" s="1574"/>
      <c r="G23" s="1574"/>
      <c r="H23" s="1574"/>
      <c r="I23" s="1574"/>
      <c r="J23" s="1574"/>
      <c r="K23" s="1574"/>
      <c r="L23" s="1574"/>
      <c r="M23" s="1574"/>
      <c r="N23" s="1574"/>
      <c r="O23" s="1574"/>
      <c r="P23" s="1574"/>
      <c r="Q23" s="1574"/>
      <c r="R23" s="1574"/>
      <c r="S23" s="1574"/>
      <c r="T23" s="1574"/>
      <c r="U23" s="1574"/>
      <c r="V23" s="1574"/>
      <c r="W23" s="1574"/>
      <c r="X23" s="1574"/>
      <c r="Y23" s="1574"/>
      <c r="Z23" s="1574"/>
      <c r="AA23" s="1574"/>
      <c r="AB23" s="1574"/>
      <c r="AC23" s="1574"/>
      <c r="AD23" s="1574"/>
      <c r="AE23" s="1574"/>
      <c r="AF23" s="1574"/>
      <c r="AG23" s="1574"/>
      <c r="AH23" s="1574"/>
      <c r="AI23" s="1574"/>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74"/>
      <c r="B24" s="1574"/>
      <c r="C24" s="1574"/>
      <c r="D24" s="1574"/>
      <c r="E24" s="1574"/>
      <c r="F24" s="1574"/>
      <c r="G24" s="1574"/>
      <c r="H24" s="1574"/>
      <c r="I24" s="1574"/>
      <c r="J24" s="1574"/>
      <c r="K24" s="1574"/>
      <c r="L24" s="1574"/>
      <c r="M24" s="1574"/>
      <c r="N24" s="1574"/>
      <c r="O24" s="1574"/>
      <c r="P24" s="1574"/>
      <c r="Q24" s="1574"/>
      <c r="R24" s="1574"/>
      <c r="S24" s="1574"/>
      <c r="T24" s="1574"/>
      <c r="U24" s="1574"/>
      <c r="V24" s="1574"/>
      <c r="W24" s="1574"/>
      <c r="X24" s="1574"/>
      <c r="Y24" s="1574"/>
      <c r="Z24" s="1574"/>
      <c r="AA24" s="1574"/>
      <c r="AB24" s="1574"/>
      <c r="AC24" s="1574"/>
      <c r="AD24" s="1574"/>
      <c r="AE24" s="1574"/>
      <c r="AF24" s="1574"/>
      <c r="AG24" s="1574"/>
      <c r="AH24" s="1574"/>
      <c r="AI24" s="1574"/>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74"/>
      <c r="B25" s="1574"/>
      <c r="C25" s="1574"/>
      <c r="D25" s="1574"/>
      <c r="E25" s="1574"/>
      <c r="F25" s="1574"/>
      <c r="G25" s="1574"/>
      <c r="H25" s="1574"/>
      <c r="I25" s="1574"/>
      <c r="J25" s="1574"/>
      <c r="K25" s="1574"/>
      <c r="L25" s="1574"/>
      <c r="M25" s="1574"/>
      <c r="N25" s="1574"/>
      <c r="O25" s="1574"/>
      <c r="P25" s="1574"/>
      <c r="Q25" s="1574"/>
      <c r="R25" s="1574"/>
      <c r="S25" s="1574"/>
      <c r="T25" s="1574"/>
      <c r="U25" s="1574"/>
      <c r="V25" s="1574"/>
      <c r="W25" s="1574"/>
      <c r="X25" s="1574"/>
      <c r="Y25" s="1574"/>
      <c r="Z25" s="1574"/>
      <c r="AA25" s="1574"/>
      <c r="AB25" s="1574"/>
      <c r="AC25" s="1574"/>
      <c r="AD25" s="1574"/>
      <c r="AE25" s="1574"/>
      <c r="AF25" s="1574"/>
      <c r="AG25" s="1574"/>
      <c r="AH25" s="1574"/>
      <c r="AI25" s="1574"/>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74"/>
      <c r="B26" s="1574"/>
      <c r="C26" s="1574"/>
      <c r="D26" s="1574"/>
      <c r="E26" s="1574"/>
      <c r="F26" s="1574"/>
      <c r="G26" s="1574"/>
      <c r="H26" s="1574"/>
      <c r="I26" s="1574"/>
      <c r="J26" s="1574"/>
      <c r="K26" s="1574"/>
      <c r="L26" s="1574"/>
      <c r="M26" s="1574"/>
      <c r="N26" s="1574"/>
      <c r="O26" s="1574"/>
      <c r="P26" s="1574"/>
      <c r="Q26" s="1574"/>
      <c r="R26" s="1574"/>
      <c r="S26" s="1574"/>
      <c r="T26" s="1574"/>
      <c r="U26" s="1574"/>
      <c r="V26" s="1574"/>
      <c r="W26" s="1574"/>
      <c r="X26" s="1574"/>
      <c r="Y26" s="1574"/>
      <c r="Z26" s="1574"/>
      <c r="AA26" s="1574"/>
      <c r="AB26" s="1574"/>
      <c r="AC26" s="1574"/>
      <c r="AD26" s="1574"/>
      <c r="AE26" s="1574"/>
      <c r="AF26" s="1574"/>
      <c r="AG26" s="1574"/>
      <c r="AH26" s="1574"/>
      <c r="AI26" s="1574"/>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74"/>
      <c r="B27" s="1574"/>
      <c r="C27" s="1574"/>
      <c r="D27" s="1574"/>
      <c r="E27" s="1574"/>
      <c r="F27" s="1574"/>
      <c r="G27" s="1574"/>
      <c r="H27" s="1574"/>
      <c r="I27" s="1574"/>
      <c r="J27" s="1574"/>
      <c r="K27" s="1574"/>
      <c r="L27" s="1574"/>
      <c r="M27" s="1574"/>
      <c r="N27" s="1574"/>
      <c r="O27" s="1574"/>
      <c r="P27" s="1574"/>
      <c r="Q27" s="1574"/>
      <c r="R27" s="1574"/>
      <c r="S27" s="1574"/>
      <c r="T27" s="1574"/>
      <c r="U27" s="1574"/>
      <c r="V27" s="1574"/>
      <c r="W27" s="1574"/>
      <c r="X27" s="1574"/>
      <c r="Y27" s="1574"/>
      <c r="Z27" s="1574"/>
      <c r="AA27" s="1574"/>
      <c r="AB27" s="1574"/>
      <c r="AC27" s="1574"/>
      <c r="AD27" s="1574"/>
      <c r="AE27" s="1574"/>
      <c r="AF27" s="1574"/>
      <c r="AG27" s="1574"/>
      <c r="AH27" s="1574"/>
      <c r="AI27" s="1574"/>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74"/>
      <c r="B28" s="1574"/>
      <c r="C28" s="1574"/>
      <c r="D28" s="1574"/>
      <c r="E28" s="1574"/>
      <c r="F28" s="1574"/>
      <c r="G28" s="1574"/>
      <c r="H28" s="1574"/>
      <c r="I28" s="1574"/>
      <c r="J28" s="1574"/>
      <c r="K28" s="1574"/>
      <c r="L28" s="1574"/>
      <c r="M28" s="1574"/>
      <c r="N28" s="1574"/>
      <c r="O28" s="1574"/>
      <c r="P28" s="1574"/>
      <c r="Q28" s="1574"/>
      <c r="R28" s="1574"/>
      <c r="S28" s="1574"/>
      <c r="T28" s="1574"/>
      <c r="U28" s="1574"/>
      <c r="V28" s="1574"/>
      <c r="W28" s="1574"/>
      <c r="X28" s="1574"/>
      <c r="Y28" s="1574"/>
      <c r="Z28" s="1574"/>
      <c r="AA28" s="1574"/>
      <c r="AB28" s="1574"/>
      <c r="AC28" s="1574"/>
      <c r="AD28" s="1574"/>
      <c r="AE28" s="1574"/>
      <c r="AF28" s="1574"/>
      <c r="AG28" s="1574"/>
      <c r="AH28" s="1574"/>
      <c r="AI28" s="1574"/>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74"/>
      <c r="B29" s="1574"/>
      <c r="C29" s="1574"/>
      <c r="D29" s="1574"/>
      <c r="E29" s="1574"/>
      <c r="F29" s="1574"/>
      <c r="G29" s="1574"/>
      <c r="H29" s="1574"/>
      <c r="I29" s="1574"/>
      <c r="J29" s="1574"/>
      <c r="K29" s="1574"/>
      <c r="L29" s="1574"/>
      <c r="M29" s="1574"/>
      <c r="N29" s="1574"/>
      <c r="O29" s="1574"/>
      <c r="P29" s="1574"/>
      <c r="Q29" s="1574"/>
      <c r="R29" s="1574"/>
      <c r="S29" s="1574"/>
      <c r="T29" s="1574"/>
      <c r="U29" s="1574"/>
      <c r="V29" s="1574"/>
      <c r="W29" s="1574"/>
      <c r="X29" s="1574"/>
      <c r="Y29" s="1574"/>
      <c r="Z29" s="1574"/>
      <c r="AA29" s="1574"/>
      <c r="AB29" s="1574"/>
      <c r="AC29" s="1574"/>
      <c r="AD29" s="1574"/>
      <c r="AE29" s="1574"/>
      <c r="AF29" s="1574"/>
      <c r="AG29" s="1574"/>
      <c r="AH29" s="1574"/>
      <c r="AI29" s="1574"/>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74"/>
      <c r="B30" s="1574"/>
      <c r="C30" s="1574"/>
      <c r="D30" s="1574"/>
      <c r="E30" s="1574"/>
      <c r="F30" s="1574"/>
      <c r="G30" s="1574"/>
      <c r="H30" s="1574"/>
      <c r="I30" s="1574"/>
      <c r="J30" s="1574"/>
      <c r="K30" s="1574"/>
      <c r="L30" s="1574"/>
      <c r="M30" s="1574"/>
      <c r="N30" s="1574"/>
      <c r="O30" s="1574"/>
      <c r="P30" s="1574"/>
      <c r="Q30" s="1574"/>
      <c r="R30" s="1574"/>
      <c r="S30" s="1574"/>
      <c r="T30" s="1574"/>
      <c r="U30" s="1574"/>
      <c r="V30" s="1574"/>
      <c r="W30" s="1574"/>
      <c r="X30" s="1574"/>
      <c r="Y30" s="1574"/>
      <c r="Z30" s="1574"/>
      <c r="AA30" s="1574"/>
      <c r="AB30" s="1574"/>
      <c r="AC30" s="1574"/>
      <c r="AD30" s="1574"/>
      <c r="AE30" s="1574"/>
      <c r="AF30" s="1574"/>
      <c r="AG30" s="1574"/>
      <c r="AH30" s="1574"/>
      <c r="AI30" s="1574"/>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74"/>
      <c r="B31" s="1574"/>
      <c r="C31" s="1574"/>
      <c r="D31" s="1574"/>
      <c r="E31" s="1574"/>
      <c r="F31" s="1574"/>
      <c r="G31" s="1574"/>
      <c r="H31" s="1574"/>
      <c r="I31" s="1574"/>
      <c r="J31" s="1574"/>
      <c r="K31" s="1574"/>
      <c r="L31" s="1574"/>
      <c r="M31" s="1574"/>
      <c r="N31" s="1574"/>
      <c r="O31" s="1574"/>
      <c r="P31" s="1574"/>
      <c r="Q31" s="1574"/>
      <c r="R31" s="1574"/>
      <c r="S31" s="1574"/>
      <c r="T31" s="1574"/>
      <c r="U31" s="1574"/>
      <c r="V31" s="1574"/>
      <c r="W31" s="1574"/>
      <c r="X31" s="1574"/>
      <c r="Y31" s="1574"/>
      <c r="Z31" s="1574"/>
      <c r="AA31" s="1574"/>
      <c r="AB31" s="1574"/>
      <c r="AC31" s="1574"/>
      <c r="AD31" s="1574"/>
      <c r="AE31" s="1574"/>
      <c r="AF31" s="1574"/>
      <c r="AG31" s="1574"/>
      <c r="AH31" s="1574"/>
      <c r="AI31" s="1574"/>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74"/>
      <c r="B32" s="1574"/>
      <c r="C32" s="1574"/>
      <c r="D32" s="1574"/>
      <c r="E32" s="1574"/>
      <c r="F32" s="1574"/>
      <c r="G32" s="1574"/>
      <c r="H32" s="1574"/>
      <c r="I32" s="1574"/>
      <c r="J32" s="1574"/>
      <c r="K32" s="1574"/>
      <c r="L32" s="1574"/>
      <c r="M32" s="1574"/>
      <c r="N32" s="1574"/>
      <c r="O32" s="1574"/>
      <c r="P32" s="1574"/>
      <c r="Q32" s="1574"/>
      <c r="R32" s="1574"/>
      <c r="S32" s="1574"/>
      <c r="T32" s="1574"/>
      <c r="U32" s="1574"/>
      <c r="V32" s="1574"/>
      <c r="W32" s="1574"/>
      <c r="X32" s="1574"/>
      <c r="Y32" s="1574"/>
      <c r="Z32" s="1574"/>
      <c r="AA32" s="1574"/>
      <c r="AB32" s="1574"/>
      <c r="AC32" s="1574"/>
      <c r="AD32" s="1574"/>
      <c r="AE32" s="1574"/>
      <c r="AF32" s="1574"/>
      <c r="AG32" s="1574"/>
      <c r="AH32" s="1574"/>
      <c r="AI32" s="1574"/>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74"/>
      <c r="B33" s="1574"/>
      <c r="C33" s="1574"/>
      <c r="D33" s="1574"/>
      <c r="E33" s="1574"/>
      <c r="F33" s="1574"/>
      <c r="G33" s="1574"/>
      <c r="H33" s="1574"/>
      <c r="I33" s="1574"/>
      <c r="J33" s="1574"/>
      <c r="K33" s="1574"/>
      <c r="L33" s="1574"/>
      <c r="M33" s="1574"/>
      <c r="N33" s="1574"/>
      <c r="O33" s="1574"/>
      <c r="P33" s="1574"/>
      <c r="Q33" s="1574"/>
      <c r="R33" s="1574"/>
      <c r="S33" s="1574"/>
      <c r="T33" s="1574"/>
      <c r="U33" s="1574"/>
      <c r="V33" s="1574"/>
      <c r="W33" s="1574"/>
      <c r="X33" s="1574"/>
      <c r="Y33" s="1574"/>
      <c r="Z33" s="1574"/>
      <c r="AA33" s="1574"/>
      <c r="AB33" s="1574"/>
      <c r="AC33" s="1574"/>
      <c r="AD33" s="1574"/>
      <c r="AE33" s="1574"/>
      <c r="AF33" s="1574"/>
      <c r="AG33" s="1574"/>
      <c r="AH33" s="1574"/>
      <c r="AI33" s="1574"/>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5"/>
      <c r="B34" s="1245"/>
      <c r="C34" s="1245"/>
      <c r="D34" s="1245"/>
      <c r="E34" s="1245"/>
      <c r="F34" s="1245"/>
      <c r="G34" s="1245"/>
      <c r="H34" s="1245"/>
      <c r="I34" s="1245"/>
      <c r="J34" s="1245"/>
      <c r="K34" s="1245"/>
      <c r="L34" s="1245"/>
      <c r="M34" s="1245"/>
      <c r="N34" s="1245"/>
      <c r="O34" s="1245"/>
      <c r="P34" s="1245"/>
      <c r="Q34" s="1245"/>
      <c r="R34" s="1245"/>
      <c r="S34" s="1245"/>
      <c r="T34" s="1245"/>
      <c r="U34" s="1245"/>
      <c r="V34" s="1245"/>
      <c r="W34" s="1245"/>
      <c r="X34" s="1245"/>
      <c r="Y34" s="1245"/>
      <c r="Z34" s="1245"/>
      <c r="AA34" s="1245"/>
      <c r="AB34" s="1245"/>
      <c r="AC34" s="1245"/>
      <c r="AD34" s="1245"/>
      <c r="AE34" s="1245"/>
      <c r="AF34" s="1245"/>
      <c r="AG34" s="1245"/>
      <c r="AH34" s="1245"/>
      <c r="AI34" s="1245"/>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5"/>
      <c r="B35" s="1245"/>
      <c r="C35" s="1245"/>
      <c r="D35" s="1245"/>
      <c r="E35" s="1245"/>
      <c r="F35" s="1245"/>
      <c r="G35" s="1245"/>
      <c r="H35" s="1245"/>
      <c r="I35" s="1245"/>
      <c r="J35" s="1245"/>
      <c r="K35" s="1245"/>
      <c r="L35" s="1245"/>
      <c r="M35" s="1245"/>
      <c r="N35" s="1245"/>
      <c r="O35" s="1245"/>
      <c r="P35" s="1245"/>
      <c r="Q35" s="1245"/>
      <c r="R35" s="1245"/>
      <c r="S35" s="1245"/>
      <c r="T35" s="1245"/>
      <c r="U35" s="1245"/>
      <c r="V35" s="1245"/>
      <c r="W35" s="1245"/>
      <c r="X35" s="1245"/>
      <c r="Y35" s="1245"/>
      <c r="Z35" s="1245"/>
      <c r="AA35" s="1245"/>
      <c r="AB35" s="1245"/>
      <c r="AC35" s="1245"/>
      <c r="AD35" s="1245"/>
      <c r="AE35" s="1245"/>
      <c r="AF35" s="1245"/>
      <c r="AG35" s="1245"/>
      <c r="AH35" s="1245"/>
      <c r="AI35" s="1245"/>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5"/>
      <c r="B36" s="1245"/>
      <c r="C36" s="1245"/>
      <c r="D36" s="1245"/>
      <c r="E36" s="1245"/>
      <c r="F36" s="1245"/>
      <c r="G36" s="1245"/>
      <c r="H36" s="1245"/>
      <c r="I36" s="1245"/>
      <c r="J36" s="1245"/>
      <c r="K36" s="1245"/>
      <c r="L36" s="1245"/>
      <c r="M36" s="1245"/>
      <c r="N36" s="1245"/>
      <c r="O36" s="1245"/>
      <c r="P36" s="1245"/>
      <c r="Q36" s="1245"/>
      <c r="R36" s="1245"/>
      <c r="S36" s="1245"/>
      <c r="T36" s="1245"/>
      <c r="U36" s="1245"/>
      <c r="V36" s="1245"/>
      <c r="W36" s="1245"/>
      <c r="X36" s="1245"/>
      <c r="Y36" s="1245"/>
      <c r="Z36" s="1245"/>
      <c r="AA36" s="1245"/>
      <c r="AB36" s="1245"/>
      <c r="AC36" s="1245"/>
      <c r="AD36" s="1245"/>
      <c r="AE36" s="1245"/>
      <c r="AF36" s="1245"/>
      <c r="AG36" s="1245"/>
      <c r="AH36" s="1245"/>
      <c r="AI36" s="1245"/>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5"/>
      <c r="B37" s="1245"/>
      <c r="C37" s="1245"/>
      <c r="D37" s="1245"/>
      <c r="E37" s="1245"/>
      <c r="F37" s="1245"/>
      <c r="G37" s="1245"/>
      <c r="H37" s="1245"/>
      <c r="I37" s="1245"/>
      <c r="J37" s="1245"/>
      <c r="K37" s="1245"/>
      <c r="L37" s="1245"/>
      <c r="M37" s="1245"/>
      <c r="N37" s="1245"/>
      <c r="O37" s="1245"/>
      <c r="P37" s="1245"/>
      <c r="Q37" s="1245"/>
      <c r="R37" s="1245"/>
      <c r="S37" s="1245"/>
      <c r="T37" s="1245"/>
      <c r="U37" s="1245"/>
      <c r="V37" s="1245"/>
      <c r="W37" s="1245"/>
      <c r="X37" s="1245"/>
      <c r="Y37" s="1245"/>
      <c r="Z37" s="1245"/>
      <c r="AA37" s="1245"/>
      <c r="AB37" s="1245"/>
      <c r="AC37" s="1245"/>
      <c r="AD37" s="1245"/>
      <c r="AE37" s="1245"/>
      <c r="AF37" s="1245"/>
      <c r="AG37" s="1245"/>
      <c r="AH37" s="1245"/>
      <c r="AI37" s="1245"/>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5"/>
      <c r="B38" s="1245"/>
      <c r="C38" s="1245"/>
      <c r="D38" s="1245"/>
      <c r="E38" s="1245"/>
      <c r="F38" s="1245"/>
      <c r="G38" s="1245"/>
      <c r="H38" s="1245"/>
      <c r="I38" s="1245"/>
      <c r="J38" s="1245"/>
      <c r="K38" s="1245"/>
      <c r="L38" s="1245"/>
      <c r="M38" s="1245"/>
      <c r="N38" s="1245"/>
      <c r="O38" s="1245"/>
      <c r="P38" s="1245"/>
      <c r="Q38" s="1245"/>
      <c r="R38" s="1245"/>
      <c r="S38" s="1245"/>
      <c r="T38" s="1245"/>
      <c r="U38" s="1245"/>
      <c r="V38" s="1245"/>
      <c r="W38" s="1245"/>
      <c r="X38" s="1245"/>
      <c r="Y38" s="1245"/>
      <c r="Z38" s="1245"/>
      <c r="AA38" s="1245"/>
      <c r="AB38" s="1245"/>
      <c r="AC38" s="1245"/>
      <c r="AD38" s="1245"/>
      <c r="AE38" s="1245"/>
      <c r="AF38" s="1245"/>
      <c r="AG38" s="1245"/>
      <c r="AH38" s="1245"/>
      <c r="AI38" s="1245"/>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5"/>
      <c r="B39" s="1245"/>
      <c r="C39" s="1245"/>
      <c r="D39" s="1245"/>
      <c r="E39" s="1245"/>
      <c r="F39" s="1245"/>
      <c r="G39" s="1245"/>
      <c r="H39" s="1245"/>
      <c r="I39" s="1245"/>
      <c r="J39" s="1245"/>
      <c r="K39" s="1245"/>
      <c r="L39" s="1245"/>
      <c r="M39" s="1245"/>
      <c r="N39" s="1245"/>
      <c r="O39" s="1245"/>
      <c r="P39" s="1245"/>
      <c r="Q39" s="1245"/>
      <c r="R39" s="1245"/>
      <c r="S39" s="1245"/>
      <c r="T39" s="1245"/>
      <c r="U39" s="1245"/>
      <c r="V39" s="1245"/>
      <c r="W39" s="1245"/>
      <c r="X39" s="1245"/>
      <c r="Y39" s="1245"/>
      <c r="Z39" s="1245"/>
      <c r="AA39" s="1245"/>
      <c r="AB39" s="1245"/>
      <c r="AC39" s="1245"/>
      <c r="AD39" s="1245"/>
      <c r="AE39" s="1245"/>
      <c r="AF39" s="1245"/>
      <c r="AG39" s="1245"/>
      <c r="AH39" s="1245"/>
      <c r="AI39" s="1245"/>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5"/>
      <c r="B40" s="1245"/>
      <c r="C40" s="1245"/>
      <c r="D40" s="1245"/>
      <c r="E40" s="1245"/>
      <c r="F40" s="1245"/>
      <c r="G40" s="1245"/>
      <c r="H40" s="1245"/>
      <c r="I40" s="1245"/>
      <c r="J40" s="1245"/>
      <c r="K40" s="1245"/>
      <c r="L40" s="1245"/>
      <c r="M40" s="1245"/>
      <c r="N40" s="1245"/>
      <c r="O40" s="1245"/>
      <c r="P40" s="1245"/>
      <c r="Q40" s="1245"/>
      <c r="R40" s="1245"/>
      <c r="S40" s="1245"/>
      <c r="T40" s="1245"/>
      <c r="U40" s="1245"/>
      <c r="V40" s="1245"/>
      <c r="W40" s="1245"/>
      <c r="X40" s="1245"/>
      <c r="Y40" s="1245"/>
      <c r="Z40" s="1245"/>
      <c r="AA40" s="1245"/>
      <c r="AB40" s="1245"/>
      <c r="AC40" s="1245"/>
      <c r="AD40" s="1245"/>
      <c r="AE40" s="1245"/>
      <c r="AF40" s="1245"/>
      <c r="AG40" s="1245"/>
      <c r="AH40" s="1245"/>
      <c r="AI40" s="1245"/>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5"/>
      <c r="B41" s="1245"/>
      <c r="C41" s="1245"/>
      <c r="D41" s="1245"/>
      <c r="E41" s="1245"/>
      <c r="F41" s="1245"/>
      <c r="G41" s="1245"/>
      <c r="H41" s="1245"/>
      <c r="I41" s="1245"/>
      <c r="J41" s="1245"/>
      <c r="K41" s="1245"/>
      <c r="L41" s="1245"/>
      <c r="M41" s="1245"/>
      <c r="N41" s="1245"/>
      <c r="O41" s="1245"/>
      <c r="P41" s="1245"/>
      <c r="Q41" s="1245"/>
      <c r="R41" s="1245"/>
      <c r="S41" s="1245"/>
      <c r="T41" s="1245"/>
      <c r="U41" s="1245"/>
      <c r="V41" s="1245"/>
      <c r="W41" s="1245"/>
      <c r="X41" s="1245"/>
      <c r="Y41" s="1245"/>
      <c r="Z41" s="1245"/>
      <c r="AA41" s="1245"/>
      <c r="AB41" s="1245"/>
      <c r="AC41" s="1245"/>
      <c r="AD41" s="1245"/>
      <c r="AE41" s="1245"/>
      <c r="AF41" s="1245"/>
      <c r="AG41" s="1245"/>
      <c r="AH41" s="1245"/>
      <c r="AI41" s="1245"/>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5"/>
      <c r="B42" s="1245"/>
      <c r="C42" s="1245"/>
      <c r="D42" s="1245"/>
      <c r="E42" s="1245"/>
      <c r="F42" s="1245"/>
      <c r="G42" s="1245"/>
      <c r="H42" s="1245"/>
      <c r="I42" s="1245"/>
      <c r="J42" s="1245"/>
      <c r="K42" s="1245"/>
      <c r="L42" s="1245"/>
      <c r="M42" s="1245"/>
      <c r="N42" s="1245"/>
      <c r="O42" s="1245"/>
      <c r="P42" s="1245"/>
      <c r="Q42" s="1245"/>
      <c r="R42" s="1245"/>
      <c r="S42" s="1245"/>
      <c r="T42" s="1245"/>
      <c r="U42" s="1245"/>
      <c r="V42" s="1245"/>
      <c r="W42" s="1245"/>
      <c r="X42" s="1245"/>
      <c r="Y42" s="1245"/>
      <c r="Z42" s="1245"/>
      <c r="AA42" s="1245"/>
      <c r="AB42" s="1245"/>
      <c r="AC42" s="1245"/>
      <c r="AD42" s="1245"/>
      <c r="AE42" s="1245"/>
      <c r="AF42" s="1245"/>
      <c r="AG42" s="1245"/>
      <c r="AH42" s="1245"/>
      <c r="AI42" s="1245"/>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5"/>
      <c r="B43" s="1245"/>
      <c r="C43" s="1245"/>
      <c r="D43" s="1245"/>
      <c r="E43" s="1245"/>
      <c r="F43" s="1245"/>
      <c r="G43" s="1245"/>
      <c r="H43" s="1245"/>
      <c r="I43" s="1245"/>
      <c r="J43" s="1245"/>
      <c r="K43" s="1245"/>
      <c r="L43" s="1245"/>
      <c r="M43" s="1245"/>
      <c r="N43" s="1245"/>
      <c r="O43" s="1245"/>
      <c r="P43" s="1245"/>
      <c r="Q43" s="1245"/>
      <c r="R43" s="1245"/>
      <c r="S43" s="1245"/>
      <c r="T43" s="1245"/>
      <c r="U43" s="1245"/>
      <c r="V43" s="1245"/>
      <c r="W43" s="1245"/>
      <c r="X43" s="1245"/>
      <c r="Y43" s="1245"/>
      <c r="Z43" s="1245"/>
      <c r="AA43" s="1245"/>
      <c r="AB43" s="1245"/>
      <c r="AC43" s="1245"/>
      <c r="AD43" s="1245"/>
      <c r="AE43" s="1245"/>
      <c r="AF43" s="1245"/>
      <c r="AG43" s="1245"/>
      <c r="AH43" s="1245"/>
      <c r="AI43" s="1245"/>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5"/>
      <c r="B44" s="1245"/>
      <c r="C44" s="1245"/>
      <c r="D44" s="1245"/>
      <c r="E44" s="1245"/>
      <c r="F44" s="1245"/>
      <c r="G44" s="1245"/>
      <c r="H44" s="1245"/>
      <c r="I44" s="1245"/>
      <c r="J44" s="1245"/>
      <c r="K44" s="1245"/>
      <c r="L44" s="1245"/>
      <c r="M44" s="1245"/>
      <c r="N44" s="1245"/>
      <c r="O44" s="1245"/>
      <c r="P44" s="1245"/>
      <c r="Q44" s="1245"/>
      <c r="R44" s="1245"/>
      <c r="S44" s="1245"/>
      <c r="T44" s="1245"/>
      <c r="U44" s="1245"/>
      <c r="V44" s="1245"/>
      <c r="W44" s="1245"/>
      <c r="X44" s="1245"/>
      <c r="Y44" s="1245"/>
      <c r="Z44" s="1245"/>
      <c r="AA44" s="1245"/>
      <c r="AB44" s="1245"/>
      <c r="AC44" s="1245"/>
      <c r="AD44" s="1245"/>
      <c r="AE44" s="1245"/>
      <c r="AF44" s="1245"/>
      <c r="AG44" s="1245"/>
      <c r="AH44" s="1245"/>
      <c r="AI44" s="1245"/>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5"/>
      <c r="B45" s="1245"/>
      <c r="C45" s="1245"/>
      <c r="D45" s="1245"/>
      <c r="E45" s="1245"/>
      <c r="F45" s="1245"/>
      <c r="G45" s="1245"/>
      <c r="H45" s="1245"/>
      <c r="I45" s="1245"/>
      <c r="J45" s="1245"/>
      <c r="K45" s="1245"/>
      <c r="L45" s="1245"/>
      <c r="M45" s="1245"/>
      <c r="N45" s="1245"/>
      <c r="O45" s="1245"/>
      <c r="P45" s="1245"/>
      <c r="Q45" s="1245"/>
      <c r="R45" s="1245"/>
      <c r="S45" s="1245"/>
      <c r="T45" s="1245"/>
      <c r="U45" s="1245"/>
      <c r="V45" s="1245"/>
      <c r="W45" s="1245"/>
      <c r="X45" s="1245"/>
      <c r="Y45" s="1245"/>
      <c r="Z45" s="1245"/>
      <c r="AA45" s="1245"/>
      <c r="AB45" s="1245"/>
      <c r="AC45" s="1245"/>
      <c r="AD45" s="1245"/>
      <c r="AE45" s="1245"/>
      <c r="AF45" s="1245"/>
      <c r="AG45" s="1245"/>
      <c r="AH45" s="1245"/>
      <c r="AI45" s="1245"/>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5"/>
      <c r="B46" s="1245"/>
      <c r="C46" s="1245"/>
      <c r="D46" s="1245"/>
      <c r="E46" s="1245"/>
      <c r="F46" s="1245"/>
      <c r="G46" s="1245"/>
      <c r="H46" s="1245"/>
      <c r="I46" s="1245"/>
      <c r="J46" s="1245"/>
      <c r="K46" s="1245"/>
      <c r="L46" s="1245"/>
      <c r="M46" s="1245"/>
      <c r="N46" s="1245"/>
      <c r="O46" s="1245"/>
      <c r="P46" s="1245"/>
      <c r="Q46" s="1245"/>
      <c r="R46" s="1245"/>
      <c r="S46" s="1245"/>
      <c r="T46" s="1245"/>
      <c r="U46" s="1245"/>
      <c r="V46" s="1245"/>
      <c r="W46" s="1245"/>
      <c r="X46" s="1245"/>
      <c r="Y46" s="1245"/>
      <c r="Z46" s="1245"/>
      <c r="AA46" s="1245"/>
      <c r="AB46" s="1245"/>
      <c r="AC46" s="1245"/>
      <c r="AD46" s="1245"/>
      <c r="AE46" s="1245"/>
      <c r="AF46" s="1245"/>
      <c r="AG46" s="1245"/>
      <c r="AH46" s="1245"/>
      <c r="AI46" s="1245"/>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5"/>
      <c r="B47" s="1245"/>
      <c r="C47" s="1245"/>
      <c r="D47" s="1245"/>
      <c r="E47" s="1245"/>
      <c r="F47" s="1245"/>
      <c r="G47" s="1245"/>
      <c r="H47" s="1245"/>
      <c r="I47" s="1245"/>
      <c r="J47" s="1245"/>
      <c r="K47" s="1245"/>
      <c r="L47" s="1245"/>
      <c r="M47" s="1245"/>
      <c r="N47" s="1245"/>
      <c r="O47" s="1245"/>
      <c r="P47" s="1245"/>
      <c r="Q47" s="1245"/>
      <c r="R47" s="1245"/>
      <c r="S47" s="1245"/>
      <c r="T47" s="1245"/>
      <c r="U47" s="1245"/>
      <c r="V47" s="1245"/>
      <c r="W47" s="1245"/>
      <c r="X47" s="1245"/>
      <c r="Y47" s="1245"/>
      <c r="Z47" s="1245"/>
      <c r="AA47" s="1245"/>
      <c r="AB47" s="1245"/>
      <c r="AC47" s="1245"/>
      <c r="AD47" s="1245"/>
      <c r="AE47" s="1245"/>
      <c r="AF47" s="1245"/>
      <c r="AG47" s="1245"/>
      <c r="AH47" s="1245"/>
      <c r="AI47" s="1245"/>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5"/>
      <c r="B48" s="1245"/>
      <c r="C48" s="1245"/>
      <c r="D48" s="1245"/>
      <c r="E48" s="1245"/>
      <c r="F48" s="1245"/>
      <c r="G48" s="1245"/>
      <c r="H48" s="1245"/>
      <c r="I48" s="1245"/>
      <c r="J48" s="1245"/>
      <c r="K48" s="1245"/>
      <c r="L48" s="1245"/>
      <c r="M48" s="1245"/>
      <c r="N48" s="1245"/>
      <c r="O48" s="1245"/>
      <c r="P48" s="1245"/>
      <c r="Q48" s="1245"/>
      <c r="R48" s="1245"/>
      <c r="S48" s="1245"/>
      <c r="T48" s="1245"/>
      <c r="U48" s="1245"/>
      <c r="V48" s="1245"/>
      <c r="W48" s="1245"/>
      <c r="X48" s="1245"/>
      <c r="Y48" s="1245"/>
      <c r="Z48" s="1245"/>
      <c r="AA48" s="1245"/>
      <c r="AB48" s="1245"/>
      <c r="AC48" s="1245"/>
      <c r="AD48" s="1245"/>
      <c r="AE48" s="1245"/>
      <c r="AF48" s="1245"/>
      <c r="AG48" s="1245"/>
      <c r="AH48" s="1245"/>
      <c r="AI48" s="1245"/>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5"/>
      <c r="B49" s="1245"/>
      <c r="C49" s="1245"/>
      <c r="D49" s="1245"/>
      <c r="E49" s="1245"/>
      <c r="F49" s="1245"/>
      <c r="G49" s="1245"/>
      <c r="H49" s="1245"/>
      <c r="I49" s="1245"/>
      <c r="J49" s="1245"/>
      <c r="K49" s="1245"/>
      <c r="L49" s="1245"/>
      <c r="M49" s="1245"/>
      <c r="N49" s="1245"/>
      <c r="O49" s="1245"/>
      <c r="P49" s="1245"/>
      <c r="Q49" s="1245"/>
      <c r="R49" s="1245"/>
      <c r="S49" s="1245"/>
      <c r="T49" s="1245"/>
      <c r="U49" s="1245"/>
      <c r="V49" s="1245"/>
      <c r="W49" s="1245"/>
      <c r="X49" s="1245"/>
      <c r="Y49" s="1245"/>
      <c r="Z49" s="1245"/>
      <c r="AA49" s="1245"/>
      <c r="AB49" s="1245"/>
      <c r="AC49" s="1245"/>
      <c r="AD49" s="1245"/>
      <c r="AE49" s="1245"/>
      <c r="AF49" s="1245"/>
      <c r="AG49" s="1245"/>
      <c r="AH49" s="1245"/>
      <c r="AI49" s="1245"/>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5"/>
      <c r="B50" s="1245"/>
      <c r="C50" s="1245"/>
      <c r="D50" s="1245"/>
      <c r="E50" s="1245"/>
      <c r="F50" s="1245"/>
      <c r="G50" s="1245"/>
      <c r="H50" s="1245"/>
      <c r="I50" s="1245"/>
      <c r="J50" s="1245"/>
      <c r="K50" s="1245"/>
      <c r="L50" s="1245"/>
      <c r="M50" s="1245"/>
      <c r="N50" s="1245"/>
      <c r="O50" s="1245"/>
      <c r="P50" s="1245"/>
      <c r="Q50" s="1245"/>
      <c r="R50" s="1245"/>
      <c r="S50" s="1245"/>
      <c r="T50" s="1245"/>
      <c r="U50" s="1245"/>
      <c r="V50" s="1245"/>
      <c r="W50" s="1245"/>
      <c r="X50" s="1245"/>
      <c r="Y50" s="1245"/>
      <c r="Z50" s="1245"/>
      <c r="AA50" s="1245"/>
      <c r="AB50" s="1245"/>
      <c r="AC50" s="1245"/>
      <c r="AD50" s="1245"/>
      <c r="AE50" s="1245"/>
      <c r="AF50" s="1245"/>
      <c r="AG50" s="1245"/>
      <c r="AH50" s="1245"/>
      <c r="AI50" s="1245"/>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5"/>
      <c r="B51" s="1245"/>
      <c r="C51" s="1245"/>
      <c r="D51" s="1245"/>
      <c r="E51" s="1245"/>
      <c r="F51" s="1245"/>
      <c r="G51" s="1245"/>
      <c r="H51" s="1245"/>
      <c r="I51" s="1245"/>
      <c r="J51" s="1245"/>
      <c r="K51" s="1245"/>
      <c r="L51" s="1245"/>
      <c r="M51" s="1245"/>
      <c r="N51" s="1245"/>
      <c r="O51" s="1245"/>
      <c r="P51" s="1245"/>
      <c r="Q51" s="1245"/>
      <c r="R51" s="1245"/>
      <c r="S51" s="1245"/>
      <c r="T51" s="1245"/>
      <c r="U51" s="1245"/>
      <c r="V51" s="1245"/>
      <c r="W51" s="1245"/>
      <c r="X51" s="1245"/>
      <c r="Y51" s="1245"/>
      <c r="Z51" s="1245"/>
      <c r="AA51" s="1245"/>
      <c r="AB51" s="1245"/>
      <c r="AC51" s="1245"/>
      <c r="AD51" s="1245"/>
      <c r="AE51" s="1245"/>
      <c r="AF51" s="1245"/>
      <c r="AG51" s="1245"/>
      <c r="AH51" s="1245"/>
      <c r="AI51" s="1245"/>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5"/>
      <c r="B52" s="1245"/>
      <c r="C52" s="1245"/>
      <c r="D52" s="1245"/>
      <c r="E52" s="1245"/>
      <c r="F52" s="1245"/>
      <c r="G52" s="1245"/>
      <c r="H52" s="1245"/>
      <c r="I52" s="1245"/>
      <c r="J52" s="1245"/>
      <c r="K52" s="1245"/>
      <c r="L52" s="1245"/>
      <c r="M52" s="1245"/>
      <c r="N52" s="1245"/>
      <c r="O52" s="1245"/>
      <c r="P52" s="1245"/>
      <c r="Q52" s="1245"/>
      <c r="R52" s="1245"/>
      <c r="S52" s="1245"/>
      <c r="T52" s="1245"/>
      <c r="U52" s="1245"/>
      <c r="V52" s="1245"/>
      <c r="W52" s="1245"/>
      <c r="X52" s="1245"/>
      <c r="Y52" s="1245"/>
      <c r="Z52" s="1245"/>
      <c r="AA52" s="1245"/>
      <c r="AB52" s="1245"/>
      <c r="AC52" s="1245"/>
      <c r="AD52" s="1245"/>
      <c r="AE52" s="1245"/>
      <c r="AF52" s="1245"/>
      <c r="AG52" s="1245"/>
      <c r="AH52" s="1245"/>
      <c r="AI52" s="1245"/>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5"/>
      <c r="B53" s="1245"/>
      <c r="C53" s="1245"/>
      <c r="D53" s="1245"/>
      <c r="E53" s="1245"/>
      <c r="F53" s="1245"/>
      <c r="G53" s="1245"/>
      <c r="H53" s="1245"/>
      <c r="I53" s="1245"/>
      <c r="J53" s="1245"/>
      <c r="K53" s="1245"/>
      <c r="L53" s="1245"/>
      <c r="M53" s="1245"/>
      <c r="N53" s="1245"/>
      <c r="O53" s="1245"/>
      <c r="P53" s="1245"/>
      <c r="Q53" s="1245"/>
      <c r="R53" s="1245"/>
      <c r="S53" s="1245"/>
      <c r="T53" s="1245"/>
      <c r="U53" s="1245"/>
      <c r="V53" s="1245"/>
      <c r="W53" s="1245"/>
      <c r="X53" s="1245"/>
      <c r="Y53" s="1245"/>
      <c r="Z53" s="1245"/>
      <c r="AA53" s="1245"/>
      <c r="AB53" s="1245"/>
      <c r="AC53" s="1245"/>
      <c r="AD53" s="1245"/>
      <c r="AE53" s="1245"/>
      <c r="AF53" s="1245"/>
      <c r="AG53" s="1245"/>
      <c r="AH53" s="1245"/>
      <c r="AI53" s="1245"/>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5"/>
      <c r="B54" s="1245"/>
      <c r="C54" s="1245"/>
      <c r="D54" s="1245"/>
      <c r="E54" s="1245"/>
      <c r="F54" s="1245"/>
      <c r="G54" s="1245"/>
      <c r="H54" s="1245"/>
      <c r="I54" s="1245"/>
      <c r="J54" s="1245"/>
      <c r="K54" s="1245"/>
      <c r="L54" s="1245"/>
      <c r="M54" s="1245"/>
      <c r="N54" s="1245"/>
      <c r="O54" s="1245"/>
      <c r="P54" s="1245"/>
      <c r="Q54" s="1245"/>
      <c r="R54" s="1245"/>
      <c r="S54" s="1245"/>
      <c r="T54" s="1245"/>
      <c r="U54" s="1245"/>
      <c r="V54" s="1245"/>
      <c r="W54" s="1245"/>
      <c r="X54" s="1245"/>
      <c r="Y54" s="1245"/>
      <c r="Z54" s="1245"/>
      <c r="AA54" s="1245"/>
      <c r="AB54" s="1245"/>
      <c r="AC54" s="1245"/>
      <c r="AD54" s="1245"/>
      <c r="AE54" s="1245"/>
      <c r="AF54" s="1245"/>
      <c r="AG54" s="1245"/>
      <c r="AH54" s="1245"/>
      <c r="AI54" s="1245"/>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5"/>
      <c r="B55" s="1245"/>
      <c r="C55" s="1245"/>
      <c r="D55" s="1245"/>
      <c r="E55" s="1245"/>
      <c r="F55" s="1245"/>
      <c r="G55" s="1245"/>
      <c r="H55" s="1245"/>
      <c r="I55" s="1245"/>
      <c r="J55" s="1245"/>
      <c r="K55" s="1245"/>
      <c r="L55" s="1245"/>
      <c r="M55" s="1245"/>
      <c r="N55" s="1245"/>
      <c r="O55" s="1245"/>
      <c r="P55" s="1245"/>
      <c r="Q55" s="1245"/>
      <c r="R55" s="1245"/>
      <c r="S55" s="1245"/>
      <c r="T55" s="1245"/>
      <c r="U55" s="1245"/>
      <c r="V55" s="1245"/>
      <c r="W55" s="1245"/>
      <c r="X55" s="1245"/>
      <c r="Y55" s="1245"/>
      <c r="Z55" s="1245"/>
      <c r="AA55" s="1245"/>
      <c r="AB55" s="1245"/>
      <c r="AC55" s="1245"/>
      <c r="AD55" s="1245"/>
      <c r="AE55" s="1245"/>
      <c r="AF55" s="1245"/>
      <c r="AG55" s="1245"/>
      <c r="AH55" s="1245"/>
      <c r="AI55" s="1245"/>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5"/>
      <c r="B56" s="1245"/>
      <c r="C56" s="1245"/>
      <c r="D56" s="1245"/>
      <c r="E56" s="1245"/>
      <c r="F56" s="1245"/>
      <c r="G56" s="1245"/>
      <c r="H56" s="1245"/>
      <c r="I56" s="1245"/>
      <c r="J56" s="1245"/>
      <c r="K56" s="1245"/>
      <c r="L56" s="1245"/>
      <c r="M56" s="1245"/>
      <c r="N56" s="1245"/>
      <c r="O56" s="1245"/>
      <c r="P56" s="1245"/>
      <c r="Q56" s="1245"/>
      <c r="R56" s="1245"/>
      <c r="S56" s="1245"/>
      <c r="T56" s="1245"/>
      <c r="U56" s="1245"/>
      <c r="V56" s="1245"/>
      <c r="W56" s="1245"/>
      <c r="X56" s="1245"/>
      <c r="Y56" s="1245"/>
      <c r="Z56" s="1245"/>
      <c r="AA56" s="1245"/>
      <c r="AB56" s="1245"/>
      <c r="AC56" s="1245"/>
      <c r="AD56" s="1245"/>
      <c r="AE56" s="1245"/>
      <c r="AF56" s="1245"/>
      <c r="AG56" s="1245"/>
      <c r="AH56" s="1245"/>
      <c r="AI56" s="1245"/>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5"/>
      <c r="B57" s="1245"/>
      <c r="C57" s="1245"/>
      <c r="D57" s="1245"/>
      <c r="E57" s="1245"/>
      <c r="F57" s="1245"/>
      <c r="G57" s="1245"/>
      <c r="H57" s="1245"/>
      <c r="I57" s="1245"/>
      <c r="J57" s="1245"/>
      <c r="K57" s="1245"/>
      <c r="L57" s="1245"/>
      <c r="M57" s="1245"/>
      <c r="N57" s="1245"/>
      <c r="O57" s="1245"/>
      <c r="P57" s="1245"/>
      <c r="Q57" s="1245"/>
      <c r="R57" s="1245"/>
      <c r="S57" s="1245"/>
      <c r="T57" s="1245"/>
      <c r="U57" s="1245"/>
      <c r="V57" s="1245"/>
      <c r="W57" s="1245"/>
      <c r="X57" s="1245"/>
      <c r="Y57" s="1245"/>
      <c r="Z57" s="1245"/>
      <c r="AA57" s="1245"/>
      <c r="AB57" s="1245"/>
      <c r="AC57" s="1245"/>
      <c r="AD57" s="1245"/>
      <c r="AE57" s="1245"/>
      <c r="AF57" s="1245"/>
      <c r="AG57" s="1245"/>
      <c r="AH57" s="1245"/>
      <c r="AI57" s="1245"/>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5"/>
      <c r="B58" s="1245"/>
      <c r="C58" s="1245"/>
      <c r="D58" s="1245"/>
      <c r="E58" s="1245"/>
      <c r="F58" s="1245"/>
      <c r="G58" s="1245"/>
      <c r="H58" s="1245"/>
      <c r="I58" s="1245"/>
      <c r="J58" s="1245"/>
      <c r="K58" s="1245"/>
      <c r="L58" s="1245"/>
      <c r="M58" s="1245"/>
      <c r="N58" s="1245"/>
      <c r="O58" s="1245"/>
      <c r="P58" s="1245"/>
      <c r="Q58" s="1245"/>
      <c r="R58" s="1245"/>
      <c r="S58" s="1245"/>
      <c r="T58" s="1245"/>
      <c r="U58" s="1245"/>
      <c r="V58" s="1245"/>
      <c r="W58" s="1245"/>
      <c r="X58" s="1245"/>
      <c r="Y58" s="1245"/>
      <c r="Z58" s="1245"/>
      <c r="AA58" s="1245"/>
      <c r="AB58" s="1245"/>
      <c r="AC58" s="1245"/>
      <c r="AD58" s="1245"/>
      <c r="AE58" s="1245"/>
      <c r="AF58" s="1245"/>
      <c r="AG58" s="1245"/>
      <c r="AH58" s="1245"/>
      <c r="AI58" s="1245"/>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5"/>
      <c r="B59" s="1245"/>
      <c r="C59" s="1245"/>
      <c r="D59" s="1245"/>
      <c r="E59" s="1245"/>
      <c r="F59" s="1245"/>
      <c r="G59" s="1245"/>
      <c r="H59" s="1245"/>
      <c r="I59" s="1245"/>
      <c r="J59" s="1245"/>
      <c r="K59" s="1245"/>
      <c r="L59" s="1245"/>
      <c r="M59" s="1245"/>
      <c r="N59" s="1245"/>
      <c r="O59" s="1245"/>
      <c r="P59" s="1245"/>
      <c r="Q59" s="1245"/>
      <c r="R59" s="1245"/>
      <c r="S59" s="1245"/>
      <c r="T59" s="1245"/>
      <c r="U59" s="1245"/>
      <c r="V59" s="1245"/>
      <c r="W59" s="1245"/>
      <c r="X59" s="1245"/>
      <c r="Y59" s="1245"/>
      <c r="Z59" s="1245"/>
      <c r="AA59" s="1245"/>
      <c r="AB59" s="1245"/>
      <c r="AC59" s="1245"/>
      <c r="AD59" s="1245"/>
      <c r="AE59" s="1245"/>
      <c r="AF59" s="1245"/>
      <c r="AG59" s="1245"/>
      <c r="AH59" s="1245"/>
      <c r="AI59" s="1245"/>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5"/>
      <c r="B60" s="1245"/>
      <c r="C60" s="1245"/>
      <c r="D60" s="1245"/>
      <c r="E60" s="1245"/>
      <c r="F60" s="1245"/>
      <c r="G60" s="1245"/>
      <c r="H60" s="1245"/>
      <c r="I60" s="1245"/>
      <c r="J60" s="1245"/>
      <c r="K60" s="1245"/>
      <c r="L60" s="1245"/>
      <c r="M60" s="1245"/>
      <c r="N60" s="1245"/>
      <c r="O60" s="1245"/>
      <c r="P60" s="1245"/>
      <c r="Q60" s="1245"/>
      <c r="R60" s="1245"/>
      <c r="S60" s="1245"/>
      <c r="T60" s="1245"/>
      <c r="U60" s="1245"/>
      <c r="V60" s="1245"/>
      <c r="W60" s="1245"/>
      <c r="X60" s="1245"/>
      <c r="Y60" s="1245"/>
      <c r="Z60" s="1245"/>
      <c r="AA60" s="1245"/>
      <c r="AB60" s="1245"/>
      <c r="AC60" s="1245"/>
      <c r="AD60" s="1245"/>
      <c r="AE60" s="1245"/>
      <c r="AF60" s="1245"/>
      <c r="AG60" s="1245"/>
      <c r="AH60" s="1245"/>
      <c r="AI60" s="1245"/>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5"/>
      <c r="B61" s="1245"/>
      <c r="C61" s="1245"/>
      <c r="D61" s="1245"/>
      <c r="E61" s="1245"/>
      <c r="F61" s="1245"/>
      <c r="G61" s="1245"/>
      <c r="H61" s="1245"/>
      <c r="I61" s="1245"/>
      <c r="J61" s="1245"/>
      <c r="K61" s="1245"/>
      <c r="L61" s="1245"/>
      <c r="M61" s="1245"/>
      <c r="N61" s="1245"/>
      <c r="O61" s="1245"/>
      <c r="P61" s="1245"/>
      <c r="Q61" s="1245"/>
      <c r="R61" s="1245"/>
      <c r="S61" s="1245"/>
      <c r="T61" s="1245"/>
      <c r="U61" s="1245"/>
      <c r="V61" s="1245"/>
      <c r="W61" s="1245"/>
      <c r="X61" s="1245"/>
      <c r="Y61" s="1245"/>
      <c r="Z61" s="1245"/>
      <c r="AA61" s="1245"/>
      <c r="AB61" s="1245"/>
      <c r="AC61" s="1245"/>
      <c r="AD61" s="1245"/>
      <c r="AE61" s="1245"/>
      <c r="AF61" s="1245"/>
      <c r="AG61" s="1245"/>
      <c r="AH61" s="1245"/>
      <c r="AI61" s="1245"/>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5"/>
      <c r="B62" s="1245"/>
      <c r="C62" s="1245"/>
      <c r="D62" s="1245"/>
      <c r="E62" s="1245"/>
      <c r="F62" s="1245"/>
      <c r="G62" s="1245"/>
      <c r="H62" s="1245"/>
      <c r="I62" s="1245"/>
      <c r="J62" s="1245"/>
      <c r="K62" s="1245"/>
      <c r="L62" s="1245"/>
      <c r="M62" s="1245"/>
      <c r="N62" s="1245"/>
      <c r="O62" s="1245"/>
      <c r="P62" s="1245"/>
      <c r="Q62" s="1245"/>
      <c r="R62" s="1245"/>
      <c r="S62" s="1245"/>
      <c r="T62" s="1245"/>
      <c r="U62" s="1245"/>
      <c r="V62" s="1245"/>
      <c r="W62" s="1245"/>
      <c r="X62" s="1245"/>
      <c r="Y62" s="1245"/>
      <c r="Z62" s="1245"/>
      <c r="AA62" s="1245"/>
      <c r="AB62" s="1245"/>
      <c r="AC62" s="1245"/>
      <c r="AD62" s="1245"/>
      <c r="AE62" s="1245"/>
      <c r="AF62" s="1245"/>
      <c r="AG62" s="1245"/>
      <c r="AH62" s="1245"/>
      <c r="AI62" s="1245"/>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3" t="s">
        <v>49</v>
      </c>
      <c r="AK1" s="1583"/>
      <c r="AL1" s="1583"/>
      <c r="AM1" s="1583"/>
      <c r="AN1" s="1583"/>
      <c r="AO1" s="1583"/>
      <c r="AP1" s="1583"/>
      <c r="AQ1" s="1583"/>
      <c r="AR1" s="1583"/>
      <c r="AS1" s="1583"/>
      <c r="AT1" s="1583"/>
      <c r="AU1" s="1583"/>
      <c r="AV1" s="1583"/>
      <c r="AW1" s="1583"/>
      <c r="AX1" s="1583"/>
      <c r="AY1" s="1583"/>
      <c r="AZ1" s="1583"/>
      <c r="BA1" s="1583"/>
      <c r="BB1" s="1583"/>
      <c r="BC1" s="1583"/>
      <c r="BD1" s="1583"/>
      <c r="BE1" s="1583"/>
      <c r="BF1" s="1583"/>
      <c r="BG1" s="1583"/>
      <c r="BH1" s="1583"/>
      <c r="BI1" s="1583"/>
      <c r="BJ1" s="1583"/>
      <c r="BK1" s="1583"/>
      <c r="BL1" s="1583"/>
      <c r="BM1" s="1583"/>
      <c r="BN1" s="1583"/>
      <c r="BO1" s="1583"/>
      <c r="BP1" s="1583"/>
      <c r="BQ1" s="1583"/>
      <c r="BR1" s="1583"/>
      <c r="BS1" s="1583"/>
      <c r="BT1" s="1583"/>
      <c r="BU1" s="1583"/>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59" t="s">
        <v>94</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79" t="s">
        <v>48</v>
      </c>
      <c r="B7" s="1379"/>
      <c r="C7" s="1379"/>
      <c r="D7" s="1379"/>
      <c r="E7" s="1379"/>
      <c r="F7" s="1384"/>
      <c r="G7" s="1384"/>
      <c r="H7" s="1384"/>
      <c r="I7" s="1384"/>
      <c r="J7" s="1384"/>
      <c r="K7" s="1384"/>
      <c r="L7" s="1384"/>
      <c r="M7" s="1384"/>
      <c r="N7" s="1384"/>
      <c r="O7" s="1384"/>
      <c r="P7" s="1384"/>
      <c r="Q7" s="6"/>
      <c r="R7" s="6"/>
      <c r="S7" s="6"/>
      <c r="T7" s="1379" t="s">
        <v>47</v>
      </c>
      <c r="U7" s="1379"/>
      <c r="V7" s="1379"/>
      <c r="W7" s="1379"/>
      <c r="X7" s="1379"/>
      <c r="Y7" s="948"/>
      <c r="Z7" s="948"/>
      <c r="AA7" s="948"/>
      <c r="AB7" s="948"/>
      <c r="AC7" s="948"/>
      <c r="AD7" s="948"/>
      <c r="AE7" s="948"/>
      <c r="AF7" s="948"/>
      <c r="AG7" s="948"/>
      <c r="AH7" s="948"/>
      <c r="AI7" s="948"/>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634" t="s">
        <v>92</v>
      </c>
      <c r="AW8" s="1635"/>
      <c r="AX8" s="1635"/>
      <c r="AY8" s="1635"/>
      <c r="AZ8" s="1635"/>
      <c r="BA8" s="1635"/>
      <c r="BB8" s="1635"/>
      <c r="BC8" s="1636"/>
      <c r="BD8" s="19"/>
      <c r="BE8" s="4"/>
      <c r="BF8" s="1622"/>
      <c r="BG8" s="1623"/>
      <c r="BH8" s="1623"/>
      <c r="BI8" s="1623"/>
      <c r="BJ8" s="1623"/>
      <c r="BK8" s="1623"/>
      <c r="BL8" s="1623"/>
      <c r="BM8" s="1623"/>
      <c r="BN8" s="1623"/>
      <c r="BO8" s="1623"/>
      <c r="BP8" s="1623"/>
      <c r="BQ8" s="1623"/>
      <c r="BR8" s="1623"/>
      <c r="BS8" s="1623"/>
      <c r="BT8" s="1624"/>
      <c r="BU8" s="4"/>
    </row>
    <row r="9" spans="1:73" ht="12" customHeight="1" thickTop="1" thickBot="1" x14ac:dyDescent="0.25">
      <c r="A9" s="6"/>
      <c r="B9" s="6"/>
      <c r="C9" s="6"/>
      <c r="D9" s="6"/>
      <c r="E9" s="6"/>
      <c r="F9" s="6"/>
      <c r="G9" s="6"/>
      <c r="H9" s="6"/>
      <c r="I9" s="6"/>
      <c r="J9" s="6"/>
      <c r="K9" s="6"/>
      <c r="L9" s="6"/>
      <c r="M9" s="6"/>
      <c r="N9" s="6"/>
      <c r="O9" s="6"/>
      <c r="P9" s="6"/>
      <c r="Q9" s="6"/>
      <c r="R9" s="6"/>
      <c r="S9" s="6"/>
      <c r="T9" s="1379"/>
      <c r="U9" s="1379"/>
      <c r="V9" s="1379"/>
      <c r="W9" s="1379"/>
      <c r="X9" s="1379"/>
      <c r="Y9" s="6"/>
      <c r="Z9" s="6"/>
      <c r="AA9" s="6"/>
      <c r="AB9" s="6"/>
      <c r="AC9" s="6"/>
      <c r="AD9" s="6"/>
      <c r="AE9" s="6"/>
      <c r="AF9" s="6"/>
      <c r="AG9" s="6"/>
      <c r="AH9" s="6"/>
      <c r="AI9" s="6"/>
      <c r="AJ9" s="4"/>
      <c r="AK9" s="4"/>
      <c r="AL9" s="4"/>
      <c r="AM9" s="4"/>
      <c r="AN9" s="4"/>
      <c r="AO9" s="4"/>
      <c r="AP9" s="4"/>
      <c r="AQ9" s="4"/>
      <c r="AR9" s="4"/>
      <c r="AS9" s="4"/>
      <c r="AT9" s="4"/>
      <c r="AU9" s="17"/>
      <c r="AV9" s="1637" t="s">
        <v>91</v>
      </c>
      <c r="AW9" s="1637"/>
      <c r="AX9" s="1637"/>
      <c r="AY9" s="1637"/>
      <c r="AZ9" s="1637"/>
      <c r="BA9" s="1637"/>
      <c r="BB9" s="1639"/>
      <c r="BC9" s="1640"/>
      <c r="BD9" s="18"/>
      <c r="BE9" s="4"/>
      <c r="BF9" s="1313" t="s">
        <v>696</v>
      </c>
      <c r="BG9" s="1314"/>
      <c r="BH9" s="1314"/>
      <c r="BI9" s="1314"/>
      <c r="BJ9" s="1314"/>
      <c r="BK9" s="1314"/>
      <c r="BL9" s="1314"/>
      <c r="BM9" s="1314"/>
      <c r="BN9" s="1314"/>
      <c r="BO9" s="1314"/>
      <c r="BP9" s="1314"/>
      <c r="BQ9" s="1314"/>
      <c r="BR9" s="1314"/>
      <c r="BS9" s="1314"/>
      <c r="BT9" s="1315"/>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625" t="s">
        <v>749</v>
      </c>
      <c r="AL10" s="1626"/>
      <c r="AM10" s="1626"/>
      <c r="AN10" s="1626"/>
      <c r="AO10" s="1626"/>
      <c r="AP10" s="1626"/>
      <c r="AQ10" s="1626"/>
      <c r="AR10" s="1626"/>
      <c r="AS10" s="1627"/>
      <c r="AT10" s="4"/>
      <c r="AU10" s="17"/>
      <c r="AV10" s="1638" t="s">
        <v>90</v>
      </c>
      <c r="AW10" s="1638"/>
      <c r="AX10" s="1638"/>
      <c r="AY10" s="1638"/>
      <c r="AZ10" s="1638"/>
      <c r="BA10" s="1638"/>
      <c r="BB10" s="1641"/>
      <c r="BC10" s="1642"/>
      <c r="BD10" s="16"/>
      <c r="BE10" s="4"/>
      <c r="BF10" s="1618"/>
      <c r="BG10" s="1619"/>
      <c r="BH10" s="1619"/>
      <c r="BI10" s="1619"/>
      <c r="BJ10" s="1620"/>
      <c r="BK10" s="1621"/>
      <c r="BL10" s="1619"/>
      <c r="BM10" s="1619"/>
      <c r="BN10" s="1619"/>
      <c r="BO10" s="1620"/>
      <c r="BP10" s="1613"/>
      <c r="BQ10" s="1613"/>
      <c r="BR10" s="1613"/>
      <c r="BS10" s="1613"/>
      <c r="BT10" s="1614"/>
      <c r="BU10" s="4"/>
    </row>
    <row r="11" spans="1:73" ht="12" customHeight="1" thickBot="1" x14ac:dyDescent="0.25">
      <c r="A11" s="1589" t="s">
        <v>60</v>
      </c>
      <c r="B11" s="1586"/>
      <c r="C11" s="1586"/>
      <c r="D11" s="1586"/>
      <c r="E11" s="1586"/>
      <c r="F11" s="1586"/>
      <c r="G11" s="1586"/>
      <c r="H11" s="1585" t="s">
        <v>93</v>
      </c>
      <c r="I11" s="1585"/>
      <c r="J11" s="1585"/>
      <c r="K11" s="1585"/>
      <c r="L11" s="1585"/>
      <c r="M11" s="1585"/>
      <c r="N11" s="1585"/>
      <c r="O11" s="1585"/>
      <c r="P11" s="1585"/>
      <c r="Q11" s="1586" t="s">
        <v>59</v>
      </c>
      <c r="R11" s="1586"/>
      <c r="S11" s="1586"/>
      <c r="T11" s="1585" t="s">
        <v>58</v>
      </c>
      <c r="U11" s="1585"/>
      <c r="V11" s="1585"/>
      <c r="W11" s="1585"/>
      <c r="X11" s="1585"/>
      <c r="Y11" s="1585"/>
      <c r="Z11" s="1585"/>
      <c r="AA11" s="1585"/>
      <c r="AB11" s="1585"/>
      <c r="AC11" s="1586" t="s">
        <v>57</v>
      </c>
      <c r="AD11" s="1586"/>
      <c r="AE11" s="1586"/>
      <c r="AF11" s="1598" t="s">
        <v>39</v>
      </c>
      <c r="AG11" s="1599"/>
      <c r="AH11" s="1599"/>
      <c r="AI11" s="1600"/>
      <c r="AJ11" s="4"/>
      <c r="AK11" s="1628"/>
      <c r="AL11" s="1629"/>
      <c r="AM11" s="1629"/>
      <c r="AN11" s="1629"/>
      <c r="AO11" s="1629"/>
      <c r="AP11" s="1629"/>
      <c r="AQ11" s="1629"/>
      <c r="AR11" s="1629"/>
      <c r="AS11" s="1630"/>
      <c r="AT11" s="4"/>
      <c r="AU11" s="15"/>
      <c r="AV11" s="13"/>
      <c r="AW11" s="13"/>
      <c r="AX11" s="13"/>
      <c r="AY11" s="13"/>
      <c r="AZ11" s="14"/>
      <c r="BA11" s="14"/>
      <c r="BB11" s="13"/>
      <c r="BC11" s="13"/>
      <c r="BD11" s="12"/>
      <c r="BE11" s="4"/>
      <c r="BF11" s="894"/>
      <c r="BG11" s="878"/>
      <c r="BH11" s="878"/>
      <c r="BI11" s="878"/>
      <c r="BJ11" s="879"/>
      <c r="BK11" s="877"/>
      <c r="BL11" s="878"/>
      <c r="BM11" s="878"/>
      <c r="BN11" s="878"/>
      <c r="BO11" s="879"/>
      <c r="BP11" s="1254"/>
      <c r="BQ11" s="1254"/>
      <c r="BR11" s="1254"/>
      <c r="BS11" s="1254"/>
      <c r="BT11" s="1615"/>
      <c r="BU11" s="4"/>
    </row>
    <row r="12" spans="1:73" ht="12" customHeight="1" thickBot="1" x14ac:dyDescent="0.25">
      <c r="A12" s="1590"/>
      <c r="B12" s="1587"/>
      <c r="C12" s="1587"/>
      <c r="D12" s="1587"/>
      <c r="E12" s="1587"/>
      <c r="F12" s="1587"/>
      <c r="G12" s="1587"/>
      <c r="H12" s="1368" t="s">
        <v>55</v>
      </c>
      <c r="I12" s="1368"/>
      <c r="J12" s="1368"/>
      <c r="K12" s="1368" t="s">
        <v>54</v>
      </c>
      <c r="L12" s="1368"/>
      <c r="M12" s="1368"/>
      <c r="N12" s="1368" t="s">
        <v>653</v>
      </c>
      <c r="O12" s="1368"/>
      <c r="P12" s="1368"/>
      <c r="Q12" s="1587"/>
      <c r="R12" s="1587"/>
      <c r="S12" s="1587"/>
      <c r="T12" s="1368" t="s">
        <v>52</v>
      </c>
      <c r="U12" s="1368"/>
      <c r="V12" s="1368"/>
      <c r="W12" s="1368" t="s">
        <v>51</v>
      </c>
      <c r="X12" s="1368"/>
      <c r="Y12" s="1368"/>
      <c r="Z12" s="1368" t="s">
        <v>50</v>
      </c>
      <c r="AA12" s="1368"/>
      <c r="AB12" s="1368"/>
      <c r="AC12" s="1587"/>
      <c r="AD12" s="1587"/>
      <c r="AE12" s="1587"/>
      <c r="AF12" s="1601"/>
      <c r="AG12" s="1602"/>
      <c r="AH12" s="1602"/>
      <c r="AI12" s="1603"/>
      <c r="AJ12" s="4"/>
      <c r="AK12" s="1631"/>
      <c r="AL12" s="1632"/>
      <c r="AM12" s="1632"/>
      <c r="AN12" s="1632"/>
      <c r="AO12" s="1632"/>
      <c r="AP12" s="1632"/>
      <c r="AQ12" s="1632"/>
      <c r="AR12" s="1632"/>
      <c r="AS12" s="1633"/>
      <c r="AT12" s="4"/>
      <c r="AU12" s="1595" t="s">
        <v>56</v>
      </c>
      <c r="AV12" s="1596"/>
      <c r="AW12" s="1596"/>
      <c r="AX12" s="1596"/>
      <c r="AY12" s="1596"/>
      <c r="AZ12" s="1596"/>
      <c r="BA12" s="1596"/>
      <c r="BB12" s="1596"/>
      <c r="BC12" s="1596"/>
      <c r="BD12" s="1597"/>
      <c r="BE12" s="4"/>
      <c r="BF12" s="894"/>
      <c r="BG12" s="878"/>
      <c r="BH12" s="878"/>
      <c r="BI12" s="878"/>
      <c r="BJ12" s="879"/>
      <c r="BK12" s="877"/>
      <c r="BL12" s="878"/>
      <c r="BM12" s="878"/>
      <c r="BN12" s="878"/>
      <c r="BO12" s="879"/>
      <c r="BP12" s="1254"/>
      <c r="BQ12" s="1254"/>
      <c r="BR12" s="1254"/>
      <c r="BS12" s="1254"/>
      <c r="BT12" s="1615"/>
      <c r="BU12" s="4"/>
    </row>
    <row r="13" spans="1:73" ht="12.6" customHeight="1" thickTop="1" x14ac:dyDescent="0.2">
      <c r="A13" s="1591"/>
      <c r="B13" s="1592"/>
      <c r="C13" s="1592"/>
      <c r="D13" s="1592"/>
      <c r="E13" s="1592"/>
      <c r="F13" s="1592"/>
      <c r="G13" s="1592"/>
      <c r="H13" s="1584"/>
      <c r="I13" s="1584"/>
      <c r="J13" s="1584"/>
      <c r="K13" s="1588"/>
      <c r="L13" s="1588"/>
      <c r="M13" s="1588"/>
      <c r="N13" s="1588"/>
      <c r="O13" s="1588"/>
      <c r="P13" s="1588"/>
      <c r="Q13" s="1584"/>
      <c r="R13" s="1584"/>
      <c r="S13" s="1584"/>
      <c r="T13" s="1584"/>
      <c r="U13" s="1584"/>
      <c r="V13" s="1584"/>
      <c r="W13" s="1584"/>
      <c r="X13" s="1584"/>
      <c r="Y13" s="1584"/>
      <c r="Z13" s="1584"/>
      <c r="AA13" s="1584"/>
      <c r="AB13" s="1584"/>
      <c r="AC13" s="1584"/>
      <c r="AD13" s="1584"/>
      <c r="AE13" s="1584"/>
      <c r="AF13" s="1604"/>
      <c r="AG13" s="1605"/>
      <c r="AH13" s="1605"/>
      <c r="AI13" s="1606"/>
      <c r="AJ13" s="4"/>
      <c r="AK13" s="1607" t="str">
        <f>IFERROR(AN13*(1-$BB$10),"")</f>
        <v/>
      </c>
      <c r="AL13" s="1608"/>
      <c r="AM13" s="1608"/>
      <c r="AN13" s="1608" t="str">
        <f>IFERROR($AK$52*(Q13),"")</f>
        <v/>
      </c>
      <c r="AO13" s="1608"/>
      <c r="AP13" s="1608"/>
      <c r="AQ13" s="1608" t="str">
        <f>IFERROR(AN13*(1+$BB$9),"")</f>
        <v/>
      </c>
      <c r="AR13" s="1608"/>
      <c r="AS13" s="1609"/>
      <c r="AT13" s="4"/>
      <c r="AU13" s="1575" t="str">
        <f t="shared" ref="AU13:AU52" si="0">IF(AC13="","",IF(AC13&lt;Q13-(Q13*$BB$10),"Below "&amp;$BB$10*100&amp;"% by "&amp;Q13-(Q13*$BB$10)-AC13&amp;" CFM",IF(AC13&gt;Q13+(Q13*$BB$9),"Above "&amp;$BB$9*100&amp;"% by "&amp;AC13-Q13-(Q13*$BB$9)&amp;" CFM","")))</f>
        <v/>
      </c>
      <c r="AV13" s="1576"/>
      <c r="AW13" s="1576"/>
      <c r="AX13" s="1576"/>
      <c r="AY13" s="1576"/>
      <c r="AZ13" s="1576"/>
      <c r="BA13" s="1576"/>
      <c r="BB13" s="1576"/>
      <c r="BC13" s="1576"/>
      <c r="BD13" s="1577"/>
      <c r="BE13" s="4"/>
      <c r="BF13" s="894"/>
      <c r="BG13" s="878"/>
      <c r="BH13" s="878"/>
      <c r="BI13" s="878"/>
      <c r="BJ13" s="879"/>
      <c r="BK13" s="877"/>
      <c r="BL13" s="878"/>
      <c r="BM13" s="878"/>
      <c r="BN13" s="878"/>
      <c r="BO13" s="879"/>
      <c r="BP13" s="1254"/>
      <c r="BQ13" s="1254"/>
      <c r="BR13" s="1254"/>
      <c r="BS13" s="1254"/>
      <c r="BT13" s="1615"/>
      <c r="BU13" s="4"/>
    </row>
    <row r="14" spans="1:73" ht="12" customHeight="1" x14ac:dyDescent="0.2">
      <c r="A14" s="1578"/>
      <c r="B14" s="1579"/>
      <c r="C14" s="1579"/>
      <c r="D14" s="1579"/>
      <c r="E14" s="1579"/>
      <c r="F14" s="1579"/>
      <c r="G14" s="1579"/>
      <c r="H14" s="926"/>
      <c r="I14" s="926"/>
      <c r="J14" s="926"/>
      <c r="K14" s="1033"/>
      <c r="L14" s="1033"/>
      <c r="M14" s="1033"/>
      <c r="N14" s="1033"/>
      <c r="O14" s="1033"/>
      <c r="P14" s="1033"/>
      <c r="Q14" s="926"/>
      <c r="R14" s="926"/>
      <c r="S14" s="926"/>
      <c r="T14" s="926"/>
      <c r="U14" s="926"/>
      <c r="V14" s="926"/>
      <c r="W14" s="1580"/>
      <c r="X14" s="1580"/>
      <c r="Y14" s="1580"/>
      <c r="Z14" s="926"/>
      <c r="AA14" s="926"/>
      <c r="AB14" s="926"/>
      <c r="AC14" s="926"/>
      <c r="AD14" s="926"/>
      <c r="AE14" s="926"/>
      <c r="AF14" s="1123"/>
      <c r="AG14" s="1124"/>
      <c r="AH14" s="1124"/>
      <c r="AI14" s="1285"/>
      <c r="AJ14" s="4"/>
      <c r="AK14" s="1607" t="str">
        <f t="shared" ref="AK14:AK51" si="1">IFERROR(AN14*(1-$BB$10),"")</f>
        <v/>
      </c>
      <c r="AL14" s="1608"/>
      <c r="AM14" s="1608"/>
      <c r="AN14" s="1608" t="str">
        <f t="shared" ref="AN14:AN51" si="2">IFERROR($AK$52*(Q14),"")</f>
        <v/>
      </c>
      <c r="AO14" s="1608"/>
      <c r="AP14" s="1608"/>
      <c r="AQ14" s="1608" t="str">
        <f t="shared" ref="AQ14:AQ51" si="3">IFERROR(AN14*(1+$BB$9),"")</f>
        <v/>
      </c>
      <c r="AR14" s="1608"/>
      <c r="AS14" s="1609"/>
      <c r="AT14" s="4"/>
      <c r="AU14" s="1575" t="str">
        <f t="shared" si="0"/>
        <v/>
      </c>
      <c r="AV14" s="1576"/>
      <c r="AW14" s="1576"/>
      <c r="AX14" s="1576"/>
      <c r="AY14" s="1576"/>
      <c r="AZ14" s="1576"/>
      <c r="BA14" s="1576"/>
      <c r="BB14" s="1576"/>
      <c r="BC14" s="1576"/>
      <c r="BD14" s="1577"/>
      <c r="BE14" s="4"/>
      <c r="BF14" s="894"/>
      <c r="BG14" s="878"/>
      <c r="BH14" s="878"/>
      <c r="BI14" s="878"/>
      <c r="BJ14" s="879"/>
      <c r="BK14" s="877"/>
      <c r="BL14" s="878"/>
      <c r="BM14" s="878"/>
      <c r="BN14" s="878"/>
      <c r="BO14" s="879"/>
      <c r="BP14" s="1254"/>
      <c r="BQ14" s="1254"/>
      <c r="BR14" s="1254"/>
      <c r="BS14" s="1254"/>
      <c r="BT14" s="1615"/>
      <c r="BU14" s="4"/>
    </row>
    <row r="15" spans="1:73" ht="12" customHeight="1" thickBot="1" x14ac:dyDescent="0.25">
      <c r="A15" s="1578"/>
      <c r="B15" s="1579"/>
      <c r="C15" s="1579"/>
      <c r="D15" s="1579"/>
      <c r="E15" s="1579"/>
      <c r="F15" s="1579"/>
      <c r="G15" s="1579"/>
      <c r="H15" s="1580"/>
      <c r="I15" s="1580"/>
      <c r="J15" s="1580"/>
      <c r="K15" s="1049"/>
      <c r="L15" s="1049"/>
      <c r="M15" s="1049"/>
      <c r="N15" s="1033"/>
      <c r="O15" s="1033"/>
      <c r="P15" s="1033"/>
      <c r="Q15" s="926"/>
      <c r="R15" s="926"/>
      <c r="S15" s="926"/>
      <c r="T15" s="926"/>
      <c r="U15" s="926"/>
      <c r="V15" s="926"/>
      <c r="W15" s="1580"/>
      <c r="X15" s="1580"/>
      <c r="Y15" s="1580"/>
      <c r="Z15" s="926"/>
      <c r="AA15" s="926"/>
      <c r="AB15" s="926"/>
      <c r="AC15" s="926"/>
      <c r="AD15" s="926"/>
      <c r="AE15" s="926"/>
      <c r="AF15" s="1123"/>
      <c r="AG15" s="1124"/>
      <c r="AH15" s="1124"/>
      <c r="AI15" s="1285"/>
      <c r="AJ15" s="4"/>
      <c r="AK15" s="1607" t="str">
        <f t="shared" si="1"/>
        <v/>
      </c>
      <c r="AL15" s="1608"/>
      <c r="AM15" s="1608"/>
      <c r="AN15" s="1608" t="str">
        <f t="shared" si="2"/>
        <v/>
      </c>
      <c r="AO15" s="1608"/>
      <c r="AP15" s="1608"/>
      <c r="AQ15" s="1608" t="str">
        <f t="shared" si="3"/>
        <v/>
      </c>
      <c r="AR15" s="1608"/>
      <c r="AS15" s="1609"/>
      <c r="AT15" s="4"/>
      <c r="AU15" s="1575" t="str">
        <f t="shared" si="0"/>
        <v/>
      </c>
      <c r="AV15" s="1576"/>
      <c r="AW15" s="1576"/>
      <c r="AX15" s="1576"/>
      <c r="AY15" s="1576"/>
      <c r="AZ15" s="1576"/>
      <c r="BA15" s="1576"/>
      <c r="BB15" s="1576"/>
      <c r="BC15" s="1576"/>
      <c r="BD15" s="1577"/>
      <c r="BE15" s="4"/>
      <c r="BF15" s="938"/>
      <c r="BG15" s="931"/>
      <c r="BH15" s="931"/>
      <c r="BI15" s="931"/>
      <c r="BJ15" s="939"/>
      <c r="BK15" s="930"/>
      <c r="BL15" s="931"/>
      <c r="BM15" s="931"/>
      <c r="BN15" s="931"/>
      <c r="BO15" s="939"/>
      <c r="BP15" s="1616"/>
      <c r="BQ15" s="1616"/>
      <c r="BR15" s="1616"/>
      <c r="BS15" s="1616"/>
      <c r="BT15" s="1617"/>
      <c r="BU15" s="4"/>
    </row>
    <row r="16" spans="1:73" ht="12" customHeight="1" x14ac:dyDescent="0.2">
      <c r="A16" s="1578"/>
      <c r="B16" s="1579"/>
      <c r="C16" s="1579"/>
      <c r="D16" s="1579"/>
      <c r="E16" s="1579"/>
      <c r="F16" s="1579"/>
      <c r="G16" s="1579"/>
      <c r="H16" s="926"/>
      <c r="I16" s="926"/>
      <c r="J16" s="926"/>
      <c r="K16" s="1033"/>
      <c r="L16" s="1033"/>
      <c r="M16" s="1033"/>
      <c r="N16" s="1033"/>
      <c r="O16" s="1033"/>
      <c r="P16" s="1033"/>
      <c r="Q16" s="926"/>
      <c r="R16" s="926"/>
      <c r="S16" s="926"/>
      <c r="T16" s="1580"/>
      <c r="U16" s="1580"/>
      <c r="V16" s="1580"/>
      <c r="W16" s="1580"/>
      <c r="X16" s="1580"/>
      <c r="Y16" s="1580"/>
      <c r="Z16" s="1580"/>
      <c r="AA16" s="1580"/>
      <c r="AB16" s="1580"/>
      <c r="AC16" s="926"/>
      <c r="AD16" s="926"/>
      <c r="AE16" s="926"/>
      <c r="AF16" s="1123"/>
      <c r="AG16" s="1124"/>
      <c r="AH16" s="1124"/>
      <c r="AI16" s="1285"/>
      <c r="AJ16" s="4"/>
      <c r="AK16" s="1607" t="str">
        <f t="shared" si="1"/>
        <v/>
      </c>
      <c r="AL16" s="1608"/>
      <c r="AM16" s="1608"/>
      <c r="AN16" s="1608" t="str">
        <f t="shared" si="2"/>
        <v/>
      </c>
      <c r="AO16" s="1608"/>
      <c r="AP16" s="1608"/>
      <c r="AQ16" s="1608" t="str">
        <f t="shared" si="3"/>
        <v/>
      </c>
      <c r="AR16" s="1608"/>
      <c r="AS16" s="1609"/>
      <c r="AT16" s="4"/>
      <c r="AU16" s="1575" t="str">
        <f t="shared" si="0"/>
        <v/>
      </c>
      <c r="AV16" s="1576"/>
      <c r="AW16" s="1576"/>
      <c r="AX16" s="1576"/>
      <c r="AY16" s="1576"/>
      <c r="AZ16" s="1576"/>
      <c r="BA16" s="1576"/>
      <c r="BB16" s="1576"/>
      <c r="BC16" s="1576"/>
      <c r="BD16" s="1577"/>
      <c r="BE16" s="4"/>
      <c r="BF16" s="4"/>
      <c r="BG16" s="4"/>
      <c r="BH16" s="4"/>
      <c r="BI16" s="4"/>
      <c r="BJ16" s="4"/>
      <c r="BK16" s="4"/>
      <c r="BL16" s="4"/>
      <c r="BM16" s="4"/>
      <c r="BN16" s="4"/>
      <c r="BO16" s="4"/>
      <c r="BP16" s="4"/>
      <c r="BQ16" s="4"/>
      <c r="BR16" s="4"/>
      <c r="BS16" s="4"/>
      <c r="BT16" s="4"/>
      <c r="BU16" s="4"/>
    </row>
    <row r="17" spans="1:73" ht="12" customHeight="1" x14ac:dyDescent="0.2">
      <c r="A17" s="1578"/>
      <c r="B17" s="1579"/>
      <c r="C17" s="1579"/>
      <c r="D17" s="1579"/>
      <c r="E17" s="1579"/>
      <c r="F17" s="1579"/>
      <c r="G17" s="1579"/>
      <c r="H17" s="1580"/>
      <c r="I17" s="1580"/>
      <c r="J17" s="1580"/>
      <c r="K17" s="1033"/>
      <c r="L17" s="1033"/>
      <c r="M17" s="1033"/>
      <c r="N17" s="1033"/>
      <c r="O17" s="1033"/>
      <c r="P17" s="1033"/>
      <c r="Q17" s="926"/>
      <c r="R17" s="926"/>
      <c r="S17" s="926"/>
      <c r="T17" s="926"/>
      <c r="U17" s="926"/>
      <c r="V17" s="926"/>
      <c r="W17" s="1580"/>
      <c r="X17" s="1580"/>
      <c r="Y17" s="1580"/>
      <c r="Z17" s="926"/>
      <c r="AA17" s="926"/>
      <c r="AB17" s="926"/>
      <c r="AC17" s="926"/>
      <c r="AD17" s="926"/>
      <c r="AE17" s="926"/>
      <c r="AF17" s="1033"/>
      <c r="AG17" s="1033"/>
      <c r="AH17" s="1033"/>
      <c r="AI17" s="1034"/>
      <c r="AJ17" s="4"/>
      <c r="AK17" s="1607" t="str">
        <f t="shared" si="1"/>
        <v/>
      </c>
      <c r="AL17" s="1608"/>
      <c r="AM17" s="1608"/>
      <c r="AN17" s="1608" t="str">
        <f t="shared" si="2"/>
        <v/>
      </c>
      <c r="AO17" s="1608"/>
      <c r="AP17" s="1608"/>
      <c r="AQ17" s="1608" t="str">
        <f t="shared" si="3"/>
        <v/>
      </c>
      <c r="AR17" s="1608"/>
      <c r="AS17" s="1609"/>
      <c r="AT17" s="4"/>
      <c r="AU17" s="1575" t="str">
        <f t="shared" si="0"/>
        <v/>
      </c>
      <c r="AV17" s="1576"/>
      <c r="AW17" s="1576"/>
      <c r="AX17" s="1576"/>
      <c r="AY17" s="1576"/>
      <c r="AZ17" s="1576"/>
      <c r="BA17" s="1576"/>
      <c r="BB17" s="1576"/>
      <c r="BC17" s="1576"/>
      <c r="BD17" s="1577"/>
      <c r="BE17" s="4"/>
      <c r="BF17" s="4"/>
      <c r="BG17" s="4"/>
      <c r="BH17" s="4"/>
      <c r="BI17" s="4"/>
      <c r="BJ17" s="4"/>
      <c r="BK17" s="4"/>
      <c r="BL17" s="4"/>
      <c r="BM17" s="4"/>
      <c r="BN17" s="4"/>
      <c r="BO17" s="4"/>
      <c r="BP17" s="4"/>
      <c r="BQ17" s="4"/>
      <c r="BR17" s="4"/>
      <c r="BS17" s="4"/>
      <c r="BT17" s="4"/>
      <c r="BU17" s="4"/>
    </row>
    <row r="18" spans="1:73" ht="12" customHeight="1" x14ac:dyDescent="0.2">
      <c r="A18" s="1578"/>
      <c r="B18" s="1579"/>
      <c r="C18" s="1579"/>
      <c r="D18" s="1579"/>
      <c r="E18" s="1579"/>
      <c r="F18" s="1579"/>
      <c r="G18" s="1579"/>
      <c r="H18" s="926"/>
      <c r="I18" s="926"/>
      <c r="J18" s="926"/>
      <c r="K18" s="1033"/>
      <c r="L18" s="1033"/>
      <c r="M18" s="1033"/>
      <c r="N18" s="1033"/>
      <c r="O18" s="1033"/>
      <c r="P18" s="1033"/>
      <c r="Q18" s="926"/>
      <c r="R18" s="926"/>
      <c r="S18" s="926"/>
      <c r="T18" s="926"/>
      <c r="U18" s="926"/>
      <c r="V18" s="926"/>
      <c r="W18" s="1580"/>
      <c r="X18" s="1580"/>
      <c r="Y18" s="1580"/>
      <c r="Z18" s="926"/>
      <c r="AA18" s="926"/>
      <c r="AB18" s="926"/>
      <c r="AC18" s="926"/>
      <c r="AD18" s="926"/>
      <c r="AE18" s="926"/>
      <c r="AF18" s="1033"/>
      <c r="AG18" s="1033"/>
      <c r="AH18" s="1033"/>
      <c r="AI18" s="1034"/>
      <c r="AJ18" s="4"/>
      <c r="AK18" s="1607" t="str">
        <f t="shared" si="1"/>
        <v/>
      </c>
      <c r="AL18" s="1608"/>
      <c r="AM18" s="1608"/>
      <c r="AN18" s="1608" t="str">
        <f t="shared" si="2"/>
        <v/>
      </c>
      <c r="AO18" s="1608"/>
      <c r="AP18" s="1608"/>
      <c r="AQ18" s="1608" t="str">
        <f t="shared" si="3"/>
        <v/>
      </c>
      <c r="AR18" s="1608"/>
      <c r="AS18" s="1609"/>
      <c r="AT18" s="4"/>
      <c r="AU18" s="1575" t="str">
        <f t="shared" si="0"/>
        <v/>
      </c>
      <c r="AV18" s="1576"/>
      <c r="AW18" s="1576"/>
      <c r="AX18" s="1576"/>
      <c r="AY18" s="1576"/>
      <c r="AZ18" s="1576"/>
      <c r="BA18" s="1576"/>
      <c r="BB18" s="1576"/>
      <c r="BC18" s="1576"/>
      <c r="BD18" s="1577"/>
      <c r="BE18" s="4"/>
      <c r="BF18" s="4"/>
      <c r="BG18" s="4"/>
      <c r="BH18" s="4"/>
      <c r="BI18" s="4"/>
      <c r="BJ18" s="4"/>
      <c r="BK18" s="4"/>
      <c r="BL18" s="4"/>
      <c r="BM18" s="4"/>
      <c r="BN18" s="4"/>
      <c r="BO18" s="4"/>
      <c r="BP18" s="4"/>
      <c r="BQ18" s="4"/>
      <c r="BR18" s="4"/>
      <c r="BS18" s="4"/>
      <c r="BT18" s="4"/>
      <c r="BU18" s="4"/>
    </row>
    <row r="19" spans="1:73" ht="12" customHeight="1" x14ac:dyDescent="0.2">
      <c r="A19" s="1578"/>
      <c r="B19" s="1579"/>
      <c r="C19" s="1579"/>
      <c r="D19" s="1579"/>
      <c r="E19" s="1579"/>
      <c r="F19" s="1579"/>
      <c r="G19" s="1579"/>
      <c r="H19" s="1580"/>
      <c r="I19" s="1580"/>
      <c r="J19" s="1580"/>
      <c r="K19" s="1033"/>
      <c r="L19" s="1033"/>
      <c r="M19" s="1033"/>
      <c r="N19" s="1033"/>
      <c r="O19" s="1033"/>
      <c r="P19" s="1033"/>
      <c r="Q19" s="926"/>
      <c r="R19" s="926"/>
      <c r="S19" s="926"/>
      <c r="T19" s="926"/>
      <c r="U19" s="926"/>
      <c r="V19" s="926"/>
      <c r="W19" s="1580"/>
      <c r="X19" s="1580"/>
      <c r="Y19" s="1580"/>
      <c r="Z19" s="926"/>
      <c r="AA19" s="926"/>
      <c r="AB19" s="926"/>
      <c r="AC19" s="926"/>
      <c r="AD19" s="926"/>
      <c r="AE19" s="926"/>
      <c r="AF19" s="1033"/>
      <c r="AG19" s="1033"/>
      <c r="AH19" s="1033"/>
      <c r="AI19" s="1034"/>
      <c r="AJ19" s="4"/>
      <c r="AK19" s="1607" t="str">
        <f t="shared" si="1"/>
        <v/>
      </c>
      <c r="AL19" s="1608"/>
      <c r="AM19" s="1608"/>
      <c r="AN19" s="1608" t="str">
        <f t="shared" si="2"/>
        <v/>
      </c>
      <c r="AO19" s="1608"/>
      <c r="AP19" s="1608"/>
      <c r="AQ19" s="1608" t="str">
        <f t="shared" si="3"/>
        <v/>
      </c>
      <c r="AR19" s="1608"/>
      <c r="AS19" s="1609"/>
      <c r="AT19" s="4"/>
      <c r="AU19" s="1575" t="str">
        <f t="shared" si="0"/>
        <v/>
      </c>
      <c r="AV19" s="1576"/>
      <c r="AW19" s="1576"/>
      <c r="AX19" s="1576"/>
      <c r="AY19" s="1576"/>
      <c r="AZ19" s="1576"/>
      <c r="BA19" s="1576"/>
      <c r="BB19" s="1576"/>
      <c r="BC19" s="1576"/>
      <c r="BD19" s="1577"/>
      <c r="BE19" s="4"/>
      <c r="BF19" s="4"/>
      <c r="BG19" s="4"/>
      <c r="BH19" s="4"/>
      <c r="BI19" s="4"/>
      <c r="BJ19" s="4"/>
      <c r="BK19" s="4"/>
      <c r="BL19" s="4"/>
      <c r="BM19" s="4"/>
      <c r="BN19" s="4"/>
      <c r="BO19" s="4"/>
      <c r="BP19" s="4"/>
      <c r="BQ19" s="4"/>
      <c r="BR19" s="4"/>
      <c r="BS19" s="4"/>
      <c r="BT19" s="4"/>
      <c r="BU19" s="4"/>
    </row>
    <row r="20" spans="1:73" ht="12" customHeight="1" x14ac:dyDescent="0.2">
      <c r="A20" s="1578"/>
      <c r="B20" s="1579"/>
      <c r="C20" s="1579"/>
      <c r="D20" s="1579"/>
      <c r="E20" s="1579"/>
      <c r="F20" s="1579"/>
      <c r="G20" s="1579"/>
      <c r="H20" s="926"/>
      <c r="I20" s="926"/>
      <c r="J20" s="926"/>
      <c r="K20" s="1033"/>
      <c r="L20" s="1033"/>
      <c r="M20" s="1033"/>
      <c r="N20" s="1033"/>
      <c r="O20" s="1033"/>
      <c r="P20" s="1033"/>
      <c r="Q20" s="926"/>
      <c r="R20" s="926"/>
      <c r="S20" s="926"/>
      <c r="T20" s="926"/>
      <c r="U20" s="926"/>
      <c r="V20" s="926"/>
      <c r="W20" s="1580"/>
      <c r="X20" s="1580"/>
      <c r="Y20" s="1580"/>
      <c r="Z20" s="926"/>
      <c r="AA20" s="926"/>
      <c r="AB20" s="926"/>
      <c r="AC20" s="926"/>
      <c r="AD20" s="926"/>
      <c r="AE20" s="926"/>
      <c r="AF20" s="1033"/>
      <c r="AG20" s="1033"/>
      <c r="AH20" s="1033"/>
      <c r="AI20" s="1034"/>
      <c r="AJ20" s="4"/>
      <c r="AK20" s="1607" t="str">
        <f t="shared" si="1"/>
        <v/>
      </c>
      <c r="AL20" s="1608"/>
      <c r="AM20" s="1608"/>
      <c r="AN20" s="1608" t="str">
        <f t="shared" si="2"/>
        <v/>
      </c>
      <c r="AO20" s="1608"/>
      <c r="AP20" s="1608"/>
      <c r="AQ20" s="1608" t="str">
        <f t="shared" si="3"/>
        <v/>
      </c>
      <c r="AR20" s="1608"/>
      <c r="AS20" s="1609"/>
      <c r="AT20" s="4"/>
      <c r="AU20" s="1575" t="str">
        <f t="shared" si="0"/>
        <v/>
      </c>
      <c r="AV20" s="1576"/>
      <c r="AW20" s="1576"/>
      <c r="AX20" s="1576"/>
      <c r="AY20" s="1576"/>
      <c r="AZ20" s="1576"/>
      <c r="BA20" s="1576"/>
      <c r="BB20" s="1576"/>
      <c r="BC20" s="1576"/>
      <c r="BD20" s="1577"/>
      <c r="BE20" s="4"/>
      <c r="BF20" s="4"/>
      <c r="BG20" s="4"/>
      <c r="BH20" s="4"/>
      <c r="BI20" s="4"/>
      <c r="BJ20" s="4"/>
      <c r="BK20" s="4"/>
      <c r="BL20" s="4"/>
      <c r="BM20" s="4"/>
      <c r="BN20" s="4"/>
      <c r="BO20" s="4"/>
      <c r="BP20" s="4"/>
      <c r="BQ20" s="4"/>
      <c r="BR20" s="4"/>
      <c r="BS20" s="4"/>
      <c r="BT20" s="4"/>
      <c r="BU20" s="4"/>
    </row>
    <row r="21" spans="1:73" ht="12" customHeight="1" x14ac:dyDescent="0.2">
      <c r="A21" s="1578"/>
      <c r="B21" s="1579"/>
      <c r="C21" s="1579"/>
      <c r="D21" s="1579"/>
      <c r="E21" s="1579"/>
      <c r="F21" s="1579"/>
      <c r="G21" s="1579"/>
      <c r="H21" s="1580"/>
      <c r="I21" s="1580"/>
      <c r="J21" s="1580"/>
      <c r="K21" s="1033"/>
      <c r="L21" s="1033"/>
      <c r="M21" s="1033"/>
      <c r="N21" s="1033"/>
      <c r="O21" s="1033"/>
      <c r="P21" s="1033"/>
      <c r="Q21" s="926"/>
      <c r="R21" s="926"/>
      <c r="S21" s="926"/>
      <c r="T21" s="926"/>
      <c r="U21" s="926"/>
      <c r="V21" s="926"/>
      <c r="W21" s="1580"/>
      <c r="X21" s="1580"/>
      <c r="Y21" s="1580"/>
      <c r="Z21" s="926"/>
      <c r="AA21" s="926"/>
      <c r="AB21" s="926"/>
      <c r="AC21" s="926"/>
      <c r="AD21" s="926"/>
      <c r="AE21" s="926"/>
      <c r="AF21" s="1033"/>
      <c r="AG21" s="1033"/>
      <c r="AH21" s="1033"/>
      <c r="AI21" s="1034"/>
      <c r="AJ21" s="4"/>
      <c r="AK21" s="1607" t="str">
        <f t="shared" si="1"/>
        <v/>
      </c>
      <c r="AL21" s="1608"/>
      <c r="AM21" s="1608"/>
      <c r="AN21" s="1608" t="str">
        <f t="shared" si="2"/>
        <v/>
      </c>
      <c r="AO21" s="1608"/>
      <c r="AP21" s="1608"/>
      <c r="AQ21" s="1608" t="str">
        <f t="shared" si="3"/>
        <v/>
      </c>
      <c r="AR21" s="1608"/>
      <c r="AS21" s="1609"/>
      <c r="AT21" s="4"/>
      <c r="AU21" s="1575" t="str">
        <f t="shared" si="0"/>
        <v/>
      </c>
      <c r="AV21" s="1576"/>
      <c r="AW21" s="1576"/>
      <c r="AX21" s="1576"/>
      <c r="AY21" s="1576"/>
      <c r="AZ21" s="1576"/>
      <c r="BA21" s="1576"/>
      <c r="BB21" s="1576"/>
      <c r="BC21" s="1576"/>
      <c r="BD21" s="1577"/>
      <c r="BE21" s="4"/>
      <c r="BF21" s="4"/>
      <c r="BG21" s="4"/>
      <c r="BH21" s="4"/>
      <c r="BI21" s="4"/>
      <c r="BJ21" s="4"/>
      <c r="BK21" s="4"/>
      <c r="BL21" s="4"/>
      <c r="BM21" s="4"/>
      <c r="BN21" s="4"/>
      <c r="BO21" s="4"/>
      <c r="BP21" s="4"/>
      <c r="BQ21" s="4"/>
      <c r="BR21" s="4"/>
      <c r="BS21" s="4"/>
      <c r="BT21" s="4"/>
      <c r="BU21" s="4"/>
    </row>
    <row r="22" spans="1:73" ht="12" customHeight="1" x14ac:dyDescent="0.2">
      <c r="A22" s="1578"/>
      <c r="B22" s="1579"/>
      <c r="C22" s="1579"/>
      <c r="D22" s="1579"/>
      <c r="E22" s="1579"/>
      <c r="F22" s="1579"/>
      <c r="G22" s="1579"/>
      <c r="H22" s="926"/>
      <c r="I22" s="926"/>
      <c r="J22" s="926"/>
      <c r="K22" s="1033"/>
      <c r="L22" s="1033"/>
      <c r="M22" s="1033"/>
      <c r="N22" s="1033"/>
      <c r="O22" s="1033"/>
      <c r="P22" s="1033"/>
      <c r="Q22" s="926"/>
      <c r="R22" s="926"/>
      <c r="S22" s="926"/>
      <c r="T22" s="926"/>
      <c r="U22" s="926"/>
      <c r="V22" s="926"/>
      <c r="W22" s="1580"/>
      <c r="X22" s="1580"/>
      <c r="Y22" s="1580"/>
      <c r="Z22" s="926"/>
      <c r="AA22" s="926"/>
      <c r="AB22" s="926"/>
      <c r="AC22" s="926"/>
      <c r="AD22" s="926"/>
      <c r="AE22" s="926"/>
      <c r="AF22" s="1033"/>
      <c r="AG22" s="1033"/>
      <c r="AH22" s="1033"/>
      <c r="AI22" s="1034"/>
      <c r="AJ22" s="4"/>
      <c r="AK22" s="1607" t="str">
        <f t="shared" si="1"/>
        <v/>
      </c>
      <c r="AL22" s="1608"/>
      <c r="AM22" s="1608"/>
      <c r="AN22" s="1608" t="str">
        <f t="shared" si="2"/>
        <v/>
      </c>
      <c r="AO22" s="1608"/>
      <c r="AP22" s="1608"/>
      <c r="AQ22" s="1608" t="str">
        <f t="shared" si="3"/>
        <v/>
      </c>
      <c r="AR22" s="1608"/>
      <c r="AS22" s="1609"/>
      <c r="AT22" s="4"/>
      <c r="AU22" s="1575" t="str">
        <f t="shared" si="0"/>
        <v/>
      </c>
      <c r="AV22" s="1576"/>
      <c r="AW22" s="1576"/>
      <c r="AX22" s="1576"/>
      <c r="AY22" s="1576"/>
      <c r="AZ22" s="1576"/>
      <c r="BA22" s="1576"/>
      <c r="BB22" s="1576"/>
      <c r="BC22" s="1576"/>
      <c r="BD22" s="1577"/>
      <c r="BE22" s="4"/>
      <c r="BF22" s="4"/>
      <c r="BG22" s="4"/>
      <c r="BH22" s="4"/>
      <c r="BI22" s="4"/>
      <c r="BJ22" s="4"/>
      <c r="BK22" s="4"/>
      <c r="BL22" s="4"/>
      <c r="BM22" s="4"/>
      <c r="BN22" s="4"/>
      <c r="BO22" s="4"/>
      <c r="BP22" s="4"/>
      <c r="BQ22" s="4"/>
      <c r="BR22" s="4"/>
      <c r="BS22" s="4"/>
      <c r="BT22" s="4"/>
      <c r="BU22" s="4"/>
    </row>
    <row r="23" spans="1:73" ht="12" customHeight="1" x14ac:dyDescent="0.2">
      <c r="A23" s="1578"/>
      <c r="B23" s="1579"/>
      <c r="C23" s="1579"/>
      <c r="D23" s="1579"/>
      <c r="E23" s="1579"/>
      <c r="F23" s="1579"/>
      <c r="G23" s="1579"/>
      <c r="H23" s="1580"/>
      <c r="I23" s="1580"/>
      <c r="J23" s="1580"/>
      <c r="K23" s="1033"/>
      <c r="L23" s="1033"/>
      <c r="M23" s="1033"/>
      <c r="N23" s="1033"/>
      <c r="O23" s="1033"/>
      <c r="P23" s="1033"/>
      <c r="Q23" s="926"/>
      <c r="R23" s="926"/>
      <c r="S23" s="926"/>
      <c r="T23" s="926"/>
      <c r="U23" s="926"/>
      <c r="V23" s="926"/>
      <c r="W23" s="1580"/>
      <c r="X23" s="1580"/>
      <c r="Y23" s="1580"/>
      <c r="Z23" s="926"/>
      <c r="AA23" s="926"/>
      <c r="AB23" s="926"/>
      <c r="AC23" s="926"/>
      <c r="AD23" s="926"/>
      <c r="AE23" s="926"/>
      <c r="AF23" s="1033"/>
      <c r="AG23" s="1033"/>
      <c r="AH23" s="1033"/>
      <c r="AI23" s="1034"/>
      <c r="AJ23" s="4"/>
      <c r="AK23" s="1607" t="str">
        <f t="shared" si="1"/>
        <v/>
      </c>
      <c r="AL23" s="1608"/>
      <c r="AM23" s="1608"/>
      <c r="AN23" s="1608" t="str">
        <f t="shared" si="2"/>
        <v/>
      </c>
      <c r="AO23" s="1608"/>
      <c r="AP23" s="1608"/>
      <c r="AQ23" s="1608" t="str">
        <f t="shared" si="3"/>
        <v/>
      </c>
      <c r="AR23" s="1608"/>
      <c r="AS23" s="1609"/>
      <c r="AT23" s="4"/>
      <c r="AU23" s="1575" t="str">
        <f t="shared" si="0"/>
        <v/>
      </c>
      <c r="AV23" s="1576"/>
      <c r="AW23" s="1576"/>
      <c r="AX23" s="1576"/>
      <c r="AY23" s="1576"/>
      <c r="AZ23" s="1576"/>
      <c r="BA23" s="1576"/>
      <c r="BB23" s="1576"/>
      <c r="BC23" s="1576"/>
      <c r="BD23" s="1577"/>
      <c r="BE23" s="4"/>
      <c r="BF23" s="4"/>
      <c r="BG23" s="4"/>
      <c r="BH23" s="4"/>
      <c r="BI23" s="4"/>
      <c r="BJ23" s="4"/>
      <c r="BK23" s="4"/>
      <c r="BL23" s="4"/>
      <c r="BM23" s="4"/>
      <c r="BN23" s="4"/>
      <c r="BO23" s="4"/>
      <c r="BP23" s="4"/>
      <c r="BQ23" s="4"/>
      <c r="BR23" s="4"/>
      <c r="BS23" s="4"/>
      <c r="BT23" s="4"/>
      <c r="BU23" s="4"/>
    </row>
    <row r="24" spans="1:73" ht="12" customHeight="1" x14ac:dyDescent="0.2">
      <c r="A24" s="1578"/>
      <c r="B24" s="1579"/>
      <c r="C24" s="1579"/>
      <c r="D24" s="1579"/>
      <c r="E24" s="1579"/>
      <c r="F24" s="1579"/>
      <c r="G24" s="1579"/>
      <c r="H24" s="926"/>
      <c r="I24" s="926"/>
      <c r="J24" s="926"/>
      <c r="K24" s="1033"/>
      <c r="L24" s="1033"/>
      <c r="M24" s="1033"/>
      <c r="N24" s="1033"/>
      <c r="O24" s="1033"/>
      <c r="P24" s="1033"/>
      <c r="Q24" s="926"/>
      <c r="R24" s="926"/>
      <c r="S24" s="926"/>
      <c r="T24" s="926"/>
      <c r="U24" s="926"/>
      <c r="V24" s="926"/>
      <c r="W24" s="1580"/>
      <c r="X24" s="1580"/>
      <c r="Y24" s="1580"/>
      <c r="Z24" s="926"/>
      <c r="AA24" s="926"/>
      <c r="AB24" s="926"/>
      <c r="AC24" s="926"/>
      <c r="AD24" s="926"/>
      <c r="AE24" s="926"/>
      <c r="AF24" s="1033"/>
      <c r="AG24" s="1033"/>
      <c r="AH24" s="1033"/>
      <c r="AI24" s="1034"/>
      <c r="AJ24" s="4"/>
      <c r="AK24" s="1607" t="str">
        <f t="shared" si="1"/>
        <v/>
      </c>
      <c r="AL24" s="1608"/>
      <c r="AM24" s="1608"/>
      <c r="AN24" s="1608" t="str">
        <f t="shared" si="2"/>
        <v/>
      </c>
      <c r="AO24" s="1608"/>
      <c r="AP24" s="1608"/>
      <c r="AQ24" s="1608" t="str">
        <f t="shared" si="3"/>
        <v/>
      </c>
      <c r="AR24" s="1608"/>
      <c r="AS24" s="1609"/>
      <c r="AT24" s="4"/>
      <c r="AU24" s="1575" t="str">
        <f t="shared" si="0"/>
        <v/>
      </c>
      <c r="AV24" s="1576"/>
      <c r="AW24" s="1576"/>
      <c r="AX24" s="1576"/>
      <c r="AY24" s="1576"/>
      <c r="AZ24" s="1576"/>
      <c r="BA24" s="1576"/>
      <c r="BB24" s="1576"/>
      <c r="BC24" s="1576"/>
      <c r="BD24" s="1577"/>
      <c r="BE24" s="4"/>
      <c r="BF24" s="4"/>
      <c r="BG24" s="4"/>
      <c r="BH24" s="4"/>
      <c r="BI24" s="4"/>
      <c r="BJ24" s="4"/>
      <c r="BK24" s="4"/>
      <c r="BL24" s="4"/>
      <c r="BM24" s="4"/>
      <c r="BN24" s="4"/>
      <c r="BO24" s="4"/>
      <c r="BP24" s="4"/>
      <c r="BQ24" s="4"/>
      <c r="BR24" s="4"/>
      <c r="BS24" s="4"/>
      <c r="BT24" s="4"/>
      <c r="BU24" s="4"/>
    </row>
    <row r="25" spans="1:73" ht="12" customHeight="1" x14ac:dyDescent="0.2">
      <c r="A25" s="1578"/>
      <c r="B25" s="1579"/>
      <c r="C25" s="1579"/>
      <c r="D25" s="1579"/>
      <c r="E25" s="1579"/>
      <c r="F25" s="1579"/>
      <c r="G25" s="1579"/>
      <c r="H25" s="1580"/>
      <c r="I25" s="1580"/>
      <c r="J25" s="1580"/>
      <c r="K25" s="1033"/>
      <c r="L25" s="1033"/>
      <c r="M25" s="1033"/>
      <c r="N25" s="1033"/>
      <c r="O25" s="1033"/>
      <c r="P25" s="1033"/>
      <c r="Q25" s="926"/>
      <c r="R25" s="926"/>
      <c r="S25" s="926"/>
      <c r="T25" s="926"/>
      <c r="U25" s="926"/>
      <c r="V25" s="926"/>
      <c r="W25" s="1580"/>
      <c r="X25" s="1580"/>
      <c r="Y25" s="1580"/>
      <c r="Z25" s="926"/>
      <c r="AA25" s="926"/>
      <c r="AB25" s="926"/>
      <c r="AC25" s="926"/>
      <c r="AD25" s="926"/>
      <c r="AE25" s="926"/>
      <c r="AF25" s="1033"/>
      <c r="AG25" s="1033"/>
      <c r="AH25" s="1033"/>
      <c r="AI25" s="1034"/>
      <c r="AJ25" s="4"/>
      <c r="AK25" s="1607" t="str">
        <f t="shared" si="1"/>
        <v/>
      </c>
      <c r="AL25" s="1608"/>
      <c r="AM25" s="1608"/>
      <c r="AN25" s="1608" t="str">
        <f t="shared" si="2"/>
        <v/>
      </c>
      <c r="AO25" s="1608"/>
      <c r="AP25" s="1608"/>
      <c r="AQ25" s="1608" t="str">
        <f t="shared" si="3"/>
        <v/>
      </c>
      <c r="AR25" s="1608"/>
      <c r="AS25" s="1609"/>
      <c r="AT25" s="4"/>
      <c r="AU25" s="1575" t="str">
        <f t="shared" si="0"/>
        <v/>
      </c>
      <c r="AV25" s="1576"/>
      <c r="AW25" s="1576"/>
      <c r="AX25" s="1576"/>
      <c r="AY25" s="1576"/>
      <c r="AZ25" s="1576"/>
      <c r="BA25" s="1576"/>
      <c r="BB25" s="1576"/>
      <c r="BC25" s="1576"/>
      <c r="BD25" s="1577"/>
      <c r="BE25" s="4"/>
      <c r="BF25" s="4"/>
      <c r="BG25" s="4"/>
      <c r="BH25" s="4"/>
      <c r="BI25" s="4"/>
      <c r="BJ25" s="4"/>
      <c r="BK25" s="4"/>
      <c r="BL25" s="4"/>
      <c r="BM25" s="4"/>
      <c r="BN25" s="4"/>
      <c r="BO25" s="4"/>
      <c r="BP25" s="4"/>
      <c r="BQ25" s="4"/>
      <c r="BR25" s="4"/>
      <c r="BS25" s="4"/>
      <c r="BT25" s="4"/>
      <c r="BU25" s="4"/>
    </row>
    <row r="26" spans="1:73" ht="12" customHeight="1" x14ac:dyDescent="0.2">
      <c r="A26" s="1578"/>
      <c r="B26" s="1579"/>
      <c r="C26" s="1579"/>
      <c r="D26" s="1579"/>
      <c r="E26" s="1579"/>
      <c r="F26" s="1579"/>
      <c r="G26" s="1579"/>
      <c r="H26" s="926"/>
      <c r="I26" s="926"/>
      <c r="J26" s="926"/>
      <c r="K26" s="1033"/>
      <c r="L26" s="1033"/>
      <c r="M26" s="1033"/>
      <c r="N26" s="1033"/>
      <c r="O26" s="1033"/>
      <c r="P26" s="1033"/>
      <c r="Q26" s="926"/>
      <c r="R26" s="926"/>
      <c r="S26" s="926"/>
      <c r="T26" s="926"/>
      <c r="U26" s="926"/>
      <c r="V26" s="926"/>
      <c r="W26" s="1580"/>
      <c r="X26" s="1580"/>
      <c r="Y26" s="1580"/>
      <c r="Z26" s="926"/>
      <c r="AA26" s="926"/>
      <c r="AB26" s="926"/>
      <c r="AC26" s="926"/>
      <c r="AD26" s="926"/>
      <c r="AE26" s="926"/>
      <c r="AF26" s="1033"/>
      <c r="AG26" s="1033"/>
      <c r="AH26" s="1033"/>
      <c r="AI26" s="1034"/>
      <c r="AJ26" s="4"/>
      <c r="AK26" s="1607" t="str">
        <f t="shared" si="1"/>
        <v/>
      </c>
      <c r="AL26" s="1608"/>
      <c r="AM26" s="1608"/>
      <c r="AN26" s="1608" t="str">
        <f t="shared" si="2"/>
        <v/>
      </c>
      <c r="AO26" s="1608"/>
      <c r="AP26" s="1608"/>
      <c r="AQ26" s="1608" t="str">
        <f t="shared" si="3"/>
        <v/>
      </c>
      <c r="AR26" s="1608"/>
      <c r="AS26" s="1609"/>
      <c r="AT26" s="4"/>
      <c r="AU26" s="1575" t="str">
        <f t="shared" si="0"/>
        <v/>
      </c>
      <c r="AV26" s="1576"/>
      <c r="AW26" s="1576"/>
      <c r="AX26" s="1576"/>
      <c r="AY26" s="1576"/>
      <c r="AZ26" s="1576"/>
      <c r="BA26" s="1576"/>
      <c r="BB26" s="1576"/>
      <c r="BC26" s="1576"/>
      <c r="BD26" s="1577"/>
      <c r="BE26" s="4"/>
      <c r="BF26" s="4"/>
      <c r="BG26" s="4"/>
      <c r="BH26" s="4"/>
      <c r="BI26" s="4"/>
      <c r="BJ26" s="4"/>
      <c r="BK26" s="4"/>
      <c r="BL26" s="4"/>
      <c r="BM26" s="4"/>
      <c r="BN26" s="4"/>
      <c r="BO26" s="4"/>
      <c r="BP26" s="4"/>
      <c r="BQ26" s="4"/>
      <c r="BR26" s="4"/>
      <c r="BS26" s="4"/>
      <c r="BT26" s="4"/>
      <c r="BU26" s="4"/>
    </row>
    <row r="27" spans="1:73" ht="12" customHeight="1" x14ac:dyDescent="0.2">
      <c r="A27" s="1578"/>
      <c r="B27" s="1579"/>
      <c r="C27" s="1579"/>
      <c r="D27" s="1579"/>
      <c r="E27" s="1579"/>
      <c r="F27" s="1579"/>
      <c r="G27" s="1579"/>
      <c r="H27" s="1580"/>
      <c r="I27" s="1580"/>
      <c r="J27" s="1580"/>
      <c r="K27" s="1033"/>
      <c r="L27" s="1033"/>
      <c r="M27" s="1033"/>
      <c r="N27" s="1033"/>
      <c r="O27" s="1033"/>
      <c r="P27" s="1033"/>
      <c r="Q27" s="926"/>
      <c r="R27" s="926"/>
      <c r="S27" s="926"/>
      <c r="T27" s="926"/>
      <c r="U27" s="926"/>
      <c r="V27" s="926"/>
      <c r="W27" s="1580"/>
      <c r="X27" s="1580"/>
      <c r="Y27" s="1580"/>
      <c r="Z27" s="926"/>
      <c r="AA27" s="926"/>
      <c r="AB27" s="926"/>
      <c r="AC27" s="926"/>
      <c r="AD27" s="926"/>
      <c r="AE27" s="926"/>
      <c r="AF27" s="1033"/>
      <c r="AG27" s="1033"/>
      <c r="AH27" s="1033"/>
      <c r="AI27" s="1034"/>
      <c r="AJ27" s="4"/>
      <c r="AK27" s="1607" t="str">
        <f t="shared" si="1"/>
        <v/>
      </c>
      <c r="AL27" s="1608"/>
      <c r="AM27" s="1608"/>
      <c r="AN27" s="1608" t="str">
        <f t="shared" si="2"/>
        <v/>
      </c>
      <c r="AO27" s="1608"/>
      <c r="AP27" s="1608"/>
      <c r="AQ27" s="1608" t="str">
        <f t="shared" si="3"/>
        <v/>
      </c>
      <c r="AR27" s="1608"/>
      <c r="AS27" s="1609"/>
      <c r="AT27" s="4"/>
      <c r="AU27" s="1575" t="str">
        <f t="shared" si="0"/>
        <v/>
      </c>
      <c r="AV27" s="1576"/>
      <c r="AW27" s="1576"/>
      <c r="AX27" s="1576"/>
      <c r="AY27" s="1576"/>
      <c r="AZ27" s="1576"/>
      <c r="BA27" s="1576"/>
      <c r="BB27" s="1576"/>
      <c r="BC27" s="1576"/>
      <c r="BD27" s="1577"/>
      <c r="BE27" s="4"/>
      <c r="BF27" s="4"/>
      <c r="BG27" s="4"/>
      <c r="BH27" s="4"/>
      <c r="BI27" s="4"/>
      <c r="BJ27" s="4"/>
      <c r="BK27" s="4"/>
      <c r="BL27" s="4"/>
      <c r="BM27" s="4"/>
      <c r="BN27" s="4"/>
      <c r="BO27" s="4"/>
      <c r="BP27" s="4"/>
      <c r="BQ27" s="4"/>
      <c r="BR27" s="4"/>
      <c r="BS27" s="4"/>
      <c r="BT27" s="4"/>
      <c r="BU27" s="4"/>
    </row>
    <row r="28" spans="1:73" ht="12" customHeight="1" x14ac:dyDescent="0.2">
      <c r="A28" s="1578"/>
      <c r="B28" s="1579"/>
      <c r="C28" s="1579"/>
      <c r="D28" s="1579"/>
      <c r="E28" s="1579"/>
      <c r="F28" s="1579"/>
      <c r="G28" s="1579"/>
      <c r="H28" s="926"/>
      <c r="I28" s="926"/>
      <c r="J28" s="926"/>
      <c r="K28" s="1033"/>
      <c r="L28" s="1033"/>
      <c r="M28" s="1033"/>
      <c r="N28" s="1033"/>
      <c r="O28" s="1033"/>
      <c r="P28" s="1033"/>
      <c r="Q28" s="926"/>
      <c r="R28" s="926"/>
      <c r="S28" s="926"/>
      <c r="T28" s="926"/>
      <c r="U28" s="926"/>
      <c r="V28" s="926"/>
      <c r="W28" s="1580"/>
      <c r="X28" s="1580"/>
      <c r="Y28" s="1580"/>
      <c r="Z28" s="926"/>
      <c r="AA28" s="926"/>
      <c r="AB28" s="926"/>
      <c r="AC28" s="926"/>
      <c r="AD28" s="926"/>
      <c r="AE28" s="926"/>
      <c r="AF28" s="1033"/>
      <c r="AG28" s="1033"/>
      <c r="AH28" s="1033"/>
      <c r="AI28" s="1034"/>
      <c r="AJ28" s="4"/>
      <c r="AK28" s="1607" t="str">
        <f t="shared" si="1"/>
        <v/>
      </c>
      <c r="AL28" s="1608"/>
      <c r="AM28" s="1608"/>
      <c r="AN28" s="1608" t="str">
        <f t="shared" si="2"/>
        <v/>
      </c>
      <c r="AO28" s="1608"/>
      <c r="AP28" s="1608"/>
      <c r="AQ28" s="1608" t="str">
        <f t="shared" si="3"/>
        <v/>
      </c>
      <c r="AR28" s="1608"/>
      <c r="AS28" s="1609"/>
      <c r="AT28" s="4"/>
      <c r="AU28" s="1575" t="str">
        <f t="shared" si="0"/>
        <v/>
      </c>
      <c r="AV28" s="1576"/>
      <c r="AW28" s="1576"/>
      <c r="AX28" s="1576"/>
      <c r="AY28" s="1576"/>
      <c r="AZ28" s="1576"/>
      <c r="BA28" s="1576"/>
      <c r="BB28" s="1576"/>
      <c r="BC28" s="1576"/>
      <c r="BD28" s="1577"/>
      <c r="BE28" s="4"/>
      <c r="BF28" s="4"/>
      <c r="BG28" s="4"/>
      <c r="BH28" s="4"/>
      <c r="BI28" s="4"/>
      <c r="BJ28" s="4"/>
      <c r="BK28" s="4"/>
      <c r="BL28" s="4"/>
      <c r="BM28" s="4"/>
      <c r="BN28" s="4"/>
      <c r="BO28" s="4"/>
      <c r="BP28" s="4"/>
      <c r="BQ28" s="4"/>
      <c r="BR28" s="4"/>
      <c r="BS28" s="4"/>
      <c r="BT28" s="4"/>
      <c r="BU28" s="4"/>
    </row>
    <row r="29" spans="1:73" ht="12" customHeight="1" x14ac:dyDescent="0.2">
      <c r="A29" s="1578"/>
      <c r="B29" s="1579"/>
      <c r="C29" s="1579"/>
      <c r="D29" s="1579"/>
      <c r="E29" s="1579"/>
      <c r="F29" s="1579"/>
      <c r="G29" s="1579"/>
      <c r="H29" s="1580"/>
      <c r="I29" s="1580"/>
      <c r="J29" s="1580"/>
      <c r="K29" s="1033"/>
      <c r="L29" s="1033"/>
      <c r="M29" s="1033"/>
      <c r="N29" s="1033"/>
      <c r="O29" s="1033"/>
      <c r="P29" s="1033"/>
      <c r="Q29" s="926"/>
      <c r="R29" s="926"/>
      <c r="S29" s="926"/>
      <c r="T29" s="926"/>
      <c r="U29" s="926"/>
      <c r="V29" s="926"/>
      <c r="W29" s="1580"/>
      <c r="X29" s="1580"/>
      <c r="Y29" s="1580"/>
      <c r="Z29" s="926"/>
      <c r="AA29" s="926"/>
      <c r="AB29" s="926"/>
      <c r="AC29" s="926"/>
      <c r="AD29" s="926"/>
      <c r="AE29" s="926"/>
      <c r="AF29" s="1033"/>
      <c r="AG29" s="1033"/>
      <c r="AH29" s="1033"/>
      <c r="AI29" s="1034"/>
      <c r="AJ29" s="4"/>
      <c r="AK29" s="1607" t="str">
        <f t="shared" si="1"/>
        <v/>
      </c>
      <c r="AL29" s="1608"/>
      <c r="AM29" s="1608"/>
      <c r="AN29" s="1608" t="str">
        <f t="shared" si="2"/>
        <v/>
      </c>
      <c r="AO29" s="1608"/>
      <c r="AP29" s="1608"/>
      <c r="AQ29" s="1608" t="str">
        <f t="shared" si="3"/>
        <v/>
      </c>
      <c r="AR29" s="1608"/>
      <c r="AS29" s="1609"/>
      <c r="AT29" s="4"/>
      <c r="AU29" s="1575" t="str">
        <f t="shared" si="0"/>
        <v/>
      </c>
      <c r="AV29" s="1576"/>
      <c r="AW29" s="1576"/>
      <c r="AX29" s="1576"/>
      <c r="AY29" s="1576"/>
      <c r="AZ29" s="1576"/>
      <c r="BA29" s="1576"/>
      <c r="BB29" s="1576"/>
      <c r="BC29" s="1576"/>
      <c r="BD29" s="1577"/>
      <c r="BE29" s="4"/>
      <c r="BF29" s="4"/>
      <c r="BG29" s="4"/>
      <c r="BH29" s="4"/>
      <c r="BI29" s="4"/>
      <c r="BJ29" s="4"/>
      <c r="BK29" s="4"/>
      <c r="BL29" s="4"/>
      <c r="BM29" s="4"/>
      <c r="BN29" s="4"/>
      <c r="BO29" s="4"/>
      <c r="BP29" s="4"/>
      <c r="BQ29" s="4"/>
      <c r="BR29" s="4"/>
      <c r="BS29" s="4"/>
      <c r="BT29" s="4"/>
      <c r="BU29" s="4"/>
    </row>
    <row r="30" spans="1:73" ht="12" customHeight="1" x14ac:dyDescent="0.2">
      <c r="A30" s="1578"/>
      <c r="B30" s="1579"/>
      <c r="C30" s="1579"/>
      <c r="D30" s="1579"/>
      <c r="E30" s="1579"/>
      <c r="F30" s="1579"/>
      <c r="G30" s="1579"/>
      <c r="H30" s="926"/>
      <c r="I30" s="926"/>
      <c r="J30" s="926"/>
      <c r="K30" s="1033"/>
      <c r="L30" s="1033"/>
      <c r="M30" s="1033"/>
      <c r="N30" s="1033"/>
      <c r="O30" s="1033"/>
      <c r="P30" s="1033"/>
      <c r="Q30" s="926"/>
      <c r="R30" s="926"/>
      <c r="S30" s="926"/>
      <c r="T30" s="926"/>
      <c r="U30" s="926"/>
      <c r="V30" s="926"/>
      <c r="W30" s="1580"/>
      <c r="X30" s="1580"/>
      <c r="Y30" s="1580"/>
      <c r="Z30" s="926"/>
      <c r="AA30" s="926"/>
      <c r="AB30" s="926"/>
      <c r="AC30" s="926"/>
      <c r="AD30" s="926"/>
      <c r="AE30" s="926"/>
      <c r="AF30" s="1033"/>
      <c r="AG30" s="1033"/>
      <c r="AH30" s="1033"/>
      <c r="AI30" s="1034"/>
      <c r="AJ30" s="4"/>
      <c r="AK30" s="1607" t="str">
        <f t="shared" si="1"/>
        <v/>
      </c>
      <c r="AL30" s="1608"/>
      <c r="AM30" s="1608"/>
      <c r="AN30" s="1608" t="str">
        <f t="shared" si="2"/>
        <v/>
      </c>
      <c r="AO30" s="1608"/>
      <c r="AP30" s="1608"/>
      <c r="AQ30" s="1608" t="str">
        <f t="shared" si="3"/>
        <v/>
      </c>
      <c r="AR30" s="1608"/>
      <c r="AS30" s="1609"/>
      <c r="AT30" s="4"/>
      <c r="AU30" s="1575" t="str">
        <f t="shared" si="0"/>
        <v/>
      </c>
      <c r="AV30" s="1576"/>
      <c r="AW30" s="1576"/>
      <c r="AX30" s="1576"/>
      <c r="AY30" s="1576"/>
      <c r="AZ30" s="1576"/>
      <c r="BA30" s="1576"/>
      <c r="BB30" s="1576"/>
      <c r="BC30" s="1576"/>
      <c r="BD30" s="1577"/>
      <c r="BE30" s="4"/>
      <c r="BF30" s="4"/>
      <c r="BG30" s="4"/>
      <c r="BH30" s="4"/>
      <c r="BI30" s="4"/>
      <c r="BJ30" s="4"/>
      <c r="BK30" s="4"/>
      <c r="BL30" s="4"/>
      <c r="BM30" s="4"/>
      <c r="BN30" s="4"/>
      <c r="BO30" s="4"/>
      <c r="BP30" s="4"/>
      <c r="BQ30" s="4"/>
      <c r="BR30" s="4"/>
      <c r="BS30" s="4"/>
      <c r="BT30" s="4"/>
      <c r="BU30" s="4"/>
    </row>
    <row r="31" spans="1:73" ht="12" customHeight="1" x14ac:dyDescent="0.2">
      <c r="A31" s="1578"/>
      <c r="B31" s="1579"/>
      <c r="C31" s="1579"/>
      <c r="D31" s="1579"/>
      <c r="E31" s="1579"/>
      <c r="F31" s="1579"/>
      <c r="G31" s="1579"/>
      <c r="H31" s="1580"/>
      <c r="I31" s="1580"/>
      <c r="J31" s="1580"/>
      <c r="K31" s="1033"/>
      <c r="L31" s="1033"/>
      <c r="M31" s="1033"/>
      <c r="N31" s="1033"/>
      <c r="O31" s="1033"/>
      <c r="P31" s="1033"/>
      <c r="Q31" s="926"/>
      <c r="R31" s="926"/>
      <c r="S31" s="926"/>
      <c r="T31" s="926"/>
      <c r="U31" s="926"/>
      <c r="V31" s="926"/>
      <c r="W31" s="1580"/>
      <c r="X31" s="1580"/>
      <c r="Y31" s="1580"/>
      <c r="Z31" s="926"/>
      <c r="AA31" s="926"/>
      <c r="AB31" s="926"/>
      <c r="AC31" s="926"/>
      <c r="AD31" s="926"/>
      <c r="AE31" s="926"/>
      <c r="AF31" s="1033"/>
      <c r="AG31" s="1033"/>
      <c r="AH31" s="1033"/>
      <c r="AI31" s="1034"/>
      <c r="AJ31" s="4"/>
      <c r="AK31" s="1607" t="str">
        <f t="shared" si="1"/>
        <v/>
      </c>
      <c r="AL31" s="1608"/>
      <c r="AM31" s="1608"/>
      <c r="AN31" s="1608" t="str">
        <f t="shared" si="2"/>
        <v/>
      </c>
      <c r="AO31" s="1608"/>
      <c r="AP31" s="1608"/>
      <c r="AQ31" s="1608" t="str">
        <f t="shared" si="3"/>
        <v/>
      </c>
      <c r="AR31" s="1608"/>
      <c r="AS31" s="1609"/>
      <c r="AT31" s="4"/>
      <c r="AU31" s="1575" t="str">
        <f t="shared" si="0"/>
        <v/>
      </c>
      <c r="AV31" s="1576"/>
      <c r="AW31" s="1576"/>
      <c r="AX31" s="1576"/>
      <c r="AY31" s="1576"/>
      <c r="AZ31" s="1576"/>
      <c r="BA31" s="1576"/>
      <c r="BB31" s="1576"/>
      <c r="BC31" s="1576"/>
      <c r="BD31" s="1577"/>
      <c r="BE31" s="4"/>
      <c r="BF31" s="4"/>
      <c r="BG31" s="4"/>
      <c r="BH31" s="4"/>
      <c r="BI31" s="4"/>
      <c r="BJ31" s="4"/>
      <c r="BK31" s="4"/>
      <c r="BL31" s="4"/>
      <c r="BM31" s="4"/>
      <c r="BN31" s="4"/>
      <c r="BO31" s="4"/>
      <c r="BP31" s="4"/>
      <c r="BQ31" s="4"/>
      <c r="BR31" s="4"/>
      <c r="BS31" s="4"/>
      <c r="BT31" s="4"/>
      <c r="BU31" s="4"/>
    </row>
    <row r="32" spans="1:73" ht="12" customHeight="1" x14ac:dyDescent="0.2">
      <c r="A32" s="1578"/>
      <c r="B32" s="1579"/>
      <c r="C32" s="1579"/>
      <c r="D32" s="1579"/>
      <c r="E32" s="1579"/>
      <c r="F32" s="1579"/>
      <c r="G32" s="1579"/>
      <c r="H32" s="926"/>
      <c r="I32" s="926"/>
      <c r="J32" s="926"/>
      <c r="K32" s="1033"/>
      <c r="L32" s="1033"/>
      <c r="M32" s="1033"/>
      <c r="N32" s="1033"/>
      <c r="O32" s="1033"/>
      <c r="P32" s="1033"/>
      <c r="Q32" s="926"/>
      <c r="R32" s="926"/>
      <c r="S32" s="926"/>
      <c r="T32" s="926"/>
      <c r="U32" s="926"/>
      <c r="V32" s="926"/>
      <c r="W32" s="1580"/>
      <c r="X32" s="1580"/>
      <c r="Y32" s="1580"/>
      <c r="Z32" s="926"/>
      <c r="AA32" s="926"/>
      <c r="AB32" s="926"/>
      <c r="AC32" s="926"/>
      <c r="AD32" s="926"/>
      <c r="AE32" s="926"/>
      <c r="AF32" s="1033"/>
      <c r="AG32" s="1033"/>
      <c r="AH32" s="1033"/>
      <c r="AI32" s="1034"/>
      <c r="AJ32" s="4"/>
      <c r="AK32" s="1607" t="str">
        <f t="shared" si="1"/>
        <v/>
      </c>
      <c r="AL32" s="1608"/>
      <c r="AM32" s="1608"/>
      <c r="AN32" s="1608" t="str">
        <f t="shared" si="2"/>
        <v/>
      </c>
      <c r="AO32" s="1608"/>
      <c r="AP32" s="1608"/>
      <c r="AQ32" s="1608" t="str">
        <f t="shared" si="3"/>
        <v/>
      </c>
      <c r="AR32" s="1608"/>
      <c r="AS32" s="1609"/>
      <c r="AT32" s="4"/>
      <c r="AU32" s="1575" t="str">
        <f t="shared" si="0"/>
        <v/>
      </c>
      <c r="AV32" s="1576"/>
      <c r="AW32" s="1576"/>
      <c r="AX32" s="1576"/>
      <c r="AY32" s="1576"/>
      <c r="AZ32" s="1576"/>
      <c r="BA32" s="1576"/>
      <c r="BB32" s="1576"/>
      <c r="BC32" s="1576"/>
      <c r="BD32" s="1577"/>
      <c r="BE32" s="4"/>
      <c r="BF32" s="4"/>
      <c r="BG32" s="4"/>
      <c r="BH32" s="4"/>
      <c r="BI32" s="4"/>
      <c r="BJ32" s="4"/>
      <c r="BK32" s="4"/>
      <c r="BL32" s="4"/>
      <c r="BM32" s="4"/>
      <c r="BN32" s="4"/>
      <c r="BO32" s="4"/>
      <c r="BP32" s="4"/>
      <c r="BQ32" s="4"/>
      <c r="BR32" s="4"/>
      <c r="BS32" s="4"/>
      <c r="BT32" s="4"/>
      <c r="BU32" s="4"/>
    </row>
    <row r="33" spans="1:73" ht="12" customHeight="1" x14ac:dyDescent="0.2">
      <c r="A33" s="1578"/>
      <c r="B33" s="1579"/>
      <c r="C33" s="1579"/>
      <c r="D33" s="1579"/>
      <c r="E33" s="1579"/>
      <c r="F33" s="1579"/>
      <c r="G33" s="1579"/>
      <c r="H33" s="1580"/>
      <c r="I33" s="1580"/>
      <c r="J33" s="1580"/>
      <c r="K33" s="1033"/>
      <c r="L33" s="1033"/>
      <c r="M33" s="1033"/>
      <c r="N33" s="1033"/>
      <c r="O33" s="1033"/>
      <c r="P33" s="1033"/>
      <c r="Q33" s="926"/>
      <c r="R33" s="926"/>
      <c r="S33" s="926"/>
      <c r="T33" s="926"/>
      <c r="U33" s="926"/>
      <c r="V33" s="926"/>
      <c r="W33" s="926"/>
      <c r="X33" s="926"/>
      <c r="Y33" s="926"/>
      <c r="Z33" s="926"/>
      <c r="AA33" s="926"/>
      <c r="AB33" s="926"/>
      <c r="AC33" s="926"/>
      <c r="AD33" s="926"/>
      <c r="AE33" s="926"/>
      <c r="AF33" s="1033"/>
      <c r="AG33" s="1033"/>
      <c r="AH33" s="1033"/>
      <c r="AI33" s="1034"/>
      <c r="AJ33" s="4"/>
      <c r="AK33" s="1607" t="str">
        <f t="shared" si="1"/>
        <v/>
      </c>
      <c r="AL33" s="1608"/>
      <c r="AM33" s="1608"/>
      <c r="AN33" s="1608" t="str">
        <f t="shared" si="2"/>
        <v/>
      </c>
      <c r="AO33" s="1608"/>
      <c r="AP33" s="1608"/>
      <c r="AQ33" s="1608" t="str">
        <f t="shared" si="3"/>
        <v/>
      </c>
      <c r="AR33" s="1608"/>
      <c r="AS33" s="1609"/>
      <c r="AT33" s="4"/>
      <c r="AU33" s="1575" t="str">
        <f t="shared" si="0"/>
        <v/>
      </c>
      <c r="AV33" s="1576"/>
      <c r="AW33" s="1576"/>
      <c r="AX33" s="1576"/>
      <c r="AY33" s="1576"/>
      <c r="AZ33" s="1576"/>
      <c r="BA33" s="1576"/>
      <c r="BB33" s="1576"/>
      <c r="BC33" s="1576"/>
      <c r="BD33" s="1577"/>
      <c r="BE33" s="4"/>
      <c r="BF33" s="4"/>
      <c r="BG33" s="4"/>
      <c r="BH33" s="4"/>
      <c r="BI33" s="4"/>
      <c r="BJ33" s="4"/>
      <c r="BK33" s="4"/>
      <c r="BL33" s="4"/>
      <c r="BM33" s="4"/>
      <c r="BN33" s="4"/>
      <c r="BO33" s="4"/>
      <c r="BP33" s="4"/>
      <c r="BQ33" s="4"/>
      <c r="BR33" s="4"/>
      <c r="BS33" s="4"/>
      <c r="BT33" s="4"/>
      <c r="BU33" s="4"/>
    </row>
    <row r="34" spans="1:73" ht="12" customHeight="1" x14ac:dyDescent="0.2">
      <c r="A34" s="1578"/>
      <c r="B34" s="1579"/>
      <c r="C34" s="1579"/>
      <c r="D34" s="1579"/>
      <c r="E34" s="1579"/>
      <c r="F34" s="1579"/>
      <c r="G34" s="1579"/>
      <c r="H34" s="926"/>
      <c r="I34" s="926"/>
      <c r="J34" s="926"/>
      <c r="K34" s="1033"/>
      <c r="L34" s="1033"/>
      <c r="M34" s="1033"/>
      <c r="N34" s="1033"/>
      <c r="O34" s="1033"/>
      <c r="P34" s="1033"/>
      <c r="Q34" s="926"/>
      <c r="R34" s="926"/>
      <c r="S34" s="926"/>
      <c r="T34" s="926"/>
      <c r="U34" s="926"/>
      <c r="V34" s="926"/>
      <c r="W34" s="926"/>
      <c r="X34" s="926"/>
      <c r="Y34" s="926"/>
      <c r="Z34" s="926"/>
      <c r="AA34" s="926"/>
      <c r="AB34" s="926"/>
      <c r="AC34" s="926"/>
      <c r="AD34" s="926"/>
      <c r="AE34" s="926"/>
      <c r="AF34" s="1033"/>
      <c r="AG34" s="1033"/>
      <c r="AH34" s="1033"/>
      <c r="AI34" s="1034"/>
      <c r="AJ34" s="4"/>
      <c r="AK34" s="1607" t="str">
        <f t="shared" si="1"/>
        <v/>
      </c>
      <c r="AL34" s="1608"/>
      <c r="AM34" s="1608"/>
      <c r="AN34" s="1608" t="str">
        <f t="shared" si="2"/>
        <v/>
      </c>
      <c r="AO34" s="1608"/>
      <c r="AP34" s="1608"/>
      <c r="AQ34" s="1608" t="str">
        <f t="shared" si="3"/>
        <v/>
      </c>
      <c r="AR34" s="1608"/>
      <c r="AS34" s="1609"/>
      <c r="AT34" s="4"/>
      <c r="AU34" s="1575" t="str">
        <f t="shared" si="0"/>
        <v/>
      </c>
      <c r="AV34" s="1576"/>
      <c r="AW34" s="1576"/>
      <c r="AX34" s="1576"/>
      <c r="AY34" s="1576"/>
      <c r="AZ34" s="1576"/>
      <c r="BA34" s="1576"/>
      <c r="BB34" s="1576"/>
      <c r="BC34" s="1576"/>
      <c r="BD34" s="1577"/>
      <c r="BE34" s="4"/>
      <c r="BF34" s="4"/>
      <c r="BG34" s="4"/>
      <c r="BH34" s="4"/>
      <c r="BI34" s="4"/>
      <c r="BJ34" s="4"/>
      <c r="BK34" s="4"/>
      <c r="BL34" s="4"/>
      <c r="BM34" s="4"/>
      <c r="BN34" s="4"/>
      <c r="BO34" s="4"/>
      <c r="BP34" s="4"/>
      <c r="BQ34" s="4"/>
      <c r="BR34" s="4"/>
      <c r="BS34" s="4"/>
      <c r="BT34" s="4"/>
      <c r="BU34" s="4"/>
    </row>
    <row r="35" spans="1:73" ht="12" customHeight="1" x14ac:dyDescent="0.2">
      <c r="A35" s="1578"/>
      <c r="B35" s="1579"/>
      <c r="C35" s="1579"/>
      <c r="D35" s="1579"/>
      <c r="E35" s="1579"/>
      <c r="F35" s="1579"/>
      <c r="G35" s="1579"/>
      <c r="H35" s="1580"/>
      <c r="I35" s="1580"/>
      <c r="J35" s="1580"/>
      <c r="K35" s="1033"/>
      <c r="L35" s="1033"/>
      <c r="M35" s="1033"/>
      <c r="N35" s="1033"/>
      <c r="O35" s="1033"/>
      <c r="P35" s="1033"/>
      <c r="Q35" s="926"/>
      <c r="R35" s="926"/>
      <c r="S35" s="926"/>
      <c r="T35" s="926"/>
      <c r="U35" s="926"/>
      <c r="V35" s="926"/>
      <c r="W35" s="926"/>
      <c r="X35" s="926"/>
      <c r="Y35" s="926"/>
      <c r="Z35" s="926"/>
      <c r="AA35" s="926"/>
      <c r="AB35" s="926"/>
      <c r="AC35" s="926"/>
      <c r="AD35" s="926"/>
      <c r="AE35" s="926"/>
      <c r="AF35" s="1033"/>
      <c r="AG35" s="1033"/>
      <c r="AH35" s="1033"/>
      <c r="AI35" s="1034"/>
      <c r="AJ35" s="4"/>
      <c r="AK35" s="1607" t="str">
        <f t="shared" si="1"/>
        <v/>
      </c>
      <c r="AL35" s="1608"/>
      <c r="AM35" s="1608"/>
      <c r="AN35" s="1608" t="str">
        <f t="shared" si="2"/>
        <v/>
      </c>
      <c r="AO35" s="1608"/>
      <c r="AP35" s="1608"/>
      <c r="AQ35" s="1608" t="str">
        <f t="shared" si="3"/>
        <v/>
      </c>
      <c r="AR35" s="1608"/>
      <c r="AS35" s="1609"/>
      <c r="AT35" s="4"/>
      <c r="AU35" s="1575" t="str">
        <f t="shared" si="0"/>
        <v/>
      </c>
      <c r="AV35" s="1576"/>
      <c r="AW35" s="1576"/>
      <c r="AX35" s="1576"/>
      <c r="AY35" s="1576"/>
      <c r="AZ35" s="1576"/>
      <c r="BA35" s="1576"/>
      <c r="BB35" s="1576"/>
      <c r="BC35" s="1576"/>
      <c r="BD35" s="1577"/>
      <c r="BE35" s="4"/>
      <c r="BF35" s="4"/>
      <c r="BG35" s="4"/>
      <c r="BH35" s="4"/>
      <c r="BI35" s="4"/>
      <c r="BJ35" s="4"/>
      <c r="BK35" s="4"/>
      <c r="BL35" s="4"/>
      <c r="BM35" s="4"/>
      <c r="BN35" s="4"/>
      <c r="BO35" s="4"/>
      <c r="BP35" s="4"/>
      <c r="BQ35" s="4"/>
      <c r="BR35" s="4"/>
      <c r="BS35" s="4"/>
      <c r="BT35" s="4"/>
      <c r="BU35" s="4"/>
    </row>
    <row r="36" spans="1:73" ht="12" customHeight="1" x14ac:dyDescent="0.2">
      <c r="A36" s="1578"/>
      <c r="B36" s="1579"/>
      <c r="C36" s="1579"/>
      <c r="D36" s="1579"/>
      <c r="E36" s="1579"/>
      <c r="F36" s="1579"/>
      <c r="G36" s="1579"/>
      <c r="H36" s="926"/>
      <c r="I36" s="926"/>
      <c r="J36" s="926"/>
      <c r="K36" s="1033"/>
      <c r="L36" s="1033"/>
      <c r="M36" s="1033"/>
      <c r="N36" s="1033"/>
      <c r="O36" s="1033"/>
      <c r="P36" s="1033"/>
      <c r="Q36" s="926"/>
      <c r="R36" s="926"/>
      <c r="S36" s="926"/>
      <c r="T36" s="926"/>
      <c r="U36" s="926"/>
      <c r="V36" s="926"/>
      <c r="W36" s="926"/>
      <c r="X36" s="926"/>
      <c r="Y36" s="926"/>
      <c r="Z36" s="926"/>
      <c r="AA36" s="926"/>
      <c r="AB36" s="926"/>
      <c r="AC36" s="926"/>
      <c r="AD36" s="926"/>
      <c r="AE36" s="926"/>
      <c r="AF36" s="1033"/>
      <c r="AG36" s="1033"/>
      <c r="AH36" s="1033"/>
      <c r="AI36" s="1034"/>
      <c r="AJ36" s="4"/>
      <c r="AK36" s="1607" t="str">
        <f t="shared" si="1"/>
        <v/>
      </c>
      <c r="AL36" s="1608"/>
      <c r="AM36" s="1608"/>
      <c r="AN36" s="1608" t="str">
        <f t="shared" si="2"/>
        <v/>
      </c>
      <c r="AO36" s="1608"/>
      <c r="AP36" s="1608"/>
      <c r="AQ36" s="1608" t="str">
        <f t="shared" si="3"/>
        <v/>
      </c>
      <c r="AR36" s="1608"/>
      <c r="AS36" s="1609"/>
      <c r="AT36" s="4"/>
      <c r="AU36" s="1575" t="str">
        <f t="shared" si="0"/>
        <v/>
      </c>
      <c r="AV36" s="1576"/>
      <c r="AW36" s="1576"/>
      <c r="AX36" s="1576"/>
      <c r="AY36" s="1576"/>
      <c r="AZ36" s="1576"/>
      <c r="BA36" s="1576"/>
      <c r="BB36" s="1576"/>
      <c r="BC36" s="1576"/>
      <c r="BD36" s="1577"/>
      <c r="BE36" s="4"/>
      <c r="BF36" s="4"/>
      <c r="BG36" s="4"/>
      <c r="BH36" s="4"/>
      <c r="BI36" s="4"/>
      <c r="BJ36" s="4"/>
      <c r="BK36" s="4"/>
      <c r="BL36" s="4"/>
      <c r="BM36" s="4"/>
      <c r="BN36" s="4"/>
      <c r="BO36" s="4"/>
      <c r="BP36" s="4"/>
      <c r="BQ36" s="4"/>
      <c r="BR36" s="4"/>
      <c r="BS36" s="4"/>
      <c r="BT36" s="4"/>
      <c r="BU36" s="4"/>
    </row>
    <row r="37" spans="1:73" ht="12" customHeight="1" x14ac:dyDescent="0.2">
      <c r="A37" s="1578"/>
      <c r="B37" s="1579"/>
      <c r="C37" s="1579"/>
      <c r="D37" s="1579"/>
      <c r="E37" s="1579"/>
      <c r="F37" s="1579"/>
      <c r="G37" s="1579"/>
      <c r="H37" s="1580"/>
      <c r="I37" s="1580"/>
      <c r="J37" s="1580"/>
      <c r="K37" s="1033"/>
      <c r="L37" s="1033"/>
      <c r="M37" s="1033"/>
      <c r="N37" s="1033"/>
      <c r="O37" s="1033"/>
      <c r="P37" s="1033"/>
      <c r="Q37" s="926"/>
      <c r="R37" s="926"/>
      <c r="S37" s="926"/>
      <c r="T37" s="926"/>
      <c r="U37" s="926"/>
      <c r="V37" s="926"/>
      <c r="W37" s="926"/>
      <c r="X37" s="926"/>
      <c r="Y37" s="926"/>
      <c r="Z37" s="926"/>
      <c r="AA37" s="926"/>
      <c r="AB37" s="926"/>
      <c r="AC37" s="926"/>
      <c r="AD37" s="926"/>
      <c r="AE37" s="926"/>
      <c r="AF37" s="1033"/>
      <c r="AG37" s="1033"/>
      <c r="AH37" s="1033"/>
      <c r="AI37" s="1034"/>
      <c r="AJ37" s="4"/>
      <c r="AK37" s="1607" t="str">
        <f t="shared" si="1"/>
        <v/>
      </c>
      <c r="AL37" s="1608"/>
      <c r="AM37" s="1608"/>
      <c r="AN37" s="1608" t="str">
        <f t="shared" si="2"/>
        <v/>
      </c>
      <c r="AO37" s="1608"/>
      <c r="AP37" s="1608"/>
      <c r="AQ37" s="1608" t="str">
        <f t="shared" si="3"/>
        <v/>
      </c>
      <c r="AR37" s="1608"/>
      <c r="AS37" s="1609"/>
      <c r="AT37" s="4"/>
      <c r="AU37" s="1575" t="str">
        <f t="shared" si="0"/>
        <v/>
      </c>
      <c r="AV37" s="1576"/>
      <c r="AW37" s="1576"/>
      <c r="AX37" s="1576"/>
      <c r="AY37" s="1576"/>
      <c r="AZ37" s="1576"/>
      <c r="BA37" s="1576"/>
      <c r="BB37" s="1576"/>
      <c r="BC37" s="1576"/>
      <c r="BD37" s="1577"/>
      <c r="BE37" s="4"/>
      <c r="BF37" s="4"/>
      <c r="BG37" s="4"/>
      <c r="BH37" s="4"/>
      <c r="BI37" s="4"/>
      <c r="BJ37" s="4"/>
      <c r="BK37" s="4"/>
      <c r="BL37" s="4"/>
      <c r="BM37" s="4"/>
      <c r="BN37" s="4"/>
      <c r="BO37" s="4"/>
      <c r="BP37" s="4"/>
      <c r="BQ37" s="4"/>
      <c r="BR37" s="4"/>
      <c r="BS37" s="4"/>
      <c r="BT37" s="4"/>
      <c r="BU37" s="4"/>
    </row>
    <row r="38" spans="1:73" ht="12" customHeight="1" x14ac:dyDescent="0.2">
      <c r="A38" s="1578"/>
      <c r="B38" s="1579"/>
      <c r="C38" s="1579"/>
      <c r="D38" s="1579"/>
      <c r="E38" s="1579"/>
      <c r="F38" s="1579"/>
      <c r="G38" s="1579"/>
      <c r="H38" s="926"/>
      <c r="I38" s="926"/>
      <c r="J38" s="926"/>
      <c r="K38" s="1033"/>
      <c r="L38" s="1033"/>
      <c r="M38" s="1033"/>
      <c r="N38" s="1033"/>
      <c r="O38" s="1033"/>
      <c r="P38" s="1033"/>
      <c r="Q38" s="926"/>
      <c r="R38" s="926"/>
      <c r="S38" s="926"/>
      <c r="T38" s="926"/>
      <c r="U38" s="926"/>
      <c r="V38" s="926"/>
      <c r="W38" s="926"/>
      <c r="X38" s="926"/>
      <c r="Y38" s="926"/>
      <c r="Z38" s="926"/>
      <c r="AA38" s="926"/>
      <c r="AB38" s="926"/>
      <c r="AC38" s="926"/>
      <c r="AD38" s="926"/>
      <c r="AE38" s="926"/>
      <c r="AF38" s="1033"/>
      <c r="AG38" s="1033"/>
      <c r="AH38" s="1033"/>
      <c r="AI38" s="1034"/>
      <c r="AJ38" s="4"/>
      <c r="AK38" s="1607" t="str">
        <f t="shared" si="1"/>
        <v/>
      </c>
      <c r="AL38" s="1608"/>
      <c r="AM38" s="1608"/>
      <c r="AN38" s="1608" t="str">
        <f t="shared" si="2"/>
        <v/>
      </c>
      <c r="AO38" s="1608"/>
      <c r="AP38" s="1608"/>
      <c r="AQ38" s="1608" t="str">
        <f t="shared" si="3"/>
        <v/>
      </c>
      <c r="AR38" s="1608"/>
      <c r="AS38" s="1609"/>
      <c r="AT38" s="4"/>
      <c r="AU38" s="1575" t="str">
        <f t="shared" si="0"/>
        <v/>
      </c>
      <c r="AV38" s="1576"/>
      <c r="AW38" s="1576"/>
      <c r="AX38" s="1576"/>
      <c r="AY38" s="1576"/>
      <c r="AZ38" s="1576"/>
      <c r="BA38" s="1576"/>
      <c r="BB38" s="1576"/>
      <c r="BC38" s="1576"/>
      <c r="BD38" s="1577"/>
      <c r="BE38" s="4"/>
      <c r="BF38" s="4"/>
      <c r="BG38" s="4"/>
      <c r="BH38" s="4"/>
      <c r="BI38" s="4"/>
      <c r="BJ38" s="4"/>
      <c r="BK38" s="4"/>
      <c r="BL38" s="4"/>
      <c r="BM38" s="4"/>
      <c r="BN38" s="4"/>
      <c r="BO38" s="4"/>
      <c r="BP38" s="4"/>
      <c r="BQ38" s="4"/>
      <c r="BR38" s="4"/>
      <c r="BS38" s="4"/>
      <c r="BT38" s="4"/>
      <c r="BU38" s="4"/>
    </row>
    <row r="39" spans="1:73" ht="12" customHeight="1" x14ac:dyDescent="0.2">
      <c r="A39" s="1578"/>
      <c r="B39" s="1579"/>
      <c r="C39" s="1579"/>
      <c r="D39" s="1579"/>
      <c r="E39" s="1579"/>
      <c r="F39" s="1579"/>
      <c r="G39" s="1579"/>
      <c r="H39" s="1580"/>
      <c r="I39" s="1580"/>
      <c r="J39" s="1580"/>
      <c r="K39" s="1033"/>
      <c r="L39" s="1033"/>
      <c r="M39" s="1033"/>
      <c r="N39" s="1033"/>
      <c r="O39" s="1033"/>
      <c r="P39" s="1033"/>
      <c r="Q39" s="926"/>
      <c r="R39" s="926"/>
      <c r="S39" s="926"/>
      <c r="T39" s="926"/>
      <c r="U39" s="926"/>
      <c r="V39" s="926"/>
      <c r="W39" s="926"/>
      <c r="X39" s="926"/>
      <c r="Y39" s="926"/>
      <c r="Z39" s="926"/>
      <c r="AA39" s="926"/>
      <c r="AB39" s="926"/>
      <c r="AC39" s="926"/>
      <c r="AD39" s="926"/>
      <c r="AE39" s="926"/>
      <c r="AF39" s="1033"/>
      <c r="AG39" s="1033"/>
      <c r="AH39" s="1033"/>
      <c r="AI39" s="1034"/>
      <c r="AJ39" s="4"/>
      <c r="AK39" s="1607" t="str">
        <f t="shared" si="1"/>
        <v/>
      </c>
      <c r="AL39" s="1608"/>
      <c r="AM39" s="1608"/>
      <c r="AN39" s="1608" t="str">
        <f t="shared" si="2"/>
        <v/>
      </c>
      <c r="AO39" s="1608"/>
      <c r="AP39" s="1608"/>
      <c r="AQ39" s="1608" t="str">
        <f t="shared" si="3"/>
        <v/>
      </c>
      <c r="AR39" s="1608"/>
      <c r="AS39" s="1609"/>
      <c r="AT39" s="4"/>
      <c r="AU39" s="1575" t="str">
        <f t="shared" si="0"/>
        <v/>
      </c>
      <c r="AV39" s="1576"/>
      <c r="AW39" s="1576"/>
      <c r="AX39" s="1576"/>
      <c r="AY39" s="1576"/>
      <c r="AZ39" s="1576"/>
      <c r="BA39" s="1576"/>
      <c r="BB39" s="1576"/>
      <c r="BC39" s="1576"/>
      <c r="BD39" s="1577"/>
      <c r="BE39" s="4"/>
      <c r="BF39" s="4"/>
      <c r="BG39" s="4"/>
      <c r="BH39" s="4"/>
      <c r="BI39" s="4"/>
      <c r="BJ39" s="4"/>
      <c r="BK39" s="4"/>
      <c r="BL39" s="4"/>
      <c r="BM39" s="4"/>
      <c r="BN39" s="4"/>
      <c r="BO39" s="4"/>
      <c r="BP39" s="4"/>
      <c r="BQ39" s="4"/>
      <c r="BR39" s="4"/>
      <c r="BS39" s="4"/>
      <c r="BT39" s="4"/>
      <c r="BU39" s="4"/>
    </row>
    <row r="40" spans="1:73" ht="12" customHeight="1" x14ac:dyDescent="0.2">
      <c r="A40" s="1578"/>
      <c r="B40" s="1579"/>
      <c r="C40" s="1579"/>
      <c r="D40" s="1579"/>
      <c r="E40" s="1579"/>
      <c r="F40" s="1579"/>
      <c r="G40" s="1579"/>
      <c r="H40" s="926"/>
      <c r="I40" s="926"/>
      <c r="J40" s="926"/>
      <c r="K40" s="1033"/>
      <c r="L40" s="1033"/>
      <c r="M40" s="1033"/>
      <c r="N40" s="1033"/>
      <c r="O40" s="1033"/>
      <c r="P40" s="1033"/>
      <c r="Q40" s="926"/>
      <c r="R40" s="926"/>
      <c r="S40" s="926"/>
      <c r="T40" s="926"/>
      <c r="U40" s="926"/>
      <c r="V40" s="926"/>
      <c r="W40" s="926"/>
      <c r="X40" s="926"/>
      <c r="Y40" s="926"/>
      <c r="Z40" s="926"/>
      <c r="AA40" s="926"/>
      <c r="AB40" s="926"/>
      <c r="AC40" s="926"/>
      <c r="AD40" s="926"/>
      <c r="AE40" s="926"/>
      <c r="AF40" s="1033"/>
      <c r="AG40" s="1033"/>
      <c r="AH40" s="1033"/>
      <c r="AI40" s="1034"/>
      <c r="AJ40" s="4"/>
      <c r="AK40" s="1607" t="str">
        <f t="shared" si="1"/>
        <v/>
      </c>
      <c r="AL40" s="1608"/>
      <c r="AM40" s="1608"/>
      <c r="AN40" s="1608" t="str">
        <f t="shared" si="2"/>
        <v/>
      </c>
      <c r="AO40" s="1608"/>
      <c r="AP40" s="1608"/>
      <c r="AQ40" s="1608" t="str">
        <f t="shared" si="3"/>
        <v/>
      </c>
      <c r="AR40" s="1608"/>
      <c r="AS40" s="1609"/>
      <c r="AT40" s="4"/>
      <c r="AU40" s="1575" t="str">
        <f t="shared" si="0"/>
        <v/>
      </c>
      <c r="AV40" s="1576"/>
      <c r="AW40" s="1576"/>
      <c r="AX40" s="1576"/>
      <c r="AY40" s="1576"/>
      <c r="AZ40" s="1576"/>
      <c r="BA40" s="1576"/>
      <c r="BB40" s="1576"/>
      <c r="BC40" s="1576"/>
      <c r="BD40" s="1577"/>
      <c r="BE40" s="4"/>
      <c r="BF40" s="4"/>
      <c r="BG40" s="4"/>
      <c r="BH40" s="4"/>
      <c r="BI40" s="4"/>
      <c r="BJ40" s="4"/>
      <c r="BK40" s="4"/>
      <c r="BL40" s="4"/>
      <c r="BM40" s="4"/>
      <c r="BN40" s="4"/>
      <c r="BO40" s="4"/>
      <c r="BP40" s="4"/>
      <c r="BQ40" s="4"/>
      <c r="BR40" s="4"/>
      <c r="BS40" s="4"/>
      <c r="BT40" s="4"/>
      <c r="BU40" s="4"/>
    </row>
    <row r="41" spans="1:73" ht="12" customHeight="1" x14ac:dyDescent="0.2">
      <c r="A41" s="1578"/>
      <c r="B41" s="1579"/>
      <c r="C41" s="1579"/>
      <c r="D41" s="1579"/>
      <c r="E41" s="1579"/>
      <c r="F41" s="1579"/>
      <c r="G41" s="1579"/>
      <c r="H41" s="1580"/>
      <c r="I41" s="1580"/>
      <c r="J41" s="1580"/>
      <c r="K41" s="1033"/>
      <c r="L41" s="1033"/>
      <c r="M41" s="1033"/>
      <c r="N41" s="1033"/>
      <c r="O41" s="1033"/>
      <c r="P41" s="1033"/>
      <c r="Q41" s="926"/>
      <c r="R41" s="926"/>
      <c r="S41" s="926"/>
      <c r="T41" s="926"/>
      <c r="U41" s="926"/>
      <c r="V41" s="926"/>
      <c r="W41" s="926"/>
      <c r="X41" s="926"/>
      <c r="Y41" s="926"/>
      <c r="Z41" s="926"/>
      <c r="AA41" s="926"/>
      <c r="AB41" s="926"/>
      <c r="AC41" s="926"/>
      <c r="AD41" s="926"/>
      <c r="AE41" s="926"/>
      <c r="AF41" s="1033"/>
      <c r="AG41" s="1033"/>
      <c r="AH41" s="1033"/>
      <c r="AI41" s="1034"/>
      <c r="AJ41" s="4"/>
      <c r="AK41" s="1607" t="str">
        <f t="shared" si="1"/>
        <v/>
      </c>
      <c r="AL41" s="1608"/>
      <c r="AM41" s="1608"/>
      <c r="AN41" s="1608" t="str">
        <f t="shared" si="2"/>
        <v/>
      </c>
      <c r="AO41" s="1608"/>
      <c r="AP41" s="1608"/>
      <c r="AQ41" s="1608" t="str">
        <f t="shared" si="3"/>
        <v/>
      </c>
      <c r="AR41" s="1608"/>
      <c r="AS41" s="1609"/>
      <c r="AT41" s="4"/>
      <c r="AU41" s="1575" t="str">
        <f t="shared" si="0"/>
        <v/>
      </c>
      <c r="AV41" s="1576"/>
      <c r="AW41" s="1576"/>
      <c r="AX41" s="1576"/>
      <c r="AY41" s="1576"/>
      <c r="AZ41" s="1576"/>
      <c r="BA41" s="1576"/>
      <c r="BB41" s="1576"/>
      <c r="BC41" s="1576"/>
      <c r="BD41" s="1577"/>
      <c r="BE41" s="4"/>
      <c r="BF41" s="4"/>
      <c r="BG41" s="4"/>
      <c r="BH41" s="4"/>
      <c r="BI41" s="4"/>
      <c r="BJ41" s="4"/>
      <c r="BK41" s="4"/>
      <c r="BL41" s="4"/>
      <c r="BM41" s="4"/>
      <c r="BN41" s="4"/>
      <c r="BO41" s="4"/>
      <c r="BP41" s="4"/>
      <c r="BQ41" s="4"/>
      <c r="BR41" s="4"/>
      <c r="BS41" s="4"/>
      <c r="BT41" s="4"/>
      <c r="BU41" s="4"/>
    </row>
    <row r="42" spans="1:73" ht="12" customHeight="1" x14ac:dyDescent="0.2">
      <c r="A42" s="1578"/>
      <c r="B42" s="1579"/>
      <c r="C42" s="1579"/>
      <c r="D42" s="1579"/>
      <c r="E42" s="1579"/>
      <c r="F42" s="1579"/>
      <c r="G42" s="1579"/>
      <c r="H42" s="926"/>
      <c r="I42" s="926"/>
      <c r="J42" s="926"/>
      <c r="K42" s="1033"/>
      <c r="L42" s="1033"/>
      <c r="M42" s="1033"/>
      <c r="N42" s="1033"/>
      <c r="O42" s="1033"/>
      <c r="P42" s="1033"/>
      <c r="Q42" s="926"/>
      <c r="R42" s="926"/>
      <c r="S42" s="926"/>
      <c r="T42" s="926"/>
      <c r="U42" s="926"/>
      <c r="V42" s="926"/>
      <c r="W42" s="926"/>
      <c r="X42" s="926"/>
      <c r="Y42" s="926"/>
      <c r="Z42" s="926"/>
      <c r="AA42" s="926"/>
      <c r="AB42" s="926"/>
      <c r="AC42" s="926"/>
      <c r="AD42" s="926"/>
      <c r="AE42" s="926"/>
      <c r="AF42" s="1033"/>
      <c r="AG42" s="1033"/>
      <c r="AH42" s="1033"/>
      <c r="AI42" s="1034"/>
      <c r="AJ42" s="4"/>
      <c r="AK42" s="1607" t="str">
        <f t="shared" si="1"/>
        <v/>
      </c>
      <c r="AL42" s="1608"/>
      <c r="AM42" s="1608"/>
      <c r="AN42" s="1608" t="str">
        <f t="shared" si="2"/>
        <v/>
      </c>
      <c r="AO42" s="1608"/>
      <c r="AP42" s="1608"/>
      <c r="AQ42" s="1608" t="str">
        <f t="shared" si="3"/>
        <v/>
      </c>
      <c r="AR42" s="1608"/>
      <c r="AS42" s="1609"/>
      <c r="AT42" s="4"/>
      <c r="AU42" s="1575" t="str">
        <f t="shared" si="0"/>
        <v/>
      </c>
      <c r="AV42" s="1576"/>
      <c r="AW42" s="1576"/>
      <c r="AX42" s="1576"/>
      <c r="AY42" s="1576"/>
      <c r="AZ42" s="1576"/>
      <c r="BA42" s="1576"/>
      <c r="BB42" s="1576"/>
      <c r="BC42" s="1576"/>
      <c r="BD42" s="1577"/>
      <c r="BE42" s="4"/>
      <c r="BF42" s="4"/>
      <c r="BG42" s="4"/>
      <c r="BH42" s="4"/>
      <c r="BI42" s="4"/>
      <c r="BJ42" s="4"/>
      <c r="BK42" s="4"/>
      <c r="BL42" s="4"/>
      <c r="BM42" s="4"/>
      <c r="BN42" s="4"/>
      <c r="BO42" s="4"/>
      <c r="BP42" s="4"/>
      <c r="BQ42" s="4"/>
      <c r="BR42" s="4"/>
      <c r="BS42" s="4"/>
      <c r="BT42" s="4"/>
      <c r="BU42" s="4"/>
    </row>
    <row r="43" spans="1:73" ht="12" customHeight="1" x14ac:dyDescent="0.2">
      <c r="A43" s="1578"/>
      <c r="B43" s="1579"/>
      <c r="C43" s="1579"/>
      <c r="D43" s="1579"/>
      <c r="E43" s="1579"/>
      <c r="F43" s="1579"/>
      <c r="G43" s="1579"/>
      <c r="H43" s="1580"/>
      <c r="I43" s="1580"/>
      <c r="J43" s="1580"/>
      <c r="K43" s="1033"/>
      <c r="L43" s="1033"/>
      <c r="M43" s="1033"/>
      <c r="N43" s="1033"/>
      <c r="O43" s="1033"/>
      <c r="P43" s="1033"/>
      <c r="Q43" s="926"/>
      <c r="R43" s="926"/>
      <c r="S43" s="926"/>
      <c r="T43" s="926"/>
      <c r="U43" s="926"/>
      <c r="V43" s="926"/>
      <c r="W43" s="926"/>
      <c r="X43" s="926"/>
      <c r="Y43" s="926"/>
      <c r="Z43" s="926"/>
      <c r="AA43" s="926"/>
      <c r="AB43" s="926"/>
      <c r="AC43" s="926"/>
      <c r="AD43" s="926"/>
      <c r="AE43" s="926"/>
      <c r="AF43" s="1033"/>
      <c r="AG43" s="1033"/>
      <c r="AH43" s="1033"/>
      <c r="AI43" s="1034"/>
      <c r="AJ43" s="4"/>
      <c r="AK43" s="1607" t="str">
        <f t="shared" si="1"/>
        <v/>
      </c>
      <c r="AL43" s="1608"/>
      <c r="AM43" s="1608"/>
      <c r="AN43" s="1608" t="str">
        <f t="shared" si="2"/>
        <v/>
      </c>
      <c r="AO43" s="1608"/>
      <c r="AP43" s="1608"/>
      <c r="AQ43" s="1608" t="str">
        <f t="shared" si="3"/>
        <v/>
      </c>
      <c r="AR43" s="1608"/>
      <c r="AS43" s="1609"/>
      <c r="AT43" s="4"/>
      <c r="AU43" s="1575" t="str">
        <f t="shared" si="0"/>
        <v/>
      </c>
      <c r="AV43" s="1576"/>
      <c r="AW43" s="1576"/>
      <c r="AX43" s="1576"/>
      <c r="AY43" s="1576"/>
      <c r="AZ43" s="1576"/>
      <c r="BA43" s="1576"/>
      <c r="BB43" s="1576"/>
      <c r="BC43" s="1576"/>
      <c r="BD43" s="1577"/>
      <c r="BE43" s="4"/>
      <c r="BF43" s="4"/>
      <c r="BG43" s="4"/>
      <c r="BH43" s="4"/>
      <c r="BI43" s="4"/>
      <c r="BJ43" s="4"/>
      <c r="BK43" s="4"/>
      <c r="BL43" s="4"/>
      <c r="BM43" s="4"/>
      <c r="BN43" s="4"/>
      <c r="BO43" s="4"/>
      <c r="BP43" s="4"/>
      <c r="BQ43" s="4"/>
      <c r="BR43" s="4"/>
      <c r="BS43" s="4"/>
      <c r="BT43" s="4"/>
      <c r="BU43" s="4"/>
    </row>
    <row r="44" spans="1:73" ht="12" customHeight="1" x14ac:dyDescent="0.2">
      <c r="A44" s="1578"/>
      <c r="B44" s="1579"/>
      <c r="C44" s="1579"/>
      <c r="D44" s="1579"/>
      <c r="E44" s="1579"/>
      <c r="F44" s="1579"/>
      <c r="G44" s="1579"/>
      <c r="H44" s="926"/>
      <c r="I44" s="926"/>
      <c r="J44" s="926"/>
      <c r="K44" s="1033"/>
      <c r="L44" s="1033"/>
      <c r="M44" s="1033"/>
      <c r="N44" s="1033"/>
      <c r="O44" s="1033"/>
      <c r="P44" s="1033"/>
      <c r="Q44" s="926"/>
      <c r="R44" s="926"/>
      <c r="S44" s="926"/>
      <c r="T44" s="926"/>
      <c r="U44" s="926"/>
      <c r="V44" s="926"/>
      <c r="W44" s="926"/>
      <c r="X44" s="926"/>
      <c r="Y44" s="926"/>
      <c r="Z44" s="926"/>
      <c r="AA44" s="926"/>
      <c r="AB44" s="926"/>
      <c r="AC44" s="926"/>
      <c r="AD44" s="926"/>
      <c r="AE44" s="926"/>
      <c r="AF44" s="1033"/>
      <c r="AG44" s="1033"/>
      <c r="AH44" s="1033"/>
      <c r="AI44" s="1034"/>
      <c r="AJ44" s="4"/>
      <c r="AK44" s="1607" t="str">
        <f t="shared" si="1"/>
        <v/>
      </c>
      <c r="AL44" s="1608"/>
      <c r="AM44" s="1608"/>
      <c r="AN44" s="1608" t="str">
        <f t="shared" si="2"/>
        <v/>
      </c>
      <c r="AO44" s="1608"/>
      <c r="AP44" s="1608"/>
      <c r="AQ44" s="1608" t="str">
        <f t="shared" si="3"/>
        <v/>
      </c>
      <c r="AR44" s="1608"/>
      <c r="AS44" s="1609"/>
      <c r="AT44" s="4"/>
      <c r="AU44" s="1575" t="str">
        <f t="shared" si="0"/>
        <v/>
      </c>
      <c r="AV44" s="1576"/>
      <c r="AW44" s="1576"/>
      <c r="AX44" s="1576"/>
      <c r="AY44" s="1576"/>
      <c r="AZ44" s="1576"/>
      <c r="BA44" s="1576"/>
      <c r="BB44" s="1576"/>
      <c r="BC44" s="1576"/>
      <c r="BD44" s="1577"/>
      <c r="BE44" s="4"/>
      <c r="BF44" s="4"/>
      <c r="BG44" s="4"/>
      <c r="BH44" s="4"/>
      <c r="BI44" s="4"/>
      <c r="BJ44" s="4"/>
      <c r="BK44" s="4"/>
      <c r="BL44" s="4"/>
      <c r="BM44" s="4"/>
      <c r="BN44" s="4"/>
      <c r="BO44" s="4"/>
      <c r="BP44" s="4"/>
      <c r="BQ44" s="4"/>
      <c r="BR44" s="4"/>
      <c r="BS44" s="4"/>
      <c r="BT44" s="4"/>
      <c r="BU44" s="4"/>
    </row>
    <row r="45" spans="1:73" ht="12" customHeight="1" x14ac:dyDescent="0.2">
      <c r="A45" s="1578"/>
      <c r="B45" s="1579"/>
      <c r="C45" s="1579"/>
      <c r="D45" s="1579"/>
      <c r="E45" s="1579"/>
      <c r="F45" s="1579"/>
      <c r="G45" s="1579"/>
      <c r="H45" s="1580"/>
      <c r="I45" s="1580"/>
      <c r="J45" s="1580"/>
      <c r="K45" s="1033"/>
      <c r="L45" s="1033"/>
      <c r="M45" s="1033"/>
      <c r="N45" s="1033"/>
      <c r="O45" s="1033"/>
      <c r="P45" s="1033"/>
      <c r="Q45" s="926"/>
      <c r="R45" s="926"/>
      <c r="S45" s="926"/>
      <c r="T45" s="926"/>
      <c r="U45" s="926"/>
      <c r="V45" s="926"/>
      <c r="W45" s="926"/>
      <c r="X45" s="926"/>
      <c r="Y45" s="926"/>
      <c r="Z45" s="926"/>
      <c r="AA45" s="926"/>
      <c r="AB45" s="926"/>
      <c r="AC45" s="926"/>
      <c r="AD45" s="926"/>
      <c r="AE45" s="926"/>
      <c r="AF45" s="1033"/>
      <c r="AG45" s="1033"/>
      <c r="AH45" s="1033"/>
      <c r="AI45" s="1034"/>
      <c r="AJ45" s="4"/>
      <c r="AK45" s="1607" t="str">
        <f t="shared" si="1"/>
        <v/>
      </c>
      <c r="AL45" s="1608"/>
      <c r="AM45" s="1608"/>
      <c r="AN45" s="1608" t="str">
        <f t="shared" si="2"/>
        <v/>
      </c>
      <c r="AO45" s="1608"/>
      <c r="AP45" s="1608"/>
      <c r="AQ45" s="1608" t="str">
        <f t="shared" si="3"/>
        <v/>
      </c>
      <c r="AR45" s="1608"/>
      <c r="AS45" s="1609"/>
      <c r="AT45" s="4"/>
      <c r="AU45" s="1575" t="str">
        <f t="shared" si="0"/>
        <v/>
      </c>
      <c r="AV45" s="1576"/>
      <c r="AW45" s="1576"/>
      <c r="AX45" s="1576"/>
      <c r="AY45" s="1576"/>
      <c r="AZ45" s="1576"/>
      <c r="BA45" s="1576"/>
      <c r="BB45" s="1576"/>
      <c r="BC45" s="1576"/>
      <c r="BD45" s="1577"/>
      <c r="BE45" s="4"/>
      <c r="BF45" s="4"/>
      <c r="BG45" s="4"/>
      <c r="BH45" s="4"/>
      <c r="BI45" s="4"/>
      <c r="BJ45" s="4"/>
      <c r="BK45" s="4"/>
      <c r="BL45" s="4"/>
      <c r="BM45" s="4"/>
      <c r="BN45" s="4"/>
      <c r="BO45" s="4"/>
      <c r="BP45" s="4"/>
      <c r="BQ45" s="4"/>
      <c r="BR45" s="4"/>
      <c r="BS45" s="4"/>
      <c r="BT45" s="4"/>
      <c r="BU45" s="4"/>
    </row>
    <row r="46" spans="1:73" ht="12" customHeight="1" x14ac:dyDescent="0.2">
      <c r="A46" s="1578"/>
      <c r="B46" s="1579"/>
      <c r="C46" s="1579"/>
      <c r="D46" s="1579"/>
      <c r="E46" s="1579"/>
      <c r="F46" s="1579"/>
      <c r="G46" s="1579"/>
      <c r="H46" s="926"/>
      <c r="I46" s="926"/>
      <c r="J46" s="926"/>
      <c r="K46" s="1033"/>
      <c r="L46" s="1033"/>
      <c r="M46" s="1033"/>
      <c r="N46" s="1033"/>
      <c r="O46" s="1033"/>
      <c r="P46" s="1033"/>
      <c r="Q46" s="926"/>
      <c r="R46" s="926"/>
      <c r="S46" s="926"/>
      <c r="T46" s="926"/>
      <c r="U46" s="926"/>
      <c r="V46" s="926"/>
      <c r="W46" s="926"/>
      <c r="X46" s="926"/>
      <c r="Y46" s="926"/>
      <c r="Z46" s="926"/>
      <c r="AA46" s="926"/>
      <c r="AB46" s="926"/>
      <c r="AC46" s="926"/>
      <c r="AD46" s="926"/>
      <c r="AE46" s="926"/>
      <c r="AF46" s="1033"/>
      <c r="AG46" s="1033"/>
      <c r="AH46" s="1033"/>
      <c r="AI46" s="1034"/>
      <c r="AJ46" s="4"/>
      <c r="AK46" s="1607" t="str">
        <f t="shared" si="1"/>
        <v/>
      </c>
      <c r="AL46" s="1608"/>
      <c r="AM46" s="1608"/>
      <c r="AN46" s="1608" t="str">
        <f t="shared" si="2"/>
        <v/>
      </c>
      <c r="AO46" s="1608"/>
      <c r="AP46" s="1608"/>
      <c r="AQ46" s="1608" t="str">
        <f t="shared" si="3"/>
        <v/>
      </c>
      <c r="AR46" s="1608"/>
      <c r="AS46" s="1609"/>
      <c r="AT46" s="4"/>
      <c r="AU46" s="1575" t="str">
        <f t="shared" si="0"/>
        <v/>
      </c>
      <c r="AV46" s="1576"/>
      <c r="AW46" s="1576"/>
      <c r="AX46" s="1576"/>
      <c r="AY46" s="1576"/>
      <c r="AZ46" s="1576"/>
      <c r="BA46" s="1576"/>
      <c r="BB46" s="1576"/>
      <c r="BC46" s="1576"/>
      <c r="BD46" s="1577"/>
      <c r="BE46" s="4"/>
      <c r="BF46" s="4"/>
      <c r="BG46" s="4"/>
      <c r="BH46" s="4"/>
      <c r="BI46" s="4"/>
      <c r="BJ46" s="4"/>
      <c r="BK46" s="4"/>
      <c r="BL46" s="4"/>
      <c r="BM46" s="4"/>
      <c r="BN46" s="4"/>
      <c r="BO46" s="4"/>
      <c r="BP46" s="4"/>
      <c r="BQ46" s="4"/>
      <c r="BR46" s="4"/>
      <c r="BS46" s="4"/>
      <c r="BT46" s="4"/>
      <c r="BU46" s="4"/>
    </row>
    <row r="47" spans="1:73" ht="12" customHeight="1" x14ac:dyDescent="0.2">
      <c r="A47" s="1578"/>
      <c r="B47" s="1579"/>
      <c r="C47" s="1579"/>
      <c r="D47" s="1579"/>
      <c r="E47" s="1579"/>
      <c r="F47" s="1579"/>
      <c r="G47" s="1579"/>
      <c r="H47" s="1580"/>
      <c r="I47" s="1580"/>
      <c r="J47" s="1580"/>
      <c r="K47" s="1033"/>
      <c r="L47" s="1033"/>
      <c r="M47" s="1033"/>
      <c r="N47" s="1033"/>
      <c r="O47" s="1033"/>
      <c r="P47" s="1033"/>
      <c r="Q47" s="926"/>
      <c r="R47" s="926"/>
      <c r="S47" s="926"/>
      <c r="T47" s="926"/>
      <c r="U47" s="926"/>
      <c r="V47" s="926"/>
      <c r="W47" s="926"/>
      <c r="X47" s="926"/>
      <c r="Y47" s="926"/>
      <c r="Z47" s="926"/>
      <c r="AA47" s="926"/>
      <c r="AB47" s="926"/>
      <c r="AC47" s="926"/>
      <c r="AD47" s="926"/>
      <c r="AE47" s="926"/>
      <c r="AF47" s="1033"/>
      <c r="AG47" s="1033"/>
      <c r="AH47" s="1033"/>
      <c r="AI47" s="1034"/>
      <c r="AJ47" s="4"/>
      <c r="AK47" s="1607" t="str">
        <f t="shared" si="1"/>
        <v/>
      </c>
      <c r="AL47" s="1608"/>
      <c r="AM47" s="1608"/>
      <c r="AN47" s="1608" t="str">
        <f t="shared" si="2"/>
        <v/>
      </c>
      <c r="AO47" s="1608"/>
      <c r="AP47" s="1608"/>
      <c r="AQ47" s="1608" t="str">
        <f t="shared" si="3"/>
        <v/>
      </c>
      <c r="AR47" s="1608"/>
      <c r="AS47" s="1609"/>
      <c r="AT47" s="4"/>
      <c r="AU47" s="1575" t="str">
        <f t="shared" si="0"/>
        <v/>
      </c>
      <c r="AV47" s="1576"/>
      <c r="AW47" s="1576"/>
      <c r="AX47" s="1576"/>
      <c r="AY47" s="1576"/>
      <c r="AZ47" s="1576"/>
      <c r="BA47" s="1576"/>
      <c r="BB47" s="1576"/>
      <c r="BC47" s="1576"/>
      <c r="BD47" s="1577"/>
      <c r="BE47" s="4"/>
      <c r="BF47" s="4"/>
      <c r="BG47" s="4"/>
      <c r="BH47" s="4"/>
      <c r="BI47" s="4"/>
      <c r="BJ47" s="4"/>
      <c r="BK47" s="4"/>
      <c r="BL47" s="4"/>
      <c r="BM47" s="4"/>
      <c r="BN47" s="4"/>
      <c r="BO47" s="4"/>
      <c r="BP47" s="4"/>
      <c r="BQ47" s="4"/>
      <c r="BR47" s="4"/>
      <c r="BS47" s="4"/>
      <c r="BT47" s="4"/>
      <c r="BU47" s="4"/>
    </row>
    <row r="48" spans="1:73" ht="12" customHeight="1" x14ac:dyDescent="0.2">
      <c r="A48" s="1578"/>
      <c r="B48" s="1579"/>
      <c r="C48" s="1579"/>
      <c r="D48" s="1579"/>
      <c r="E48" s="1579"/>
      <c r="F48" s="1579"/>
      <c r="G48" s="1579"/>
      <c r="H48" s="926"/>
      <c r="I48" s="926"/>
      <c r="J48" s="926"/>
      <c r="K48" s="1033"/>
      <c r="L48" s="1033"/>
      <c r="M48" s="1033"/>
      <c r="N48" s="1033"/>
      <c r="O48" s="1033"/>
      <c r="P48" s="1033"/>
      <c r="Q48" s="926"/>
      <c r="R48" s="926"/>
      <c r="S48" s="926"/>
      <c r="T48" s="926"/>
      <c r="U48" s="926"/>
      <c r="V48" s="926"/>
      <c r="W48" s="926"/>
      <c r="X48" s="926"/>
      <c r="Y48" s="926"/>
      <c r="Z48" s="926"/>
      <c r="AA48" s="926"/>
      <c r="AB48" s="926"/>
      <c r="AC48" s="926"/>
      <c r="AD48" s="926"/>
      <c r="AE48" s="926"/>
      <c r="AF48" s="1033"/>
      <c r="AG48" s="1033"/>
      <c r="AH48" s="1033"/>
      <c r="AI48" s="1034"/>
      <c r="AJ48" s="4"/>
      <c r="AK48" s="1607" t="str">
        <f t="shared" si="1"/>
        <v/>
      </c>
      <c r="AL48" s="1608"/>
      <c r="AM48" s="1608"/>
      <c r="AN48" s="1608" t="str">
        <f t="shared" si="2"/>
        <v/>
      </c>
      <c r="AO48" s="1608"/>
      <c r="AP48" s="1608"/>
      <c r="AQ48" s="1608" t="str">
        <f t="shared" si="3"/>
        <v/>
      </c>
      <c r="AR48" s="1608"/>
      <c r="AS48" s="1609"/>
      <c r="AT48" s="4"/>
      <c r="AU48" s="1575" t="str">
        <f t="shared" si="0"/>
        <v/>
      </c>
      <c r="AV48" s="1576"/>
      <c r="AW48" s="1576"/>
      <c r="AX48" s="1576"/>
      <c r="AY48" s="1576"/>
      <c r="AZ48" s="1576"/>
      <c r="BA48" s="1576"/>
      <c r="BB48" s="1576"/>
      <c r="BC48" s="1576"/>
      <c r="BD48" s="1577"/>
      <c r="BE48" s="4"/>
      <c r="BF48" s="4"/>
      <c r="BG48" s="4"/>
      <c r="BH48" s="4"/>
      <c r="BI48" s="4"/>
      <c r="BJ48" s="4"/>
      <c r="BK48" s="4"/>
      <c r="BL48" s="4"/>
      <c r="BM48" s="4"/>
      <c r="BN48" s="4"/>
      <c r="BO48" s="4"/>
      <c r="BP48" s="4"/>
      <c r="BQ48" s="4"/>
      <c r="BR48" s="4"/>
      <c r="BS48" s="4"/>
      <c r="BT48" s="4"/>
      <c r="BU48" s="4"/>
    </row>
    <row r="49" spans="1:73" ht="12" customHeight="1" x14ac:dyDescent="0.2">
      <c r="A49" s="1578"/>
      <c r="B49" s="1579"/>
      <c r="C49" s="1579"/>
      <c r="D49" s="1579"/>
      <c r="E49" s="1579"/>
      <c r="F49" s="1579"/>
      <c r="G49" s="1579"/>
      <c r="H49" s="1580"/>
      <c r="I49" s="1580"/>
      <c r="J49" s="1580"/>
      <c r="K49" s="1033"/>
      <c r="L49" s="1033"/>
      <c r="M49" s="1033"/>
      <c r="N49" s="1033"/>
      <c r="O49" s="1033"/>
      <c r="P49" s="1033"/>
      <c r="Q49" s="926"/>
      <c r="R49" s="926"/>
      <c r="S49" s="926"/>
      <c r="T49" s="926"/>
      <c r="U49" s="926"/>
      <c r="V49" s="926"/>
      <c r="W49" s="926"/>
      <c r="X49" s="926"/>
      <c r="Y49" s="926"/>
      <c r="Z49" s="926"/>
      <c r="AA49" s="926"/>
      <c r="AB49" s="926"/>
      <c r="AC49" s="926"/>
      <c r="AD49" s="926"/>
      <c r="AE49" s="926"/>
      <c r="AF49" s="1033"/>
      <c r="AG49" s="1033"/>
      <c r="AH49" s="1033"/>
      <c r="AI49" s="1034"/>
      <c r="AJ49" s="4"/>
      <c r="AK49" s="1607" t="str">
        <f t="shared" si="1"/>
        <v/>
      </c>
      <c r="AL49" s="1608"/>
      <c r="AM49" s="1608"/>
      <c r="AN49" s="1608" t="str">
        <f t="shared" si="2"/>
        <v/>
      </c>
      <c r="AO49" s="1608"/>
      <c r="AP49" s="1608"/>
      <c r="AQ49" s="1608" t="str">
        <f t="shared" si="3"/>
        <v/>
      </c>
      <c r="AR49" s="1608"/>
      <c r="AS49" s="1609"/>
      <c r="AT49" s="4"/>
      <c r="AU49" s="1575" t="str">
        <f t="shared" si="0"/>
        <v/>
      </c>
      <c r="AV49" s="1576"/>
      <c r="AW49" s="1576"/>
      <c r="AX49" s="1576"/>
      <c r="AY49" s="1576"/>
      <c r="AZ49" s="1576"/>
      <c r="BA49" s="1576"/>
      <c r="BB49" s="1576"/>
      <c r="BC49" s="1576"/>
      <c r="BD49" s="1577"/>
      <c r="BE49" s="4"/>
      <c r="BF49" s="4"/>
      <c r="BG49" s="4"/>
      <c r="BH49" s="4"/>
      <c r="BI49" s="4"/>
      <c r="BJ49" s="4"/>
      <c r="BK49" s="4"/>
      <c r="BL49" s="4"/>
      <c r="BM49" s="4"/>
      <c r="BN49" s="4"/>
      <c r="BO49" s="4"/>
      <c r="BP49" s="4"/>
      <c r="BQ49" s="4"/>
      <c r="BR49" s="4"/>
      <c r="BS49" s="4"/>
      <c r="BT49" s="4"/>
      <c r="BU49" s="4"/>
    </row>
    <row r="50" spans="1:73" ht="12" customHeight="1" x14ac:dyDescent="0.2">
      <c r="A50" s="1578"/>
      <c r="B50" s="1579"/>
      <c r="C50" s="1579"/>
      <c r="D50" s="1579"/>
      <c r="E50" s="1579"/>
      <c r="F50" s="1579"/>
      <c r="G50" s="1579"/>
      <c r="H50" s="926"/>
      <c r="I50" s="926"/>
      <c r="J50" s="926"/>
      <c r="K50" s="1033"/>
      <c r="L50" s="1033"/>
      <c r="M50" s="1033"/>
      <c r="N50" s="1033"/>
      <c r="O50" s="1033"/>
      <c r="P50" s="1033"/>
      <c r="Q50" s="926"/>
      <c r="R50" s="926"/>
      <c r="S50" s="926"/>
      <c r="T50" s="926"/>
      <c r="U50" s="926"/>
      <c r="V50" s="926"/>
      <c r="W50" s="926"/>
      <c r="X50" s="926"/>
      <c r="Y50" s="926"/>
      <c r="Z50" s="926"/>
      <c r="AA50" s="926"/>
      <c r="AB50" s="926"/>
      <c r="AC50" s="926"/>
      <c r="AD50" s="926"/>
      <c r="AE50" s="926"/>
      <c r="AF50" s="1033"/>
      <c r="AG50" s="1033"/>
      <c r="AH50" s="1033"/>
      <c r="AI50" s="1034"/>
      <c r="AJ50" s="4"/>
      <c r="AK50" s="1607" t="str">
        <f t="shared" si="1"/>
        <v/>
      </c>
      <c r="AL50" s="1608"/>
      <c r="AM50" s="1608"/>
      <c r="AN50" s="1608" t="str">
        <f t="shared" si="2"/>
        <v/>
      </c>
      <c r="AO50" s="1608"/>
      <c r="AP50" s="1608"/>
      <c r="AQ50" s="1608" t="str">
        <f t="shared" si="3"/>
        <v/>
      </c>
      <c r="AR50" s="1608"/>
      <c r="AS50" s="1609"/>
      <c r="AT50" s="4"/>
      <c r="AU50" s="1575" t="str">
        <f t="shared" si="0"/>
        <v/>
      </c>
      <c r="AV50" s="1576"/>
      <c r="AW50" s="1576"/>
      <c r="AX50" s="1576"/>
      <c r="AY50" s="1576"/>
      <c r="AZ50" s="1576"/>
      <c r="BA50" s="1576"/>
      <c r="BB50" s="1576"/>
      <c r="BC50" s="1576"/>
      <c r="BD50" s="1577"/>
      <c r="BE50" s="4"/>
      <c r="BF50" s="4"/>
      <c r="BG50" s="4"/>
      <c r="BH50" s="4"/>
      <c r="BI50" s="4"/>
      <c r="BJ50" s="4"/>
      <c r="BK50" s="4"/>
      <c r="BL50" s="4"/>
      <c r="BM50" s="4"/>
      <c r="BN50" s="4"/>
      <c r="BO50" s="4"/>
      <c r="BP50" s="4"/>
      <c r="BQ50" s="4"/>
      <c r="BR50" s="4"/>
      <c r="BS50" s="4"/>
      <c r="BT50" s="4"/>
      <c r="BU50" s="4"/>
    </row>
    <row r="51" spans="1:73" ht="12" customHeight="1" x14ac:dyDescent="0.2">
      <c r="A51" s="1578"/>
      <c r="B51" s="1579"/>
      <c r="C51" s="1579"/>
      <c r="D51" s="1579"/>
      <c r="E51" s="1579"/>
      <c r="F51" s="1579"/>
      <c r="G51" s="1579"/>
      <c r="H51" s="1580"/>
      <c r="I51" s="1580"/>
      <c r="J51" s="1580"/>
      <c r="K51" s="1033"/>
      <c r="L51" s="1033"/>
      <c r="M51" s="1033"/>
      <c r="N51" s="1033"/>
      <c r="O51" s="1033"/>
      <c r="P51" s="1033"/>
      <c r="Q51" s="926"/>
      <c r="R51" s="926"/>
      <c r="S51" s="926"/>
      <c r="T51" s="926"/>
      <c r="U51" s="926"/>
      <c r="V51" s="926"/>
      <c r="W51" s="926"/>
      <c r="X51" s="926"/>
      <c r="Y51" s="926"/>
      <c r="Z51" s="926"/>
      <c r="AA51" s="926"/>
      <c r="AB51" s="926"/>
      <c r="AC51" s="926"/>
      <c r="AD51" s="926"/>
      <c r="AE51" s="926"/>
      <c r="AF51" s="1033"/>
      <c r="AG51" s="1033"/>
      <c r="AH51" s="1033"/>
      <c r="AI51" s="1034"/>
      <c r="AJ51" s="4"/>
      <c r="AK51" s="1607" t="str">
        <f t="shared" si="1"/>
        <v/>
      </c>
      <c r="AL51" s="1608"/>
      <c r="AM51" s="1608"/>
      <c r="AN51" s="1608" t="str">
        <f t="shared" si="2"/>
        <v/>
      </c>
      <c r="AO51" s="1608"/>
      <c r="AP51" s="1608"/>
      <c r="AQ51" s="1608" t="str">
        <f t="shared" si="3"/>
        <v/>
      </c>
      <c r="AR51" s="1608"/>
      <c r="AS51" s="1609"/>
      <c r="AT51" s="4"/>
      <c r="AU51" s="1575" t="str">
        <f t="shared" si="0"/>
        <v/>
      </c>
      <c r="AV51" s="1576"/>
      <c r="AW51" s="1576"/>
      <c r="AX51" s="1576"/>
      <c r="AY51" s="1576"/>
      <c r="AZ51" s="1576"/>
      <c r="BA51" s="1576"/>
      <c r="BB51" s="1576"/>
      <c r="BC51" s="1576"/>
      <c r="BD51" s="1577"/>
      <c r="BE51" s="4"/>
      <c r="BF51" s="4"/>
      <c r="BG51" s="4"/>
      <c r="BH51" s="4"/>
      <c r="BI51" s="4"/>
      <c r="BJ51" s="4"/>
      <c r="BK51" s="4"/>
      <c r="BL51" s="4"/>
      <c r="BM51" s="4"/>
      <c r="BN51" s="4"/>
      <c r="BO51" s="4"/>
      <c r="BP51" s="4"/>
      <c r="BQ51" s="4"/>
      <c r="BR51" s="4"/>
      <c r="BS51" s="4"/>
      <c r="BT51" s="4"/>
      <c r="BU51" s="4"/>
    </row>
    <row r="52" spans="1:73" ht="12" customHeight="1" thickBot="1" x14ac:dyDescent="0.25">
      <c r="A52" s="1593" t="s">
        <v>40</v>
      </c>
      <c r="B52" s="1594"/>
      <c r="C52" s="1594"/>
      <c r="D52" s="1594"/>
      <c r="E52" s="1594"/>
      <c r="F52" s="1594"/>
      <c r="G52" s="1594"/>
      <c r="H52" s="1594"/>
      <c r="I52" s="1594"/>
      <c r="J52" s="1594"/>
      <c r="K52" s="1594"/>
      <c r="L52" s="1594"/>
      <c r="M52" s="1594"/>
      <c r="N52" s="1594"/>
      <c r="O52" s="1594"/>
      <c r="P52" s="1594"/>
      <c r="Q52" s="1442" t="str">
        <f>IF(SUM(Q13:S51)&lt;&gt;0,SUM(Q13:S51),"")</f>
        <v/>
      </c>
      <c r="R52" s="1442"/>
      <c r="S52" s="1442"/>
      <c r="T52" s="1442" t="str">
        <f>IF(SUM(T13:V51)&lt;&gt;0,SUM(T13:V51),"")</f>
        <v/>
      </c>
      <c r="U52" s="1442"/>
      <c r="V52" s="1442"/>
      <c r="W52" s="1442" t="str">
        <f>IF(SUM(W13:Y51)&lt;&gt;0,SUM(W13:Y51),"")</f>
        <v/>
      </c>
      <c r="X52" s="1442"/>
      <c r="Y52" s="1442"/>
      <c r="Z52" s="1442" t="str">
        <f>IF(SUM(Z13:AB51)&lt;&gt;0,SUM(Z13:AB51),"")</f>
        <v/>
      </c>
      <c r="AA52" s="1442"/>
      <c r="AB52" s="1442"/>
      <c r="AC52" s="1442" t="str">
        <f>IF(SUM(AC13:AE51)&lt;&gt;0,SUM(AC13:AE51),"")</f>
        <v/>
      </c>
      <c r="AD52" s="1442"/>
      <c r="AE52" s="1442"/>
      <c r="AF52" s="1581"/>
      <c r="AG52" s="1581"/>
      <c r="AH52" s="1581"/>
      <c r="AI52" s="1582"/>
      <c r="AJ52" s="4"/>
      <c r="AK52" s="1643" t="str">
        <f>IFERROR(T52/Q52,"")</f>
        <v/>
      </c>
      <c r="AL52" s="1644"/>
      <c r="AM52" s="1644"/>
      <c r="AN52" s="1644"/>
      <c r="AO52" s="1644"/>
      <c r="AP52" s="1644"/>
      <c r="AQ52" s="1644"/>
      <c r="AR52" s="1644"/>
      <c r="AS52" s="1645"/>
      <c r="AT52" s="4"/>
      <c r="AU52" s="1610" t="str">
        <f t="shared" si="0"/>
        <v/>
      </c>
      <c r="AV52" s="1611"/>
      <c r="AW52" s="1611"/>
      <c r="AX52" s="1611"/>
      <c r="AY52" s="1611"/>
      <c r="AZ52" s="1611"/>
      <c r="BA52" s="1611"/>
      <c r="BB52" s="1611"/>
      <c r="BC52" s="1611"/>
      <c r="BD52" s="1612"/>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6" t="s">
        <v>49</v>
      </c>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59"/>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79" t="s">
        <v>48</v>
      </c>
      <c r="B7" s="1379"/>
      <c r="C7" s="1379"/>
      <c r="D7" s="1379"/>
      <c r="E7" s="1379"/>
      <c r="F7" s="1384"/>
      <c r="G7" s="1384"/>
      <c r="H7" s="1384"/>
      <c r="I7" s="1384"/>
      <c r="J7" s="1384"/>
      <c r="K7" s="1384"/>
      <c r="L7" s="1384"/>
      <c r="M7" s="1384"/>
      <c r="N7" s="1384"/>
      <c r="O7" s="1384"/>
      <c r="P7" s="1384"/>
      <c r="Q7" s="6"/>
      <c r="R7" s="6"/>
      <c r="S7" s="6"/>
      <c r="T7" s="6"/>
      <c r="U7" s="6"/>
      <c r="V7" s="6"/>
      <c r="W7" s="6"/>
      <c r="X7" s="6"/>
      <c r="Y7" s="6"/>
      <c r="Z7" s="6"/>
      <c r="AA7" s="6"/>
      <c r="AB7" s="6"/>
      <c r="AC7" s="6"/>
      <c r="AD7" s="6"/>
      <c r="AE7" s="6"/>
      <c r="AF7" s="6"/>
      <c r="AG7" s="1379" t="s">
        <v>47</v>
      </c>
      <c r="AH7" s="1379"/>
      <c r="AI7" s="1379"/>
      <c r="AJ7" s="1379"/>
      <c r="AK7" s="1379"/>
      <c r="AL7" s="948"/>
      <c r="AM7" s="948"/>
      <c r="AN7" s="948"/>
      <c r="AO7" s="948"/>
      <c r="AP7" s="948"/>
      <c r="AQ7" s="948"/>
      <c r="AR7" s="948"/>
      <c r="AS7" s="948"/>
      <c r="AT7" s="948"/>
      <c r="AU7" s="948"/>
      <c r="AV7" s="948"/>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34" t="s">
        <v>92</v>
      </c>
      <c r="AZ8" s="1635"/>
      <c r="BA8" s="1635"/>
      <c r="BB8" s="1635"/>
      <c r="BC8" s="1635"/>
      <c r="BD8" s="1635"/>
      <c r="BE8" s="1635"/>
      <c r="BF8" s="1636"/>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79" t="s">
        <v>61</v>
      </c>
      <c r="B9" s="1379"/>
      <c r="C9" s="1379"/>
      <c r="D9" s="1379"/>
      <c r="E9" s="1379"/>
      <c r="F9" s="948"/>
      <c r="G9" s="948"/>
      <c r="H9" s="948"/>
      <c r="I9" s="948"/>
      <c r="J9" s="948"/>
      <c r="K9" s="948"/>
      <c r="L9" s="948"/>
      <c r="M9" s="948"/>
      <c r="N9" s="948"/>
      <c r="O9" s="948"/>
      <c r="P9" s="948"/>
      <c r="Q9" s="6"/>
      <c r="R9" s="6"/>
      <c r="S9" s="6"/>
      <c r="T9" s="6"/>
      <c r="U9" s="6"/>
      <c r="V9" s="6"/>
      <c r="W9" s="6"/>
      <c r="X9" s="6"/>
      <c r="Y9" s="6"/>
      <c r="Z9" s="6"/>
      <c r="AA9" s="6"/>
      <c r="AB9" s="6"/>
      <c r="AC9" s="6"/>
      <c r="AD9" s="6"/>
      <c r="AE9" s="6"/>
      <c r="AF9" s="6"/>
      <c r="AG9" s="1379" t="s">
        <v>46</v>
      </c>
      <c r="AH9" s="1379"/>
      <c r="AI9" s="1379"/>
      <c r="AJ9" s="1379"/>
      <c r="AK9" s="1379"/>
      <c r="AL9" s="948"/>
      <c r="AM9" s="948"/>
      <c r="AN9" s="948"/>
      <c r="AO9" s="948"/>
      <c r="AP9" s="948"/>
      <c r="AQ9" s="948"/>
      <c r="AR9" s="948"/>
      <c r="AS9" s="948"/>
      <c r="AT9" s="948"/>
      <c r="AU9" s="948"/>
      <c r="AV9" s="948"/>
      <c r="AW9" s="5"/>
      <c r="AX9" s="17"/>
      <c r="AY9" s="1637" t="s">
        <v>91</v>
      </c>
      <c r="AZ9" s="1637"/>
      <c r="BA9" s="1637"/>
      <c r="BB9" s="1637"/>
      <c r="BC9" s="1637"/>
      <c r="BD9" s="1637"/>
      <c r="BE9" s="1639"/>
      <c r="BF9" s="1640"/>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38" t="s">
        <v>90</v>
      </c>
      <c r="AZ10" s="1638"/>
      <c r="BA10" s="1638"/>
      <c r="BB10" s="1638"/>
      <c r="BC10" s="1638"/>
      <c r="BD10" s="1638"/>
      <c r="BE10" s="1641"/>
      <c r="BF10" s="1642"/>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296" t="s">
        <v>89</v>
      </c>
      <c r="B11" s="1297"/>
      <c r="C11" s="1297"/>
      <c r="D11" s="1297"/>
      <c r="E11" s="1297"/>
      <c r="F11" s="1297"/>
      <c r="G11" s="1297"/>
      <c r="H11" s="1297"/>
      <c r="I11" s="1297"/>
      <c r="J11" s="1297"/>
      <c r="K11" s="1297"/>
      <c r="L11" s="1297"/>
      <c r="M11" s="1297"/>
      <c r="N11" s="1297"/>
      <c r="O11" s="1297"/>
      <c r="P11" s="1297"/>
      <c r="Q11" s="1297"/>
      <c r="R11" s="1297"/>
      <c r="S11" s="1297"/>
      <c r="T11" s="1297"/>
      <c r="U11" s="1297"/>
      <c r="V11" s="1297"/>
      <c r="W11" s="1297"/>
      <c r="X11" s="1297"/>
      <c r="Y11" s="1297"/>
      <c r="Z11" s="1297"/>
      <c r="AA11" s="1297"/>
      <c r="AB11" s="1297"/>
      <c r="AC11" s="1297"/>
      <c r="AD11" s="1297"/>
      <c r="AE11" s="1297"/>
      <c r="AF11" s="1297"/>
      <c r="AG11" s="1297"/>
      <c r="AH11" s="1297"/>
      <c r="AI11" s="1297"/>
      <c r="AJ11" s="1297"/>
      <c r="AK11" s="1297"/>
      <c r="AL11" s="1297"/>
      <c r="AM11" s="1297"/>
      <c r="AN11" s="1297"/>
      <c r="AO11" s="1297"/>
      <c r="AP11" s="1297"/>
      <c r="AQ11" s="1297"/>
      <c r="AR11" s="1297"/>
      <c r="AS11" s="1297"/>
      <c r="AT11" s="1297"/>
      <c r="AU11" s="1297"/>
      <c r="AV11" s="1298"/>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80" t="s">
        <v>88</v>
      </c>
      <c r="B12" s="1681"/>
      <c r="C12" s="1681"/>
      <c r="D12" s="1681"/>
      <c r="E12" s="1681"/>
      <c r="F12" s="1681"/>
      <c r="G12" s="1681"/>
      <c r="H12" s="1681"/>
      <c r="I12" s="1681"/>
      <c r="J12" s="1681"/>
      <c r="K12" s="1681"/>
      <c r="L12" s="1681"/>
      <c r="M12" s="1681"/>
      <c r="N12" s="1681"/>
      <c r="O12" s="1681"/>
      <c r="P12" s="1681"/>
      <c r="Q12" s="1681" t="s">
        <v>87</v>
      </c>
      <c r="R12" s="1681"/>
      <c r="S12" s="1681"/>
      <c r="T12" s="1681"/>
      <c r="U12" s="1681"/>
      <c r="V12" s="1681"/>
      <c r="W12" s="1681"/>
      <c r="X12" s="1681"/>
      <c r="Y12" s="1681"/>
      <c r="Z12" s="1681"/>
      <c r="AA12" s="1681"/>
      <c r="AB12" s="1681"/>
      <c r="AC12" s="1681"/>
      <c r="AD12" s="1681"/>
      <c r="AE12" s="1681"/>
      <c r="AF12" s="1681"/>
      <c r="AG12" s="1681" t="s">
        <v>86</v>
      </c>
      <c r="AH12" s="1681"/>
      <c r="AI12" s="1681"/>
      <c r="AJ12" s="1681"/>
      <c r="AK12" s="1681"/>
      <c r="AL12" s="1681"/>
      <c r="AM12" s="1681"/>
      <c r="AN12" s="1681"/>
      <c r="AO12" s="1681"/>
      <c r="AP12" s="1681"/>
      <c r="AQ12" s="1681"/>
      <c r="AR12" s="1681"/>
      <c r="AS12" s="1681"/>
      <c r="AT12" s="1681"/>
      <c r="AU12" s="1681"/>
      <c r="AV12" s="1694"/>
      <c r="AW12" s="5"/>
      <c r="AX12" s="1720" t="s">
        <v>56</v>
      </c>
      <c r="AY12" s="1721"/>
      <c r="AZ12" s="1721"/>
      <c r="BA12" s="1721"/>
      <c r="BB12" s="1721"/>
      <c r="BC12" s="1721"/>
      <c r="BD12" s="1721"/>
      <c r="BE12" s="1721"/>
      <c r="BF12" s="1721"/>
      <c r="BG12" s="1722"/>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406" t="s">
        <v>53</v>
      </c>
      <c r="B13" s="1408"/>
      <c r="C13" s="11" t="s">
        <v>85</v>
      </c>
      <c r="D13" s="1530"/>
      <c r="E13" s="1530"/>
      <c r="F13" s="1530"/>
      <c r="G13" s="11" t="s">
        <v>84</v>
      </c>
      <c r="H13" s="1530"/>
      <c r="I13" s="1530"/>
      <c r="J13" s="1654"/>
      <c r="K13" s="1655" t="s">
        <v>63</v>
      </c>
      <c r="L13" s="1407"/>
      <c r="M13" s="1407"/>
      <c r="N13" s="1696" t="str">
        <f>IF(AND(D13&lt;&gt;0,H13&lt;&gt;0),D13*H13/144,"")</f>
        <v/>
      </c>
      <c r="O13" s="1696"/>
      <c r="P13" s="1697"/>
      <c r="Q13" s="1655" t="s">
        <v>66</v>
      </c>
      <c r="R13" s="1407"/>
      <c r="S13" s="1407"/>
      <c r="T13" s="1698" t="str">
        <f>IFERROR(ROUND((AB13/N13),2),"")</f>
        <v/>
      </c>
      <c r="U13" s="1698"/>
      <c r="V13" s="1698"/>
      <c r="W13" s="1698"/>
      <c r="X13" s="1699"/>
      <c r="Y13" s="1655" t="s">
        <v>29</v>
      </c>
      <c r="Z13" s="1407"/>
      <c r="AA13" s="1407"/>
      <c r="AB13" s="981"/>
      <c r="AC13" s="981"/>
      <c r="AD13" s="981"/>
      <c r="AE13" s="981"/>
      <c r="AF13" s="982"/>
      <c r="AG13" s="1655" t="s">
        <v>66</v>
      </c>
      <c r="AH13" s="1407"/>
      <c r="AI13" s="1407"/>
      <c r="AJ13" s="1698" t="str">
        <f>AP37</f>
        <v/>
      </c>
      <c r="AK13" s="1698"/>
      <c r="AL13" s="1698"/>
      <c r="AM13" s="1698"/>
      <c r="AN13" s="1699"/>
      <c r="AO13" s="1655" t="s">
        <v>29</v>
      </c>
      <c r="AP13" s="1407"/>
      <c r="AQ13" s="1407"/>
      <c r="AR13" s="1698" t="str">
        <f>AP40</f>
        <v/>
      </c>
      <c r="AS13" s="1698"/>
      <c r="AT13" s="1698"/>
      <c r="AU13" s="1698"/>
      <c r="AV13" s="1723"/>
      <c r="AW13" s="5"/>
      <c r="AX13" s="1610" t="str">
        <f>IF(AR13="CALC.","",IF(AR13="","",IF(AR13&lt;AB13-(AB13*$BE$10),"Below "&amp;$BE$10*100&amp;"% by "&amp;ROUND(AB13-(AB13*$BE$10)-AR13,0)&amp;" CFM",IF(AR13&gt;AB13+(AB13*$BE$9),"Above "&amp;$BE$9*100&amp;"% by "&amp;ROUND(AR13-AB13-(AB13*$BE$9),0)&amp;" CFM",""))))</f>
        <v/>
      </c>
      <c r="AY13" s="1611"/>
      <c r="AZ13" s="1611"/>
      <c r="BA13" s="1611"/>
      <c r="BB13" s="1611"/>
      <c r="BC13" s="1611"/>
      <c r="BD13" s="1611"/>
      <c r="BE13" s="1611"/>
      <c r="BF13" s="1611"/>
      <c r="BG13" s="1612"/>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433" t="s">
        <v>809</v>
      </c>
      <c r="U15" s="1434"/>
      <c r="V15" s="1434"/>
      <c r="W15" s="1434"/>
      <c r="X15" s="1434"/>
      <c r="Y15" s="1434"/>
      <c r="Z15" s="1434"/>
      <c r="AA15" s="1434"/>
      <c r="AB15" s="1434"/>
      <c r="AC15" s="1434"/>
      <c r="AD15" s="1434"/>
      <c r="AE15" s="1435"/>
      <c r="AF15" s="6"/>
      <c r="AG15" s="1296" t="s">
        <v>83</v>
      </c>
      <c r="AH15" s="1297"/>
      <c r="AI15" s="1297"/>
      <c r="AJ15" s="1297"/>
      <c r="AK15" s="1297"/>
      <c r="AL15" s="1297"/>
      <c r="AM15" s="1297"/>
      <c r="AN15" s="1297"/>
      <c r="AO15" s="1297"/>
      <c r="AP15" s="1297"/>
      <c r="AQ15" s="1297"/>
      <c r="AR15" s="1297"/>
      <c r="AS15" s="1297"/>
      <c r="AT15" s="1297"/>
      <c r="AU15" s="1297"/>
      <c r="AV15" s="1298"/>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71"/>
      <c r="U16" s="1672"/>
      <c r="V16" s="1672"/>
      <c r="W16" s="1672"/>
      <c r="X16" s="1672"/>
      <c r="Y16" s="1672"/>
      <c r="Z16" s="1672"/>
      <c r="AA16" s="1672"/>
      <c r="AB16" s="1445"/>
      <c r="AC16" s="1446"/>
      <c r="AD16" s="1119"/>
      <c r="AE16" s="1307"/>
      <c r="AF16" s="6"/>
      <c r="AG16" s="1707" t="s">
        <v>82</v>
      </c>
      <c r="AH16" s="1708"/>
      <c r="AI16" s="1708"/>
      <c r="AJ16" s="1708"/>
      <c r="AK16" s="1708"/>
      <c r="AL16" s="1705" t="s">
        <v>646</v>
      </c>
      <c r="AM16" s="1705"/>
      <c r="AN16" s="1705"/>
      <c r="AO16" s="1705"/>
      <c r="AP16" s="1705"/>
      <c r="AQ16" s="1705"/>
      <c r="AR16" s="1705"/>
      <c r="AS16" s="1705"/>
      <c r="AT16" s="1705"/>
      <c r="AU16" s="1705"/>
      <c r="AV16" s="1706"/>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09" t="s">
        <v>81</v>
      </c>
      <c r="B18" s="1710"/>
      <c r="C18" s="1710"/>
      <c r="D18" s="1710"/>
      <c r="E18" s="1710"/>
      <c r="F18" s="1710"/>
      <c r="G18" s="1710"/>
      <c r="H18" s="1710"/>
      <c r="I18" s="1710"/>
      <c r="J18" s="1710"/>
      <c r="K18" s="1710"/>
      <c r="L18" s="1710"/>
      <c r="M18" s="1710"/>
      <c r="N18" s="1710"/>
      <c r="O18" s="1710"/>
      <c r="P18" s="1710"/>
      <c r="Q18" s="1710"/>
      <c r="R18" s="1710"/>
      <c r="S18" s="1710"/>
      <c r="T18" s="1710"/>
      <c r="U18" s="1710"/>
      <c r="V18" s="1710"/>
      <c r="W18" s="1710"/>
      <c r="X18" s="1710"/>
      <c r="Y18" s="1710"/>
      <c r="Z18" s="1710"/>
      <c r="AA18" s="1710"/>
      <c r="AB18" s="1710"/>
      <c r="AC18" s="1710"/>
      <c r="AD18" s="1710"/>
      <c r="AE18" s="1710"/>
      <c r="AF18" s="1710"/>
      <c r="AG18" s="1710"/>
      <c r="AH18" s="1710"/>
      <c r="AI18" s="1710"/>
      <c r="AJ18" s="1710"/>
      <c r="AK18" s="1710"/>
      <c r="AL18" s="1710"/>
      <c r="AM18" s="1710"/>
      <c r="AN18" s="1710"/>
      <c r="AO18" s="1710"/>
      <c r="AP18" s="1710"/>
      <c r="AQ18" s="1710"/>
      <c r="AR18" s="1710"/>
      <c r="AS18" s="1710"/>
      <c r="AT18" s="1710"/>
      <c r="AU18" s="1710"/>
      <c r="AV18" s="1711"/>
      <c r="AW18" s="5"/>
      <c r="AX18" s="1257" t="s">
        <v>80</v>
      </c>
      <c r="AY18" s="1666"/>
      <c r="AZ18" s="1666"/>
      <c r="BA18" s="1666"/>
      <c r="BB18" s="1666"/>
      <c r="BC18" s="1666"/>
      <c r="BD18" s="1666"/>
      <c r="BE18" s="1666"/>
      <c r="BF18" s="166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76" t="s">
        <v>668</v>
      </c>
      <c r="B19" s="1677"/>
      <c r="C19" s="1677"/>
      <c r="D19" s="1677"/>
      <c r="E19" s="1677"/>
      <c r="F19" s="1712"/>
      <c r="G19" s="1657">
        <v>1</v>
      </c>
      <c r="H19" s="1657"/>
      <c r="I19" s="1657"/>
      <c r="J19" s="1656">
        <v>2</v>
      </c>
      <c r="K19" s="1657"/>
      <c r="L19" s="1657"/>
      <c r="M19" s="1656">
        <v>3</v>
      </c>
      <c r="N19" s="1657"/>
      <c r="O19" s="1657"/>
      <c r="P19" s="1656">
        <v>4</v>
      </c>
      <c r="Q19" s="1657"/>
      <c r="R19" s="1657"/>
      <c r="S19" s="1656">
        <v>5</v>
      </c>
      <c r="T19" s="1657"/>
      <c r="U19" s="1657"/>
      <c r="V19" s="1656">
        <v>6</v>
      </c>
      <c r="W19" s="1657"/>
      <c r="X19" s="1657"/>
      <c r="Y19" s="1656">
        <v>7</v>
      </c>
      <c r="Z19" s="1657"/>
      <c r="AA19" s="1657"/>
      <c r="AB19" s="1656">
        <v>8</v>
      </c>
      <c r="AC19" s="1657"/>
      <c r="AD19" s="1657"/>
      <c r="AE19" s="1656">
        <v>9</v>
      </c>
      <c r="AF19" s="1657"/>
      <c r="AG19" s="1657"/>
      <c r="AH19" s="1656">
        <v>10</v>
      </c>
      <c r="AI19" s="1657"/>
      <c r="AJ19" s="1657"/>
      <c r="AK19" s="1656">
        <v>11</v>
      </c>
      <c r="AL19" s="1657"/>
      <c r="AM19" s="1657"/>
      <c r="AN19" s="1656">
        <v>12</v>
      </c>
      <c r="AO19" s="1657"/>
      <c r="AP19" s="1657"/>
      <c r="AQ19" s="1656">
        <v>13</v>
      </c>
      <c r="AR19" s="1657"/>
      <c r="AS19" s="1657"/>
      <c r="AT19" s="1656">
        <v>14</v>
      </c>
      <c r="AU19" s="1657"/>
      <c r="AV19" s="1713"/>
      <c r="AW19" s="5"/>
      <c r="AX19" s="1668"/>
      <c r="AY19" s="1669"/>
      <c r="AZ19" s="1669"/>
      <c r="BA19" s="1669"/>
      <c r="BB19" s="1669"/>
      <c r="BC19" s="1669"/>
      <c r="BD19" s="1669"/>
      <c r="BE19" s="1669"/>
      <c r="BF19" s="1670"/>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704" t="s">
        <v>55</v>
      </c>
      <c r="B20" s="1368"/>
      <c r="C20" s="1368"/>
      <c r="D20" s="1368" t="s">
        <v>78</v>
      </c>
      <c r="E20" s="1368"/>
      <c r="F20" s="1695"/>
      <c r="G20" s="1674">
        <f>IFERROR(IF(BD20&lt;12,BD20/2,6),"")</f>
        <v>6</v>
      </c>
      <c r="H20" s="1674"/>
      <c r="I20" s="1674"/>
      <c r="J20" s="1673" t="str">
        <f>IFERROR(IF(J19&lt;=$BD$21,G20+$BD$22,""),"")</f>
        <v/>
      </c>
      <c r="K20" s="1674"/>
      <c r="L20" s="1674"/>
      <c r="M20" s="1673" t="str">
        <f>IFERROR(IF(M19&lt;=$BD$21,J20+$BD$22,""),"")</f>
        <v/>
      </c>
      <c r="N20" s="1674"/>
      <c r="O20" s="1674"/>
      <c r="P20" s="1673" t="str">
        <f>IFERROR(IF(P19&lt;=$BD$21,M20+$BD$22,""),"")</f>
        <v/>
      </c>
      <c r="Q20" s="1674"/>
      <c r="R20" s="1674"/>
      <c r="S20" s="1673" t="str">
        <f>IFERROR(IF(S19&lt;=$BD$21,P20+$BD$22,""),"")</f>
        <v/>
      </c>
      <c r="T20" s="1674"/>
      <c r="U20" s="1674"/>
      <c r="V20" s="1673" t="str">
        <f>IFERROR(IF(V19&lt;=$BD$21,S20+$BD$22,""),"")</f>
        <v/>
      </c>
      <c r="W20" s="1674"/>
      <c r="X20" s="1674"/>
      <c r="Y20" s="1673" t="str">
        <f>IFERROR(IF(Y19&lt;=$BD$21,V20+$BD$22,""),"")</f>
        <v/>
      </c>
      <c r="Z20" s="1674"/>
      <c r="AA20" s="1674"/>
      <c r="AB20" s="1673" t="str">
        <f>IFERROR(IF(AB19&lt;=$BD$21,Y20+$BD$22,""),"")</f>
        <v/>
      </c>
      <c r="AC20" s="1674"/>
      <c r="AD20" s="1674"/>
      <c r="AE20" s="1673" t="str">
        <f>IFERROR(IF(AE19&lt;=$BD$21,AB20+$BD$22,""),"")</f>
        <v/>
      </c>
      <c r="AF20" s="1674"/>
      <c r="AG20" s="1674"/>
      <c r="AH20" s="1673" t="str">
        <f>IFERROR(IF(AH19&lt;=$BD$21,AE20+$BD$22,""),"")</f>
        <v/>
      </c>
      <c r="AI20" s="1674"/>
      <c r="AJ20" s="1674"/>
      <c r="AK20" s="1673" t="str">
        <f>IFERROR(IF(AK19&lt;=$BD$21,AH20+$BD$22,""),"")</f>
        <v/>
      </c>
      <c r="AL20" s="1674"/>
      <c r="AM20" s="1674"/>
      <c r="AN20" s="1673" t="str">
        <f>IFERROR(IF(AN19&lt;=$BD$21,AK20+$BD$22,""),"")</f>
        <v/>
      </c>
      <c r="AO20" s="1674"/>
      <c r="AP20" s="1674"/>
      <c r="AQ20" s="1673" t="str">
        <f>IFERROR(IF(AQ19&lt;=$BD$21,AN20+$BD$22,""),"")</f>
        <v/>
      </c>
      <c r="AR20" s="1674"/>
      <c r="AS20" s="1674"/>
      <c r="AT20" s="1673" t="str">
        <f>IFERROR(IF(AT19&lt;=$BD$21,AQ20+$BD$22,""),"")</f>
        <v/>
      </c>
      <c r="AU20" s="1674"/>
      <c r="AV20" s="1675"/>
      <c r="AW20" s="5"/>
      <c r="AX20" s="1660" t="s">
        <v>76</v>
      </c>
      <c r="AY20" s="1661"/>
      <c r="AZ20" s="1661"/>
      <c r="BA20" s="1661"/>
      <c r="BB20" s="1661"/>
      <c r="BC20" s="1662"/>
      <c r="BD20" s="1658" t="str">
        <f>IF(D13&lt;&gt;0,D13,"")</f>
        <v/>
      </c>
      <c r="BE20" s="1658"/>
      <c r="BF20" s="165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80">
        <v>1</v>
      </c>
      <c r="B21" s="1681"/>
      <c r="C21" s="1681"/>
      <c r="D21" s="1686">
        <f>IFERROR(IF(BD26&lt;12,BD26/2,6),"")</f>
        <v>6</v>
      </c>
      <c r="E21" s="1686"/>
      <c r="F21" s="1687"/>
      <c r="G21" s="1580"/>
      <c r="H21" s="1580"/>
      <c r="I21" s="1580"/>
      <c r="J21" s="1580"/>
      <c r="K21" s="1580"/>
      <c r="L21" s="1580"/>
      <c r="M21" s="1580"/>
      <c r="N21" s="1580"/>
      <c r="O21" s="1580"/>
      <c r="P21" s="1580"/>
      <c r="Q21" s="1580"/>
      <c r="R21" s="1580"/>
      <c r="S21" s="1580"/>
      <c r="T21" s="1580"/>
      <c r="U21" s="1580"/>
      <c r="V21" s="1580"/>
      <c r="W21" s="1580"/>
      <c r="X21" s="1580"/>
      <c r="Y21" s="1580"/>
      <c r="Z21" s="1580"/>
      <c r="AA21" s="1580"/>
      <c r="AB21" s="1580"/>
      <c r="AC21" s="1580"/>
      <c r="AD21" s="1580"/>
      <c r="AE21" s="1580"/>
      <c r="AF21" s="1580"/>
      <c r="AG21" s="1580"/>
      <c r="AH21" s="1580"/>
      <c r="AI21" s="1580"/>
      <c r="AJ21" s="1580"/>
      <c r="AK21" s="1580"/>
      <c r="AL21" s="1580"/>
      <c r="AM21" s="1580"/>
      <c r="AN21" s="1580"/>
      <c r="AO21" s="1580"/>
      <c r="AP21" s="1580"/>
      <c r="AQ21" s="1580"/>
      <c r="AR21" s="1580"/>
      <c r="AS21" s="1580"/>
      <c r="AT21" s="1580"/>
      <c r="AU21" s="1580"/>
      <c r="AV21" s="1690"/>
      <c r="AW21" s="5"/>
      <c r="AX21" s="1275" t="s">
        <v>75</v>
      </c>
      <c r="AY21" s="1276"/>
      <c r="AZ21" s="1276"/>
      <c r="BA21" s="1276"/>
      <c r="BB21" s="1276"/>
      <c r="BC21" s="1277"/>
      <c r="BD21" s="1320" t="str">
        <f>IFERROR(ROUNDUP(BD20/12,0),"")</f>
        <v/>
      </c>
      <c r="BE21" s="1320"/>
      <c r="BF21" s="132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76">
        <v>2</v>
      </c>
      <c r="B22" s="1677"/>
      <c r="C22" s="1677"/>
      <c r="D22" s="1678" t="str">
        <f>IFERROR(IF(A22&lt;=$BD$27,D21+$BD$28,""),"")</f>
        <v/>
      </c>
      <c r="E22" s="1678"/>
      <c r="F22" s="1679"/>
      <c r="G22" s="1580"/>
      <c r="H22" s="1580"/>
      <c r="I22" s="1580"/>
      <c r="J22" s="1580"/>
      <c r="K22" s="1580"/>
      <c r="L22" s="1580"/>
      <c r="M22" s="1580"/>
      <c r="N22" s="1580"/>
      <c r="O22" s="1580"/>
      <c r="P22" s="1580"/>
      <c r="Q22" s="1580"/>
      <c r="R22" s="1580"/>
      <c r="S22" s="1580"/>
      <c r="T22" s="1580"/>
      <c r="U22" s="1580"/>
      <c r="V22" s="1580"/>
      <c r="W22" s="1580"/>
      <c r="X22" s="1580"/>
      <c r="Y22" s="1580"/>
      <c r="Z22" s="1580"/>
      <c r="AA22" s="1580"/>
      <c r="AB22" s="1580"/>
      <c r="AC22" s="1580"/>
      <c r="AD22" s="1580"/>
      <c r="AE22" s="926"/>
      <c r="AF22" s="926"/>
      <c r="AG22" s="926"/>
      <c r="AH22" s="926"/>
      <c r="AI22" s="926"/>
      <c r="AJ22" s="926"/>
      <c r="AK22" s="926"/>
      <c r="AL22" s="926"/>
      <c r="AM22" s="926"/>
      <c r="AN22" s="926"/>
      <c r="AO22" s="926"/>
      <c r="AP22" s="926"/>
      <c r="AQ22" s="926"/>
      <c r="AR22" s="926"/>
      <c r="AS22" s="926"/>
      <c r="AT22" s="926"/>
      <c r="AU22" s="926"/>
      <c r="AV22" s="1487"/>
      <c r="AW22" s="5"/>
      <c r="AX22" s="1663" t="s">
        <v>74</v>
      </c>
      <c r="AY22" s="1664"/>
      <c r="AZ22" s="1664"/>
      <c r="BA22" s="1664"/>
      <c r="BB22" s="1664"/>
      <c r="BC22" s="1665"/>
      <c r="BD22" s="1688" t="str">
        <f>IFERROR((BD20-12)/(BD21-1),"")</f>
        <v/>
      </c>
      <c r="BE22" s="1688"/>
      <c r="BF22" s="1689"/>
      <c r="BG22" s="5"/>
      <c r="BH22" s="1313" t="s">
        <v>696</v>
      </c>
      <c r="BI22" s="1314"/>
      <c r="BJ22" s="1314"/>
      <c r="BK22" s="1314"/>
      <c r="BL22" s="1314"/>
      <c r="BM22" s="1314"/>
      <c r="BN22" s="1314"/>
      <c r="BO22" s="1314"/>
      <c r="BP22" s="1314"/>
      <c r="BQ22" s="1314"/>
      <c r="BR22" s="1314"/>
      <c r="BS22" s="1314"/>
      <c r="BT22" s="1314"/>
      <c r="BU22" s="1314"/>
      <c r="BV22" s="1315"/>
      <c r="BW22" s="5"/>
      <c r="BX22" s="5"/>
      <c r="BY22" s="5"/>
      <c r="BZ22" s="5"/>
      <c r="CA22" s="5"/>
      <c r="CB22" s="5"/>
      <c r="CC22" s="5"/>
      <c r="CD22" s="5"/>
      <c r="CE22" s="5"/>
      <c r="CF22" s="5"/>
    </row>
    <row r="23" spans="1:84" ht="12" customHeight="1" thickTop="1" thickBot="1" x14ac:dyDescent="0.3">
      <c r="A23" s="1676">
        <v>3</v>
      </c>
      <c r="B23" s="1677"/>
      <c r="C23" s="1677"/>
      <c r="D23" s="1678" t="str">
        <f t="shared" ref="D23:D30" si="0">IFERROR(IF(A23&lt;=$BD$27,D22+$BD$28,""),"")</f>
        <v/>
      </c>
      <c r="E23" s="1678"/>
      <c r="F23" s="1679"/>
      <c r="G23" s="1580"/>
      <c r="H23" s="1580"/>
      <c r="I23" s="1580"/>
      <c r="J23" s="1580"/>
      <c r="K23" s="1580"/>
      <c r="L23" s="1580"/>
      <c r="M23" s="1580"/>
      <c r="N23" s="1580"/>
      <c r="O23" s="1580"/>
      <c r="P23" s="1580"/>
      <c r="Q23" s="1580"/>
      <c r="R23" s="1580"/>
      <c r="S23" s="1580"/>
      <c r="T23" s="1580"/>
      <c r="U23" s="1580"/>
      <c r="V23" s="1580"/>
      <c r="W23" s="1580"/>
      <c r="X23" s="1580"/>
      <c r="Y23" s="1580"/>
      <c r="Z23" s="1580"/>
      <c r="AA23" s="1580"/>
      <c r="AB23" s="1580"/>
      <c r="AC23" s="1580"/>
      <c r="AD23" s="1580"/>
      <c r="AE23" s="926"/>
      <c r="AF23" s="926"/>
      <c r="AG23" s="926"/>
      <c r="AH23" s="926"/>
      <c r="AI23" s="926"/>
      <c r="AJ23" s="926"/>
      <c r="AK23" s="926"/>
      <c r="AL23" s="926"/>
      <c r="AM23" s="926"/>
      <c r="AN23" s="926"/>
      <c r="AO23" s="926"/>
      <c r="AP23" s="926"/>
      <c r="AQ23" s="926"/>
      <c r="AR23" s="926"/>
      <c r="AS23" s="926"/>
      <c r="AT23" s="926"/>
      <c r="AU23" s="926"/>
      <c r="AV23" s="1487"/>
      <c r="AW23" s="5"/>
      <c r="AX23" s="5"/>
      <c r="AY23" s="5"/>
      <c r="AZ23" s="5"/>
      <c r="BA23" s="5"/>
      <c r="BB23" s="5"/>
      <c r="BC23" s="5"/>
      <c r="BD23" s="5"/>
      <c r="BE23" s="5"/>
      <c r="BF23" s="5"/>
      <c r="BG23" s="5"/>
      <c r="BH23" s="913"/>
      <c r="BI23" s="914"/>
      <c r="BJ23" s="914"/>
      <c r="BK23" s="914"/>
      <c r="BL23" s="915"/>
      <c r="BM23" s="916"/>
      <c r="BN23" s="914"/>
      <c r="BO23" s="914"/>
      <c r="BP23" s="914"/>
      <c r="BQ23" s="915"/>
      <c r="BR23" s="916"/>
      <c r="BS23" s="914"/>
      <c r="BT23" s="914"/>
      <c r="BU23" s="914"/>
      <c r="BV23" s="917"/>
      <c r="BW23" s="5"/>
      <c r="BX23" s="5"/>
      <c r="BY23" s="5"/>
      <c r="BZ23" s="5"/>
      <c r="CA23" s="5"/>
      <c r="CB23" s="5"/>
      <c r="CC23" s="5"/>
      <c r="CD23" s="5"/>
      <c r="CE23" s="5"/>
      <c r="CF23" s="5"/>
    </row>
    <row r="24" spans="1:84" ht="12" customHeight="1" x14ac:dyDescent="0.25">
      <c r="A24" s="1676">
        <v>4</v>
      </c>
      <c r="B24" s="1677"/>
      <c r="C24" s="1677"/>
      <c r="D24" s="1678" t="str">
        <f t="shared" si="0"/>
        <v/>
      </c>
      <c r="E24" s="1678"/>
      <c r="F24" s="1679"/>
      <c r="G24" s="1580"/>
      <c r="H24" s="1580"/>
      <c r="I24" s="1580"/>
      <c r="J24" s="1580"/>
      <c r="K24" s="1580"/>
      <c r="L24" s="1580"/>
      <c r="M24" s="1580"/>
      <c r="N24" s="1580"/>
      <c r="O24" s="1580"/>
      <c r="P24" s="1580"/>
      <c r="Q24" s="1580"/>
      <c r="R24" s="1580"/>
      <c r="S24" s="1580"/>
      <c r="T24" s="1580"/>
      <c r="U24" s="1580"/>
      <c r="V24" s="1580"/>
      <c r="W24" s="1580"/>
      <c r="X24" s="1580"/>
      <c r="Y24" s="1580"/>
      <c r="Z24" s="1580"/>
      <c r="AA24" s="1580"/>
      <c r="AB24" s="1580"/>
      <c r="AC24" s="1580"/>
      <c r="AD24" s="1580"/>
      <c r="AE24" s="926"/>
      <c r="AF24" s="926"/>
      <c r="AG24" s="926"/>
      <c r="AH24" s="926"/>
      <c r="AI24" s="926"/>
      <c r="AJ24" s="926"/>
      <c r="AK24" s="926"/>
      <c r="AL24" s="926"/>
      <c r="AM24" s="926"/>
      <c r="AN24" s="926"/>
      <c r="AO24" s="926"/>
      <c r="AP24" s="926"/>
      <c r="AQ24" s="926"/>
      <c r="AR24" s="926"/>
      <c r="AS24" s="926"/>
      <c r="AT24" s="926"/>
      <c r="AU24" s="926"/>
      <c r="AV24" s="1487"/>
      <c r="AW24" s="5"/>
      <c r="AX24" s="1257" t="s">
        <v>77</v>
      </c>
      <c r="AY24" s="1666"/>
      <c r="AZ24" s="1666"/>
      <c r="BA24" s="1666"/>
      <c r="BB24" s="1666"/>
      <c r="BC24" s="1666"/>
      <c r="BD24" s="1666"/>
      <c r="BE24" s="1666"/>
      <c r="BF24" s="1667"/>
      <c r="BG24" s="5"/>
      <c r="BH24" s="894"/>
      <c r="BI24" s="878"/>
      <c r="BJ24" s="878"/>
      <c r="BK24" s="878"/>
      <c r="BL24" s="879"/>
      <c r="BM24" s="877"/>
      <c r="BN24" s="878"/>
      <c r="BO24" s="878"/>
      <c r="BP24" s="878"/>
      <c r="BQ24" s="879"/>
      <c r="BR24" s="877"/>
      <c r="BS24" s="878"/>
      <c r="BT24" s="878"/>
      <c r="BU24" s="878"/>
      <c r="BV24" s="880"/>
      <c r="BW24" s="5"/>
      <c r="BX24" s="5"/>
      <c r="BY24" s="5"/>
      <c r="BZ24" s="5"/>
      <c r="CA24" s="5"/>
      <c r="CB24" s="5"/>
      <c r="CC24" s="5"/>
      <c r="CD24" s="5"/>
      <c r="CE24" s="5"/>
      <c r="CF24" s="5"/>
    </row>
    <row r="25" spans="1:84" ht="12" customHeight="1" thickBot="1" x14ac:dyDescent="0.3">
      <c r="A25" s="1676">
        <v>5</v>
      </c>
      <c r="B25" s="1677"/>
      <c r="C25" s="1677"/>
      <c r="D25" s="1678" t="str">
        <f t="shared" si="0"/>
        <v/>
      </c>
      <c r="E25" s="1678"/>
      <c r="F25" s="1679"/>
      <c r="G25" s="1580"/>
      <c r="H25" s="1580"/>
      <c r="I25" s="1580"/>
      <c r="J25" s="1580"/>
      <c r="K25" s="1580"/>
      <c r="L25" s="1580"/>
      <c r="M25" s="1580"/>
      <c r="N25" s="1580"/>
      <c r="O25" s="1580"/>
      <c r="P25" s="1580"/>
      <c r="Q25" s="1580"/>
      <c r="R25" s="1580"/>
      <c r="S25" s="1580"/>
      <c r="T25" s="1580"/>
      <c r="U25" s="1580"/>
      <c r="V25" s="1580"/>
      <c r="W25" s="1580"/>
      <c r="X25" s="1580"/>
      <c r="Y25" s="1580"/>
      <c r="Z25" s="1580"/>
      <c r="AA25" s="1580"/>
      <c r="AB25" s="1580"/>
      <c r="AC25" s="1580"/>
      <c r="AD25" s="1580"/>
      <c r="AE25" s="926"/>
      <c r="AF25" s="926"/>
      <c r="AG25" s="926"/>
      <c r="AH25" s="926"/>
      <c r="AI25" s="926"/>
      <c r="AJ25" s="926"/>
      <c r="AK25" s="926"/>
      <c r="AL25" s="926"/>
      <c r="AM25" s="926"/>
      <c r="AN25" s="926"/>
      <c r="AO25" s="926"/>
      <c r="AP25" s="926"/>
      <c r="AQ25" s="926"/>
      <c r="AR25" s="926"/>
      <c r="AS25" s="926"/>
      <c r="AT25" s="926"/>
      <c r="AU25" s="926"/>
      <c r="AV25" s="1487"/>
      <c r="AW25" s="5"/>
      <c r="AX25" s="1668"/>
      <c r="AY25" s="1669"/>
      <c r="AZ25" s="1669"/>
      <c r="BA25" s="1669"/>
      <c r="BB25" s="1669"/>
      <c r="BC25" s="1669"/>
      <c r="BD25" s="1669"/>
      <c r="BE25" s="1669"/>
      <c r="BF25" s="1670"/>
      <c r="BG25" s="5"/>
      <c r="BH25" s="894"/>
      <c r="BI25" s="878"/>
      <c r="BJ25" s="878"/>
      <c r="BK25" s="878"/>
      <c r="BL25" s="879"/>
      <c r="BM25" s="877"/>
      <c r="BN25" s="878"/>
      <c r="BO25" s="878"/>
      <c r="BP25" s="878"/>
      <c r="BQ25" s="879"/>
      <c r="BR25" s="877"/>
      <c r="BS25" s="878"/>
      <c r="BT25" s="878"/>
      <c r="BU25" s="878"/>
      <c r="BV25" s="880"/>
      <c r="BW25" s="5"/>
      <c r="BX25" s="5"/>
      <c r="BY25" s="5"/>
      <c r="BZ25" s="5"/>
      <c r="CA25" s="5"/>
      <c r="CB25" s="5"/>
      <c r="CC25" s="5"/>
      <c r="CD25" s="5"/>
      <c r="CE25" s="5"/>
      <c r="CF25" s="5"/>
    </row>
    <row r="26" spans="1:84" ht="12" customHeight="1" thickTop="1" x14ac:dyDescent="0.25">
      <c r="A26" s="1676">
        <v>6</v>
      </c>
      <c r="B26" s="1677"/>
      <c r="C26" s="1677"/>
      <c r="D26" s="1678" t="str">
        <f t="shared" si="0"/>
        <v/>
      </c>
      <c r="E26" s="1678"/>
      <c r="F26" s="1679"/>
      <c r="G26" s="1580"/>
      <c r="H26" s="1580"/>
      <c r="I26" s="1580"/>
      <c r="J26" s="1580"/>
      <c r="K26" s="1580"/>
      <c r="L26" s="1580"/>
      <c r="M26" s="1580"/>
      <c r="N26" s="1580"/>
      <c r="O26" s="1580"/>
      <c r="P26" s="1580"/>
      <c r="Q26" s="1580"/>
      <c r="R26" s="1580"/>
      <c r="S26" s="1580"/>
      <c r="T26" s="1580"/>
      <c r="U26" s="1580"/>
      <c r="V26" s="1580"/>
      <c r="W26" s="1580"/>
      <c r="X26" s="1580"/>
      <c r="Y26" s="1580"/>
      <c r="Z26" s="1580"/>
      <c r="AA26" s="1580"/>
      <c r="AB26" s="1580"/>
      <c r="AC26" s="1580"/>
      <c r="AD26" s="1580"/>
      <c r="AE26" s="926"/>
      <c r="AF26" s="926"/>
      <c r="AG26" s="926"/>
      <c r="AH26" s="926"/>
      <c r="AI26" s="926"/>
      <c r="AJ26" s="926"/>
      <c r="AK26" s="926"/>
      <c r="AL26" s="926"/>
      <c r="AM26" s="926"/>
      <c r="AN26" s="926"/>
      <c r="AO26" s="926"/>
      <c r="AP26" s="926"/>
      <c r="AQ26" s="926"/>
      <c r="AR26" s="926"/>
      <c r="AS26" s="926"/>
      <c r="AT26" s="926"/>
      <c r="AU26" s="926"/>
      <c r="AV26" s="1487"/>
      <c r="AW26" s="5"/>
      <c r="AX26" s="1691" t="s">
        <v>671</v>
      </c>
      <c r="AY26" s="1692"/>
      <c r="AZ26" s="1692"/>
      <c r="BA26" s="1692"/>
      <c r="BB26" s="1692"/>
      <c r="BC26" s="1693"/>
      <c r="BD26" s="1658" t="str">
        <f>IF(H13&lt;&gt;0,H13,"")</f>
        <v/>
      </c>
      <c r="BE26" s="1658"/>
      <c r="BF26" s="1659"/>
      <c r="BG26" s="5"/>
      <c r="BH26" s="894"/>
      <c r="BI26" s="878"/>
      <c r="BJ26" s="878"/>
      <c r="BK26" s="878"/>
      <c r="BL26" s="879"/>
      <c r="BM26" s="877"/>
      <c r="BN26" s="878"/>
      <c r="BO26" s="878"/>
      <c r="BP26" s="878"/>
      <c r="BQ26" s="879"/>
      <c r="BR26" s="877"/>
      <c r="BS26" s="878"/>
      <c r="BT26" s="878"/>
      <c r="BU26" s="878"/>
      <c r="BV26" s="880"/>
      <c r="BW26" s="5"/>
      <c r="BX26" s="5"/>
      <c r="BY26" s="5"/>
      <c r="BZ26" s="5"/>
      <c r="CA26" s="5"/>
      <c r="CB26" s="5"/>
      <c r="CC26" s="5"/>
      <c r="CD26" s="5"/>
      <c r="CE26" s="5"/>
      <c r="CF26" s="5"/>
    </row>
    <row r="27" spans="1:84" ht="12" customHeight="1" x14ac:dyDescent="0.25">
      <c r="A27" s="1676">
        <v>7</v>
      </c>
      <c r="B27" s="1677"/>
      <c r="C27" s="1677"/>
      <c r="D27" s="1678" t="str">
        <f t="shared" si="0"/>
        <v/>
      </c>
      <c r="E27" s="1678"/>
      <c r="F27" s="1679"/>
      <c r="G27" s="1580"/>
      <c r="H27" s="1580"/>
      <c r="I27" s="1580"/>
      <c r="J27" s="1580"/>
      <c r="K27" s="1580"/>
      <c r="L27" s="1580"/>
      <c r="M27" s="1580"/>
      <c r="N27" s="1580"/>
      <c r="O27" s="1580"/>
      <c r="P27" s="1580"/>
      <c r="Q27" s="1580"/>
      <c r="R27" s="1580"/>
      <c r="S27" s="1580"/>
      <c r="T27" s="1580"/>
      <c r="U27" s="1580"/>
      <c r="V27" s="1580"/>
      <c r="W27" s="1580"/>
      <c r="X27" s="1580"/>
      <c r="Y27" s="1580"/>
      <c r="Z27" s="1580"/>
      <c r="AA27" s="1580"/>
      <c r="AB27" s="1580"/>
      <c r="AC27" s="1580"/>
      <c r="AD27" s="1580"/>
      <c r="AE27" s="926"/>
      <c r="AF27" s="926"/>
      <c r="AG27" s="926"/>
      <c r="AH27" s="926"/>
      <c r="AI27" s="926"/>
      <c r="AJ27" s="926"/>
      <c r="AK27" s="926"/>
      <c r="AL27" s="926"/>
      <c r="AM27" s="926"/>
      <c r="AN27" s="926"/>
      <c r="AO27" s="926"/>
      <c r="AP27" s="926"/>
      <c r="AQ27" s="926"/>
      <c r="AR27" s="926"/>
      <c r="AS27" s="926"/>
      <c r="AT27" s="926"/>
      <c r="AU27" s="926"/>
      <c r="AV27" s="1487"/>
      <c r="AW27" s="5"/>
      <c r="AX27" s="1275" t="s">
        <v>75</v>
      </c>
      <c r="AY27" s="1276"/>
      <c r="AZ27" s="1276"/>
      <c r="BA27" s="1276"/>
      <c r="BB27" s="1276"/>
      <c r="BC27" s="1277"/>
      <c r="BD27" s="1320" t="str">
        <f>IFERROR(ROUNDUP(BD26/12,0),"")</f>
        <v/>
      </c>
      <c r="BE27" s="1320"/>
      <c r="BF27" s="1321"/>
      <c r="BG27" s="5"/>
      <c r="BH27" s="894"/>
      <c r="BI27" s="878"/>
      <c r="BJ27" s="878"/>
      <c r="BK27" s="878"/>
      <c r="BL27" s="879"/>
      <c r="BM27" s="877"/>
      <c r="BN27" s="878"/>
      <c r="BO27" s="878"/>
      <c r="BP27" s="878"/>
      <c r="BQ27" s="879"/>
      <c r="BR27" s="877"/>
      <c r="BS27" s="878"/>
      <c r="BT27" s="878"/>
      <c r="BU27" s="878"/>
      <c r="BV27" s="880"/>
      <c r="BW27" s="5"/>
      <c r="BX27" s="5"/>
      <c r="BY27" s="5"/>
      <c r="BZ27" s="5"/>
      <c r="CA27" s="5"/>
      <c r="CB27" s="5"/>
      <c r="CC27" s="5"/>
      <c r="CD27" s="5"/>
      <c r="CE27" s="5"/>
      <c r="CF27" s="5"/>
    </row>
    <row r="28" spans="1:84" ht="12" customHeight="1" thickBot="1" x14ac:dyDescent="0.3">
      <c r="A28" s="1676">
        <v>8</v>
      </c>
      <c r="B28" s="1677"/>
      <c r="C28" s="1677"/>
      <c r="D28" s="1678" t="str">
        <f t="shared" si="0"/>
        <v/>
      </c>
      <c r="E28" s="1678"/>
      <c r="F28" s="1679"/>
      <c r="G28" s="1580"/>
      <c r="H28" s="1580"/>
      <c r="I28" s="1580"/>
      <c r="J28" s="1580"/>
      <c r="K28" s="1580"/>
      <c r="L28" s="1580"/>
      <c r="M28" s="1580"/>
      <c r="N28" s="1580"/>
      <c r="O28" s="1580"/>
      <c r="P28" s="1580"/>
      <c r="Q28" s="1580"/>
      <c r="R28" s="1580"/>
      <c r="S28" s="1580"/>
      <c r="T28" s="1580"/>
      <c r="U28" s="1580"/>
      <c r="V28" s="1580"/>
      <c r="W28" s="1580"/>
      <c r="X28" s="1580"/>
      <c r="Y28" s="1580"/>
      <c r="Z28" s="1580"/>
      <c r="AA28" s="1580"/>
      <c r="AB28" s="1580"/>
      <c r="AC28" s="1580"/>
      <c r="AD28" s="1580"/>
      <c r="AE28" s="926"/>
      <c r="AF28" s="926"/>
      <c r="AG28" s="926"/>
      <c r="AH28" s="926"/>
      <c r="AI28" s="926"/>
      <c r="AJ28" s="926"/>
      <c r="AK28" s="926"/>
      <c r="AL28" s="926"/>
      <c r="AM28" s="926"/>
      <c r="AN28" s="926"/>
      <c r="AO28" s="926"/>
      <c r="AP28" s="926"/>
      <c r="AQ28" s="926"/>
      <c r="AR28" s="926"/>
      <c r="AS28" s="926"/>
      <c r="AT28" s="926"/>
      <c r="AU28" s="926"/>
      <c r="AV28" s="1487"/>
      <c r="AW28" s="5"/>
      <c r="AX28" s="1663" t="s">
        <v>74</v>
      </c>
      <c r="AY28" s="1664"/>
      <c r="AZ28" s="1664"/>
      <c r="BA28" s="1664"/>
      <c r="BB28" s="1664"/>
      <c r="BC28" s="1665"/>
      <c r="BD28" s="1688" t="str">
        <f>IFERROR((BD26-12)/(BD27-1),"")</f>
        <v/>
      </c>
      <c r="BE28" s="1688"/>
      <c r="BF28" s="1689"/>
      <c r="BG28" s="5"/>
      <c r="BH28" s="938"/>
      <c r="BI28" s="931"/>
      <c r="BJ28" s="931"/>
      <c r="BK28" s="931"/>
      <c r="BL28" s="939"/>
      <c r="BM28" s="930"/>
      <c r="BN28" s="931"/>
      <c r="BO28" s="931"/>
      <c r="BP28" s="931"/>
      <c r="BQ28" s="939"/>
      <c r="BR28" s="930"/>
      <c r="BS28" s="931"/>
      <c r="BT28" s="931"/>
      <c r="BU28" s="931"/>
      <c r="BV28" s="932"/>
      <c r="BW28" s="5"/>
      <c r="BX28" s="5"/>
      <c r="BY28" s="5"/>
      <c r="BZ28" s="5"/>
      <c r="CA28" s="5"/>
      <c r="CB28" s="5"/>
      <c r="CC28" s="5"/>
      <c r="CD28" s="5"/>
      <c r="CE28" s="5"/>
      <c r="CF28" s="5"/>
    </row>
    <row r="29" spans="1:84" ht="12" customHeight="1" thickBot="1" x14ac:dyDescent="0.3">
      <c r="A29" s="1676">
        <v>9</v>
      </c>
      <c r="B29" s="1677"/>
      <c r="C29" s="1677"/>
      <c r="D29" s="1678" t="str">
        <f t="shared" si="0"/>
        <v/>
      </c>
      <c r="E29" s="1678"/>
      <c r="F29" s="1679"/>
      <c r="G29" s="961"/>
      <c r="H29" s="926"/>
      <c r="I29" s="926"/>
      <c r="J29" s="926"/>
      <c r="K29" s="926"/>
      <c r="L29" s="926"/>
      <c r="M29" s="926"/>
      <c r="N29" s="926"/>
      <c r="O29" s="926"/>
      <c r="P29" s="926"/>
      <c r="Q29" s="926"/>
      <c r="R29" s="926"/>
      <c r="S29" s="926"/>
      <c r="T29" s="926"/>
      <c r="U29" s="926"/>
      <c r="V29" s="926"/>
      <c r="W29" s="926"/>
      <c r="X29" s="926"/>
      <c r="Y29" s="926"/>
      <c r="Z29" s="926"/>
      <c r="AA29" s="926"/>
      <c r="AB29" s="926"/>
      <c r="AC29" s="926"/>
      <c r="AD29" s="926"/>
      <c r="AE29" s="926"/>
      <c r="AF29" s="926"/>
      <c r="AG29" s="926"/>
      <c r="AH29" s="926"/>
      <c r="AI29" s="926"/>
      <c r="AJ29" s="926"/>
      <c r="AK29" s="926"/>
      <c r="AL29" s="926"/>
      <c r="AM29" s="926"/>
      <c r="AN29" s="926"/>
      <c r="AO29" s="926"/>
      <c r="AP29" s="926"/>
      <c r="AQ29" s="926"/>
      <c r="AR29" s="926"/>
      <c r="AS29" s="926"/>
      <c r="AT29" s="926"/>
      <c r="AU29" s="926"/>
      <c r="AV29" s="1487"/>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704">
        <v>10</v>
      </c>
      <c r="B30" s="1368"/>
      <c r="C30" s="1368"/>
      <c r="D30" s="1682" t="str">
        <f t="shared" si="0"/>
        <v/>
      </c>
      <c r="E30" s="1682"/>
      <c r="F30" s="1683"/>
      <c r="G30" s="1715"/>
      <c r="H30" s="1716"/>
      <c r="I30" s="1716"/>
      <c r="J30" s="1716"/>
      <c r="K30" s="1716"/>
      <c r="L30" s="1716"/>
      <c r="M30" s="1716"/>
      <c r="N30" s="1716"/>
      <c r="O30" s="1716"/>
      <c r="P30" s="1716"/>
      <c r="Q30" s="1716"/>
      <c r="R30" s="1716"/>
      <c r="S30" s="1716"/>
      <c r="T30" s="1716"/>
      <c r="U30" s="1716"/>
      <c r="V30" s="1716"/>
      <c r="W30" s="1716"/>
      <c r="X30" s="1716"/>
      <c r="Y30" s="1716"/>
      <c r="Z30" s="1716"/>
      <c r="AA30" s="1716"/>
      <c r="AB30" s="1716"/>
      <c r="AC30" s="1716"/>
      <c r="AD30" s="1716"/>
      <c r="AE30" s="1716"/>
      <c r="AF30" s="1716"/>
      <c r="AG30" s="1716"/>
      <c r="AH30" s="1716"/>
      <c r="AI30" s="1716"/>
      <c r="AJ30" s="1716"/>
      <c r="AK30" s="1716"/>
      <c r="AL30" s="1716"/>
      <c r="AM30" s="1716"/>
      <c r="AN30" s="1716"/>
      <c r="AO30" s="1716"/>
      <c r="AP30" s="1716"/>
      <c r="AQ30" s="1716"/>
      <c r="AR30" s="1716"/>
      <c r="AS30" s="1716"/>
      <c r="AT30" s="1716"/>
      <c r="AU30" s="1716"/>
      <c r="AV30" s="1724"/>
      <c r="AW30" s="5"/>
      <c r="AX30" s="1340" t="s">
        <v>611</v>
      </c>
      <c r="AY30" s="1341"/>
      <c r="AZ30" s="1341"/>
      <c r="BA30" s="1341"/>
      <c r="BB30" s="1341"/>
      <c r="BC30" s="1341"/>
      <c r="BD30" s="1341"/>
      <c r="BE30" s="1341"/>
      <c r="BF30" s="1341"/>
      <c r="BG30" s="1341"/>
      <c r="BH30" s="1341"/>
      <c r="BI30" s="1341"/>
      <c r="BJ30" s="1341"/>
      <c r="BK30" s="1341"/>
      <c r="BL30" s="1341"/>
      <c r="BM30" s="1341"/>
      <c r="BN30" s="1341"/>
      <c r="BO30" s="1341"/>
      <c r="BP30" s="1341"/>
      <c r="BQ30" s="1341"/>
      <c r="BR30" s="1341"/>
      <c r="BS30" s="1341"/>
      <c r="BT30" s="1341"/>
      <c r="BU30" s="1341"/>
      <c r="BV30" s="1341"/>
      <c r="BW30" s="1341"/>
      <c r="BX30" s="1341"/>
      <c r="BY30" s="1341"/>
      <c r="BZ30" s="1341"/>
      <c r="CA30" s="1341"/>
      <c r="CB30" s="1341"/>
      <c r="CC30" s="1342"/>
      <c r="CD30" s="5"/>
      <c r="CE30" s="5"/>
      <c r="CF30" s="5"/>
    </row>
    <row r="31" spans="1:84" ht="12.75" customHeight="1" thickTop="1" thickBot="1" x14ac:dyDescent="0.3">
      <c r="A31" s="1684" t="s">
        <v>40</v>
      </c>
      <c r="B31" s="1685"/>
      <c r="C31" s="1685"/>
      <c r="D31" s="1685"/>
      <c r="E31" s="1685"/>
      <c r="F31" s="1685"/>
      <c r="G31" s="1717">
        <f>IF(G20="CALC.","CALC.",SUM(G21:I30))</f>
        <v>0</v>
      </c>
      <c r="H31" s="1718"/>
      <c r="I31" s="1718"/>
      <c r="J31" s="1700" t="str">
        <f>IF(J20="","",SUM(J21:L30))</f>
        <v/>
      </c>
      <c r="K31" s="1701"/>
      <c r="L31" s="1702"/>
      <c r="M31" s="1700" t="str">
        <f>IF(M20="","",SUM(M21:O30))</f>
        <v/>
      </c>
      <c r="N31" s="1701"/>
      <c r="O31" s="1702"/>
      <c r="P31" s="1700" t="str">
        <f>IF(P20="","",SUM(P21:R30))</f>
        <v/>
      </c>
      <c r="Q31" s="1701"/>
      <c r="R31" s="1702"/>
      <c r="S31" s="1700" t="str">
        <f>IF(S20="","",SUM(S21:U30))</f>
        <v/>
      </c>
      <c r="T31" s="1701"/>
      <c r="U31" s="1702"/>
      <c r="V31" s="1700" t="str">
        <f>IF(V20="","",SUM(V21:X30))</f>
        <v/>
      </c>
      <c r="W31" s="1701"/>
      <c r="X31" s="1702"/>
      <c r="Y31" s="1700" t="str">
        <f>IF(Y20="","",SUM(Y21:AA30))</f>
        <v/>
      </c>
      <c r="Z31" s="1701"/>
      <c r="AA31" s="1702"/>
      <c r="AB31" s="1700" t="str">
        <f>IF(AB20="","",SUM(AB21:AD30))</f>
        <v/>
      </c>
      <c r="AC31" s="1701"/>
      <c r="AD31" s="1702"/>
      <c r="AE31" s="1700" t="str">
        <f>IF(AE20="","",SUM(AE21:AG30))</f>
        <v/>
      </c>
      <c r="AF31" s="1701"/>
      <c r="AG31" s="1702"/>
      <c r="AH31" s="1700" t="str">
        <f>IF(AH20="","",SUM(AH21:AJ30))</f>
        <v/>
      </c>
      <c r="AI31" s="1701"/>
      <c r="AJ31" s="1702"/>
      <c r="AK31" s="1700" t="str">
        <f>IF(AK20="","",SUM(AK21:AM30))</f>
        <v/>
      </c>
      <c r="AL31" s="1701"/>
      <c r="AM31" s="1702"/>
      <c r="AN31" s="1700" t="str">
        <f>IF(AN20="","",SUM(AN21:AP30))</f>
        <v/>
      </c>
      <c r="AO31" s="1701"/>
      <c r="AP31" s="1702"/>
      <c r="AQ31" s="1700" t="str">
        <f>IF(AQ20="","",SUM(AQ21:AS30))</f>
        <v/>
      </c>
      <c r="AR31" s="1701"/>
      <c r="AS31" s="1702"/>
      <c r="AT31" s="1700" t="str">
        <f>IF(AT20="","",SUM(AT21:AV30))</f>
        <v/>
      </c>
      <c r="AU31" s="1701"/>
      <c r="AV31" s="1719"/>
      <c r="AW31" s="5"/>
      <c r="AX31" s="1268" t="s">
        <v>79</v>
      </c>
      <c r="AY31" s="1269"/>
      <c r="AZ31" s="1269"/>
      <c r="BA31" s="1269"/>
      <c r="BB31" s="1338">
        <v>1</v>
      </c>
      <c r="BC31" s="1338"/>
      <c r="BD31" s="1338">
        <v>2</v>
      </c>
      <c r="BE31" s="1338"/>
      <c r="BF31" s="1338">
        <v>3</v>
      </c>
      <c r="BG31" s="1338"/>
      <c r="BH31" s="1338">
        <v>4</v>
      </c>
      <c r="BI31" s="1338"/>
      <c r="BJ31" s="1338">
        <v>5</v>
      </c>
      <c r="BK31" s="1338"/>
      <c r="BL31" s="1338">
        <v>6</v>
      </c>
      <c r="BM31" s="1338"/>
      <c r="BN31" s="1338">
        <v>7</v>
      </c>
      <c r="BO31" s="1338"/>
      <c r="BP31" s="1338">
        <v>8</v>
      </c>
      <c r="BQ31" s="1338"/>
      <c r="BR31" s="1338">
        <v>9</v>
      </c>
      <c r="BS31" s="1338"/>
      <c r="BT31" s="1338">
        <v>10</v>
      </c>
      <c r="BU31" s="1338"/>
      <c r="BV31" s="1338">
        <v>11</v>
      </c>
      <c r="BW31" s="1338"/>
      <c r="BX31" s="1338">
        <v>12</v>
      </c>
      <c r="BY31" s="1338"/>
      <c r="BZ31" s="1338">
        <v>13</v>
      </c>
      <c r="CA31" s="1338"/>
      <c r="CB31" s="1338">
        <v>14</v>
      </c>
      <c r="CC31" s="1653"/>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268" t="s">
        <v>55</v>
      </c>
      <c r="AY32" s="1269"/>
      <c r="AZ32" s="1269" t="s">
        <v>78</v>
      </c>
      <c r="BA32" s="1269"/>
      <c r="BB32" s="1651">
        <f>G20</f>
        <v>6</v>
      </c>
      <c r="BC32" s="1651"/>
      <c r="BD32" s="1651" t="str">
        <f>J20</f>
        <v/>
      </c>
      <c r="BE32" s="1651"/>
      <c r="BF32" s="1651" t="str">
        <f>M20</f>
        <v/>
      </c>
      <c r="BG32" s="1651"/>
      <c r="BH32" s="1651" t="str">
        <f>P20</f>
        <v/>
      </c>
      <c r="BI32" s="1651"/>
      <c r="BJ32" s="1651" t="str">
        <f>P20</f>
        <v/>
      </c>
      <c r="BK32" s="1651"/>
      <c r="BL32" s="1651" t="str">
        <f>S20</f>
        <v/>
      </c>
      <c r="BM32" s="1651"/>
      <c r="BN32" s="1651" t="str">
        <f>V20</f>
        <v/>
      </c>
      <c r="BO32" s="1651"/>
      <c r="BP32" s="1651" t="str">
        <f>Y20</f>
        <v/>
      </c>
      <c r="BQ32" s="1651"/>
      <c r="BR32" s="1651" t="str">
        <f>AE20</f>
        <v/>
      </c>
      <c r="BS32" s="1651"/>
      <c r="BT32" s="1651" t="str">
        <f>AH20</f>
        <v/>
      </c>
      <c r="BU32" s="1651"/>
      <c r="BV32" s="1651" t="str">
        <f>AK20</f>
        <v/>
      </c>
      <c r="BW32" s="1651"/>
      <c r="BX32" s="1651" t="str">
        <f>AN20</f>
        <v/>
      </c>
      <c r="BY32" s="1651"/>
      <c r="BZ32" s="1651" t="str">
        <f>AQ20</f>
        <v/>
      </c>
      <c r="CA32" s="1651"/>
      <c r="CB32" s="1651" t="str">
        <f>AT20</f>
        <v/>
      </c>
      <c r="CC32" s="1652"/>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727" t="s">
        <v>73</v>
      </c>
      <c r="AG33" s="1728"/>
      <c r="AH33" s="1728"/>
      <c r="AI33" s="1728"/>
      <c r="AJ33" s="1728"/>
      <c r="AK33" s="1728"/>
      <c r="AL33" s="1728"/>
      <c r="AM33" s="1728"/>
      <c r="AN33" s="1728"/>
      <c r="AO33" s="1728"/>
      <c r="AP33" s="1735"/>
      <c r="AQ33" s="1736"/>
      <c r="AR33" s="1736"/>
      <c r="AS33" s="1736"/>
      <c r="AT33" s="1740" t="s">
        <v>72</v>
      </c>
      <c r="AU33" s="1740"/>
      <c r="AV33" s="1741"/>
      <c r="AW33" s="5"/>
      <c r="AX33" s="1646">
        <v>1</v>
      </c>
      <c r="AY33" s="1338"/>
      <c r="AZ33" s="1649">
        <f>D21</f>
        <v>6</v>
      </c>
      <c r="BA33" s="1650"/>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65"/>
      <c r="C34" s="965"/>
      <c r="D34" s="965"/>
      <c r="E34" s="965"/>
      <c r="F34" s="965"/>
      <c r="G34" s="965"/>
      <c r="H34" s="965"/>
      <c r="I34" s="965"/>
      <c r="J34" s="965"/>
      <c r="K34" s="965"/>
      <c r="L34" s="965"/>
      <c r="M34" s="965"/>
      <c r="N34" s="965"/>
      <c r="O34" s="965"/>
      <c r="P34" s="965"/>
      <c r="Q34" s="965"/>
      <c r="R34" s="965"/>
      <c r="S34" s="965"/>
      <c r="T34" s="965"/>
      <c r="U34" s="965"/>
      <c r="V34" s="965"/>
      <c r="W34" s="965"/>
      <c r="X34" s="965"/>
      <c r="Y34" s="965"/>
      <c r="Z34" s="965"/>
      <c r="AA34" s="965"/>
      <c r="AB34" s="965"/>
      <c r="AC34" s="965"/>
      <c r="AD34" s="965"/>
      <c r="AE34" s="6"/>
      <c r="AF34" s="1304" t="s">
        <v>71</v>
      </c>
      <c r="AG34" s="1305"/>
      <c r="AH34" s="1305"/>
      <c r="AI34" s="1305"/>
      <c r="AJ34" s="1305"/>
      <c r="AK34" s="1305"/>
      <c r="AL34" s="1305"/>
      <c r="AM34" s="1305"/>
      <c r="AN34" s="1305"/>
      <c r="AO34" s="1305"/>
      <c r="AP34" s="1026"/>
      <c r="AQ34" s="999"/>
      <c r="AR34" s="999"/>
      <c r="AS34" s="999"/>
      <c r="AT34" s="1393" t="s">
        <v>70</v>
      </c>
      <c r="AU34" s="1393"/>
      <c r="AV34" s="1703"/>
      <c r="AW34" s="5"/>
      <c r="AX34" s="1646">
        <v>2</v>
      </c>
      <c r="AY34" s="1338"/>
      <c r="AZ34" s="1649" t="str">
        <f t="shared" ref="AZ34:AZ41" si="1">D22</f>
        <v/>
      </c>
      <c r="BA34" s="1650"/>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6"/>
      <c r="AF35" s="1304" t="s">
        <v>69</v>
      </c>
      <c r="AG35" s="1305"/>
      <c r="AH35" s="1305"/>
      <c r="AI35" s="1305"/>
      <c r="AJ35" s="1305"/>
      <c r="AK35" s="1305"/>
      <c r="AL35" s="1305"/>
      <c r="AM35" s="1305"/>
      <c r="AN35" s="1305"/>
      <c r="AO35" s="1305"/>
      <c r="AP35" s="1737" t="str">
        <f>IF(SUM(G31:AV31)&lt;&gt;0,SUM(G31:AV31),"")</f>
        <v/>
      </c>
      <c r="AQ35" s="1738"/>
      <c r="AR35" s="1738"/>
      <c r="AS35" s="1738"/>
      <c r="AT35" s="1393" t="s">
        <v>66</v>
      </c>
      <c r="AU35" s="1393"/>
      <c r="AV35" s="1703"/>
      <c r="AW35" s="5"/>
      <c r="AX35" s="1646">
        <v>3</v>
      </c>
      <c r="AY35" s="1338"/>
      <c r="AZ35" s="1649" t="str">
        <f t="shared" si="1"/>
        <v/>
      </c>
      <c r="BA35" s="1650"/>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6"/>
      <c r="AF36" s="1304" t="s">
        <v>68</v>
      </c>
      <c r="AG36" s="1305"/>
      <c r="AH36" s="1305"/>
      <c r="AI36" s="1305"/>
      <c r="AJ36" s="1305"/>
      <c r="AK36" s="1305"/>
      <c r="AL36" s="1305"/>
      <c r="AM36" s="1305"/>
      <c r="AN36" s="1305"/>
      <c r="AO36" s="1305"/>
      <c r="AP36" s="1729" t="str">
        <f>IF(COUNT(G21:G30,J21:J30,M21:M30,P21:P30,S21:S30,V21:V30,Y21:Y30,AB21:AB30,AE21:AE30,AH21:AH30,AK21:AK30,AN21:AN30,AQ21:AQ30,AT21:AT30)&lt;&gt;0,COUNT(G21:G30,J21:J30,M21:M30,P21:P30,S21:S30,V21:V30,Y21:Y30,AB21:AB30,AE21:AE30,AH21:AH30,AK21:AK30,AN21:AN30,AQ21:AQ30,AT21:AT30),"")</f>
        <v/>
      </c>
      <c r="AQ36" s="1730"/>
      <c r="AR36" s="1730"/>
      <c r="AS36" s="1730"/>
      <c r="AT36" s="1730"/>
      <c r="AU36" s="1730"/>
      <c r="AV36" s="1731"/>
      <c r="AW36" s="5"/>
      <c r="AX36" s="1646">
        <v>4</v>
      </c>
      <c r="AY36" s="1338"/>
      <c r="AZ36" s="1649" t="str">
        <f t="shared" si="1"/>
        <v/>
      </c>
      <c r="BA36" s="1650"/>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6"/>
      <c r="AF37" s="1304" t="s">
        <v>67</v>
      </c>
      <c r="AG37" s="1305"/>
      <c r="AH37" s="1305"/>
      <c r="AI37" s="1305"/>
      <c r="AJ37" s="1305"/>
      <c r="AK37" s="1305"/>
      <c r="AL37" s="1305"/>
      <c r="AM37" s="1305"/>
      <c r="AN37" s="1305"/>
      <c r="AO37" s="1305"/>
      <c r="AP37" s="1737" t="str">
        <f>IFERROR(ROUND(AP35/AP36,2),"")</f>
        <v/>
      </c>
      <c r="AQ37" s="1738"/>
      <c r="AR37" s="1738"/>
      <c r="AS37" s="1738"/>
      <c r="AT37" s="1393" t="s">
        <v>66</v>
      </c>
      <c r="AU37" s="1393"/>
      <c r="AV37" s="1703"/>
      <c r="AW37" s="5"/>
      <c r="AX37" s="1646">
        <v>5</v>
      </c>
      <c r="AY37" s="1338"/>
      <c r="AZ37" s="1649" t="str">
        <f t="shared" si="1"/>
        <v/>
      </c>
      <c r="BA37" s="1650"/>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6"/>
      <c r="AF38" s="9" t="s">
        <v>65</v>
      </c>
      <c r="AG38" s="8"/>
      <c r="AH38" s="8"/>
      <c r="AI38" s="8"/>
      <c r="AJ38" s="8"/>
      <c r="AK38" s="8"/>
      <c r="AL38" s="8"/>
      <c r="AM38" s="8"/>
      <c r="AN38" s="8"/>
      <c r="AO38" s="7"/>
      <c r="AP38" s="1108"/>
      <c r="AQ38" s="1109"/>
      <c r="AR38" s="1109"/>
      <c r="AS38" s="1109"/>
      <c r="AT38" s="1109"/>
      <c r="AU38" s="1109"/>
      <c r="AV38" s="1739"/>
      <c r="AW38" s="5"/>
      <c r="AX38" s="1646">
        <v>6</v>
      </c>
      <c r="AY38" s="1338"/>
      <c r="AZ38" s="1649" t="str">
        <f t="shared" si="1"/>
        <v/>
      </c>
      <c r="BA38" s="1650"/>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6"/>
      <c r="AF39" s="1304" t="s">
        <v>64</v>
      </c>
      <c r="AG39" s="1305"/>
      <c r="AH39" s="1305"/>
      <c r="AI39" s="1305"/>
      <c r="AJ39" s="1305"/>
      <c r="AK39" s="1305"/>
      <c r="AL39" s="1305"/>
      <c r="AM39" s="1305"/>
      <c r="AN39" s="1305"/>
      <c r="AO39" s="1305"/>
      <c r="AP39" s="1733" t="str">
        <f>IF(OR(AP38&lt;&gt;0,AP38&lt;&gt;""),N13*IF(AP38&lt;&gt;"N/A",AP38,1),N13)</f>
        <v/>
      </c>
      <c r="AQ39" s="1734"/>
      <c r="AR39" s="1734"/>
      <c r="AS39" s="1734"/>
      <c r="AT39" s="1393" t="s">
        <v>63</v>
      </c>
      <c r="AU39" s="1393"/>
      <c r="AV39" s="1703"/>
      <c r="AW39" s="5"/>
      <c r="AX39" s="1646">
        <v>7</v>
      </c>
      <c r="AY39" s="1338"/>
      <c r="AZ39" s="1649" t="str">
        <f t="shared" si="1"/>
        <v/>
      </c>
      <c r="BA39" s="1650"/>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6"/>
      <c r="AF40" s="1302" t="s">
        <v>62</v>
      </c>
      <c r="AG40" s="1303"/>
      <c r="AH40" s="1303"/>
      <c r="AI40" s="1303"/>
      <c r="AJ40" s="1303"/>
      <c r="AK40" s="1303"/>
      <c r="AL40" s="1303"/>
      <c r="AM40" s="1303"/>
      <c r="AN40" s="1303"/>
      <c r="AO40" s="1303"/>
      <c r="AP40" s="1725" t="str">
        <f>IFERROR(AP39*AP37,"")</f>
        <v/>
      </c>
      <c r="AQ40" s="1726"/>
      <c r="AR40" s="1726"/>
      <c r="AS40" s="1726"/>
      <c r="AT40" s="1407" t="s">
        <v>29</v>
      </c>
      <c r="AU40" s="1407"/>
      <c r="AV40" s="1732"/>
      <c r="AW40" s="5"/>
      <c r="AX40" s="1646">
        <v>8</v>
      </c>
      <c r="AY40" s="1338"/>
      <c r="AZ40" s="1649" t="str">
        <f t="shared" si="1"/>
        <v/>
      </c>
      <c r="BA40" s="1650"/>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46">
        <v>9</v>
      </c>
      <c r="AY41" s="1338"/>
      <c r="AZ41" s="1649" t="str">
        <f t="shared" si="1"/>
        <v/>
      </c>
      <c r="BA41" s="1650"/>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714" t="s">
        <v>38</v>
      </c>
      <c r="B42" s="1714"/>
      <c r="C42" s="1714"/>
      <c r="D42" s="1714"/>
      <c r="E42" s="967"/>
      <c r="F42" s="967"/>
      <c r="G42" s="967"/>
      <c r="H42" s="967"/>
      <c r="I42" s="967"/>
      <c r="J42" s="967"/>
      <c r="K42" s="967"/>
      <c r="L42" s="6"/>
      <c r="M42" s="6"/>
      <c r="N42" s="6"/>
      <c r="O42" s="6"/>
      <c r="P42" s="6"/>
      <c r="Q42" s="6"/>
      <c r="R42" s="6"/>
      <c r="S42" s="6"/>
      <c r="T42" s="6"/>
      <c r="U42" s="6"/>
      <c r="V42" s="6"/>
      <c r="W42" s="6"/>
      <c r="X42" s="6"/>
      <c r="Y42" s="6"/>
      <c r="Z42" s="6"/>
      <c r="AA42" s="6"/>
      <c r="AB42" s="6"/>
      <c r="AC42" s="6"/>
      <c r="AD42" s="1714" t="s">
        <v>37</v>
      </c>
      <c r="AE42" s="1714"/>
      <c r="AF42" s="1714"/>
      <c r="AG42" s="1714"/>
      <c r="AH42" s="1714"/>
      <c r="AI42" s="896"/>
      <c r="AJ42" s="896"/>
      <c r="AK42" s="896"/>
      <c r="AL42" s="896"/>
      <c r="AM42" s="896"/>
      <c r="AN42" s="896"/>
      <c r="AO42" s="896"/>
      <c r="AP42" s="896"/>
      <c r="AQ42" s="896"/>
      <c r="AR42" s="896"/>
      <c r="AS42" s="896"/>
      <c r="AT42" s="896"/>
      <c r="AU42" s="896"/>
      <c r="AV42" s="896"/>
      <c r="AW42" s="5"/>
      <c r="AX42" s="1647">
        <v>10</v>
      </c>
      <c r="AY42" s="1648"/>
      <c r="AZ42" s="1651" t="str">
        <f>D30</f>
        <v/>
      </c>
      <c r="BA42" s="1652"/>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80" t="s">
        <v>49</v>
      </c>
      <c r="AX1" s="1780"/>
      <c r="AY1" s="1780"/>
      <c r="AZ1" s="1780"/>
      <c r="BA1" s="1780"/>
      <c r="BB1" s="1780"/>
      <c r="BC1" s="1780"/>
      <c r="BD1" s="1780"/>
      <c r="BE1" s="1780"/>
      <c r="BF1" s="1780"/>
      <c r="BG1" s="1780"/>
      <c r="BH1" s="1780"/>
      <c r="BI1" s="1780"/>
      <c r="BJ1" s="1780"/>
      <c r="BK1" s="1780"/>
      <c r="BL1" s="1780"/>
      <c r="BM1" s="1780"/>
      <c r="BN1" s="1780"/>
      <c r="BO1" s="1780"/>
      <c r="BP1" s="1780"/>
      <c r="BQ1" s="1780"/>
      <c r="BR1" s="1780"/>
      <c r="BS1" s="1780"/>
      <c r="BT1" s="1780"/>
      <c r="BU1" s="1780"/>
      <c r="BV1" s="1780"/>
      <c r="BW1" s="1780"/>
      <c r="BX1" s="1780"/>
      <c r="BY1" s="1780"/>
      <c r="BZ1" s="1780"/>
      <c r="CA1" s="1780"/>
      <c r="CB1" s="1780"/>
      <c r="CC1" s="1780"/>
      <c r="CD1" s="1780"/>
      <c r="CE1" s="1780"/>
      <c r="CF1" s="1780"/>
      <c r="CG1" s="1780"/>
      <c r="CH1" s="1780"/>
      <c r="CI1" s="1780"/>
      <c r="CJ1" s="1780"/>
      <c r="CK1" s="1780"/>
      <c r="CL1" s="1780"/>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59"/>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79" t="s">
        <v>48</v>
      </c>
      <c r="B7" s="1379"/>
      <c r="C7" s="1379"/>
      <c r="D7" s="1379"/>
      <c r="E7" s="1379"/>
      <c r="F7" s="948"/>
      <c r="G7" s="948"/>
      <c r="H7" s="948"/>
      <c r="I7" s="948"/>
      <c r="J7" s="948"/>
      <c r="K7" s="948"/>
      <c r="L7" s="948"/>
      <c r="M7" s="948"/>
      <c r="N7" s="948"/>
      <c r="O7" s="948"/>
      <c r="P7" s="948"/>
      <c r="Q7" s="6"/>
      <c r="R7" s="6"/>
      <c r="S7" s="6"/>
      <c r="T7" s="6"/>
      <c r="U7" s="6"/>
      <c r="V7" s="6"/>
      <c r="W7" s="6"/>
      <c r="X7" s="6"/>
      <c r="Y7" s="6"/>
      <c r="Z7" s="6"/>
      <c r="AA7" s="6"/>
      <c r="AB7" s="6"/>
      <c r="AC7" s="6"/>
      <c r="AD7" s="6"/>
      <c r="AE7" s="6"/>
      <c r="AF7" s="6"/>
      <c r="AG7" s="1379" t="s">
        <v>47</v>
      </c>
      <c r="AH7" s="1379"/>
      <c r="AI7" s="1379"/>
      <c r="AJ7" s="1379"/>
      <c r="AK7" s="1379"/>
      <c r="AL7" s="948"/>
      <c r="AM7" s="948"/>
      <c r="AN7" s="948"/>
      <c r="AO7" s="948"/>
      <c r="AP7" s="948"/>
      <c r="AQ7" s="948"/>
      <c r="AR7" s="948"/>
      <c r="AS7" s="948"/>
      <c r="AT7" s="948"/>
      <c r="AU7" s="948"/>
      <c r="AV7" s="948"/>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34" t="s">
        <v>92</v>
      </c>
      <c r="AZ8" s="1635"/>
      <c r="BA8" s="1635"/>
      <c r="BB8" s="1635"/>
      <c r="BC8" s="1635"/>
      <c r="BD8" s="1635"/>
      <c r="BE8" s="1635"/>
      <c r="BF8" s="1636"/>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79" t="s">
        <v>61</v>
      </c>
      <c r="B9" s="1379"/>
      <c r="C9" s="1379"/>
      <c r="D9" s="1379"/>
      <c r="E9" s="1379"/>
      <c r="F9" s="948"/>
      <c r="G9" s="948"/>
      <c r="H9" s="948"/>
      <c r="I9" s="948"/>
      <c r="J9" s="948"/>
      <c r="K9" s="948"/>
      <c r="L9" s="948"/>
      <c r="M9" s="948"/>
      <c r="N9" s="948"/>
      <c r="O9" s="948"/>
      <c r="P9" s="948"/>
      <c r="Q9" s="6"/>
      <c r="R9" s="6"/>
      <c r="S9" s="6"/>
      <c r="T9" s="6"/>
      <c r="U9" s="6"/>
      <c r="V9" s="6"/>
      <c r="W9" s="6"/>
      <c r="X9" s="6"/>
      <c r="Y9" s="6"/>
      <c r="Z9" s="6"/>
      <c r="AA9" s="6"/>
      <c r="AB9" s="6"/>
      <c r="AC9" s="6"/>
      <c r="AD9" s="6"/>
      <c r="AE9" s="6"/>
      <c r="AF9" s="6"/>
      <c r="AG9" s="1379" t="s">
        <v>46</v>
      </c>
      <c r="AH9" s="1379"/>
      <c r="AI9" s="1379"/>
      <c r="AJ9" s="1379"/>
      <c r="AK9" s="1379"/>
      <c r="AL9" s="948"/>
      <c r="AM9" s="948"/>
      <c r="AN9" s="948"/>
      <c r="AO9" s="948"/>
      <c r="AP9" s="948"/>
      <c r="AQ9" s="948"/>
      <c r="AR9" s="948"/>
      <c r="AS9" s="948"/>
      <c r="AT9" s="948"/>
      <c r="AU9" s="948"/>
      <c r="AV9" s="948"/>
      <c r="AW9" s="5"/>
      <c r="AX9" s="17"/>
      <c r="AY9" s="1637" t="s">
        <v>91</v>
      </c>
      <c r="AZ9" s="1637"/>
      <c r="BA9" s="1637"/>
      <c r="BB9" s="1637"/>
      <c r="BC9" s="1637"/>
      <c r="BD9" s="1637"/>
      <c r="BE9" s="1639"/>
      <c r="BF9" s="1640"/>
      <c r="BG9" s="18"/>
      <c r="BH9" s="5"/>
      <c r="BI9" s="1781" t="s">
        <v>668</v>
      </c>
      <c r="BJ9" s="1782"/>
      <c r="BK9" s="1782"/>
      <c r="BL9" s="1782"/>
      <c r="BM9" s="1338">
        <v>1</v>
      </c>
      <c r="BN9" s="1338"/>
      <c r="BO9" s="1338">
        <v>2</v>
      </c>
      <c r="BP9" s="1338"/>
      <c r="BQ9" s="1338">
        <v>3</v>
      </c>
      <c r="BR9" s="1338"/>
      <c r="BS9" s="1338">
        <v>4</v>
      </c>
      <c r="BT9" s="1338"/>
      <c r="BU9" s="1338">
        <v>5</v>
      </c>
      <c r="BV9" s="1338"/>
      <c r="BW9" s="1338">
        <v>6</v>
      </c>
      <c r="BX9" s="1338"/>
      <c r="BY9" s="1338">
        <v>7</v>
      </c>
      <c r="BZ9" s="1338"/>
      <c r="CA9" s="1338">
        <v>8</v>
      </c>
      <c r="CB9" s="1338"/>
      <c r="CC9" s="1338">
        <v>9</v>
      </c>
      <c r="CD9" s="1338"/>
      <c r="CE9" s="1338">
        <v>10</v>
      </c>
      <c r="CF9" s="1783"/>
      <c r="CG9" s="1784">
        <v>11</v>
      </c>
      <c r="CH9" s="1783"/>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38" t="s">
        <v>90</v>
      </c>
      <c r="AZ10" s="1638"/>
      <c r="BA10" s="1638"/>
      <c r="BB10" s="1638"/>
      <c r="BC10" s="1638"/>
      <c r="BD10" s="1638"/>
      <c r="BE10" s="1641"/>
      <c r="BF10" s="1642"/>
      <c r="BG10" s="16"/>
      <c r="BH10" s="5"/>
      <c r="BI10" s="1781" t="s">
        <v>55</v>
      </c>
      <c r="BJ10" s="1782"/>
      <c r="BK10" s="1782" t="s">
        <v>78</v>
      </c>
      <c r="BL10" s="1782"/>
      <c r="BM10" s="1787" t="str">
        <f>E18</f>
        <v/>
      </c>
      <c r="BN10" s="1787"/>
      <c r="BO10" s="1787" t="str">
        <f>I18</f>
        <v/>
      </c>
      <c r="BP10" s="1787"/>
      <c r="BQ10" s="1787" t="str">
        <f>M18</f>
        <v/>
      </c>
      <c r="BR10" s="1787"/>
      <c r="BS10" s="1787" t="str">
        <f>Q18</f>
        <v/>
      </c>
      <c r="BT10" s="1787"/>
      <c r="BU10" s="1787" t="str">
        <f>U18</f>
        <v/>
      </c>
      <c r="BV10" s="1787"/>
      <c r="BW10" s="1787" t="str">
        <f>Y18</f>
        <v/>
      </c>
      <c r="BX10" s="1787"/>
      <c r="BY10" s="1787" t="str">
        <f>AC18</f>
        <v/>
      </c>
      <c r="BZ10" s="1787"/>
      <c r="CA10" s="1787" t="str">
        <f>AG18</f>
        <v/>
      </c>
      <c r="CB10" s="1787"/>
      <c r="CC10" s="1787" t="str">
        <f>AK18</f>
        <v/>
      </c>
      <c r="CD10" s="1787"/>
      <c r="CE10" s="1787" t="str">
        <f>AO18</f>
        <v/>
      </c>
      <c r="CF10" s="1787"/>
      <c r="CG10" s="1787" t="str">
        <f>AS18</f>
        <v/>
      </c>
      <c r="CH10" s="1788"/>
      <c r="CI10" s="5"/>
      <c r="CJ10" s="5"/>
      <c r="CK10" s="5"/>
      <c r="CL10" s="5"/>
    </row>
    <row r="11" spans="1:90" ht="12" customHeight="1" thickBot="1" x14ac:dyDescent="0.3">
      <c r="A11" s="1296" t="s">
        <v>89</v>
      </c>
      <c r="B11" s="1297"/>
      <c r="C11" s="1297"/>
      <c r="D11" s="1297"/>
      <c r="E11" s="1297"/>
      <c r="F11" s="1297"/>
      <c r="G11" s="1297"/>
      <c r="H11" s="1297"/>
      <c r="I11" s="1297"/>
      <c r="J11" s="1297"/>
      <c r="K11" s="1297"/>
      <c r="L11" s="1297"/>
      <c r="M11" s="1297"/>
      <c r="N11" s="1297"/>
      <c r="O11" s="1297"/>
      <c r="P11" s="1297"/>
      <c r="Q11" s="1297"/>
      <c r="R11" s="1297"/>
      <c r="S11" s="1297"/>
      <c r="T11" s="1297"/>
      <c r="U11" s="1297"/>
      <c r="V11" s="1297"/>
      <c r="W11" s="1297"/>
      <c r="X11" s="1297"/>
      <c r="Y11" s="1297"/>
      <c r="Z11" s="1297"/>
      <c r="AA11" s="1297"/>
      <c r="AB11" s="1297"/>
      <c r="AC11" s="1297"/>
      <c r="AD11" s="1297"/>
      <c r="AE11" s="1297"/>
      <c r="AF11" s="1297"/>
      <c r="AG11" s="1297"/>
      <c r="AH11" s="1297"/>
      <c r="AI11" s="1297"/>
      <c r="AJ11" s="1297"/>
      <c r="AK11" s="1297"/>
      <c r="AL11" s="1297"/>
      <c r="AM11" s="1297"/>
      <c r="AN11" s="1297"/>
      <c r="AO11" s="1297"/>
      <c r="AP11" s="1297"/>
      <c r="AQ11" s="1297"/>
      <c r="AR11" s="1297"/>
      <c r="AS11" s="1297"/>
      <c r="AT11" s="1297"/>
      <c r="AU11" s="1297"/>
      <c r="AV11" s="1298"/>
      <c r="AW11" s="5"/>
      <c r="AX11" s="15"/>
      <c r="AY11" s="13"/>
      <c r="AZ11" s="13"/>
      <c r="BA11" s="13"/>
      <c r="BB11" s="13"/>
      <c r="BC11" s="14"/>
      <c r="BD11" s="14"/>
      <c r="BE11" s="13"/>
      <c r="BF11" s="13"/>
      <c r="BG11" s="12"/>
      <c r="BH11" s="5"/>
      <c r="BI11" s="1646">
        <v>1</v>
      </c>
      <c r="BJ11" s="1338"/>
      <c r="BK11" s="1649" t="str">
        <f t="shared" ref="BK11:BK20" si="0">C20</f>
        <v/>
      </c>
      <c r="BL11" s="1650"/>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85" t="s">
        <v>663</v>
      </c>
      <c r="B12" s="1786"/>
      <c r="C12" s="1786"/>
      <c r="D12" s="1786"/>
      <c r="E12" s="1786"/>
      <c r="F12" s="1786"/>
      <c r="G12" s="1786"/>
      <c r="H12" s="1786"/>
      <c r="I12" s="1786"/>
      <c r="J12" s="1786"/>
      <c r="K12" s="1786"/>
      <c r="L12" s="1786"/>
      <c r="M12" s="1786"/>
      <c r="N12" s="1786"/>
      <c r="O12" s="1786"/>
      <c r="P12" s="1786"/>
      <c r="Q12" s="1681" t="s">
        <v>87</v>
      </c>
      <c r="R12" s="1681"/>
      <c r="S12" s="1681"/>
      <c r="T12" s="1681"/>
      <c r="U12" s="1681"/>
      <c r="V12" s="1681"/>
      <c r="W12" s="1681"/>
      <c r="X12" s="1681"/>
      <c r="Y12" s="1681"/>
      <c r="Z12" s="1681"/>
      <c r="AA12" s="1681"/>
      <c r="AB12" s="1681"/>
      <c r="AC12" s="1681"/>
      <c r="AD12" s="1681"/>
      <c r="AE12" s="1681"/>
      <c r="AF12" s="1681"/>
      <c r="AG12" s="1681" t="s">
        <v>86</v>
      </c>
      <c r="AH12" s="1681"/>
      <c r="AI12" s="1681"/>
      <c r="AJ12" s="1681"/>
      <c r="AK12" s="1681"/>
      <c r="AL12" s="1681"/>
      <c r="AM12" s="1681"/>
      <c r="AN12" s="1681"/>
      <c r="AO12" s="1681"/>
      <c r="AP12" s="1681"/>
      <c r="AQ12" s="1681"/>
      <c r="AR12" s="1681"/>
      <c r="AS12" s="1681"/>
      <c r="AT12" s="1681"/>
      <c r="AU12" s="1681"/>
      <c r="AV12" s="1694"/>
      <c r="AW12" s="5"/>
      <c r="AX12" s="1720" t="s">
        <v>56</v>
      </c>
      <c r="AY12" s="1721"/>
      <c r="AZ12" s="1721"/>
      <c r="BA12" s="1721"/>
      <c r="BB12" s="1721"/>
      <c r="BC12" s="1721"/>
      <c r="BD12" s="1721"/>
      <c r="BE12" s="1721"/>
      <c r="BF12" s="1721"/>
      <c r="BG12" s="1722"/>
      <c r="BH12" s="5"/>
      <c r="BI12" s="1646">
        <v>2</v>
      </c>
      <c r="BJ12" s="1338"/>
      <c r="BK12" s="1649" t="str">
        <f t="shared" si="0"/>
        <v/>
      </c>
      <c r="BL12" s="1650"/>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109"/>
      <c r="C13" s="1109"/>
      <c r="D13" s="1109"/>
      <c r="E13" s="1779" t="s">
        <v>664</v>
      </c>
      <c r="F13" s="1779"/>
      <c r="G13" s="1779"/>
      <c r="H13" s="1730" t="str">
        <f>BD18</f>
        <v/>
      </c>
      <c r="I13" s="1730"/>
      <c r="J13" s="1730"/>
      <c r="K13" s="1407" t="s">
        <v>63</v>
      </c>
      <c r="L13" s="1407"/>
      <c r="M13" s="1407"/>
      <c r="N13" s="1696" t="str">
        <f>IF(AND(B13&lt;&gt;0,B14&lt;&gt;0),ROUND(B13*B14/144,2),"")</f>
        <v/>
      </c>
      <c r="O13" s="1696"/>
      <c r="P13" s="1697"/>
      <c r="Q13" s="1407" t="s">
        <v>66</v>
      </c>
      <c r="R13" s="1407"/>
      <c r="S13" s="1407"/>
      <c r="T13" s="1698" t="str">
        <f>IFERROR((AB13/N13),"")</f>
        <v/>
      </c>
      <c r="U13" s="1698"/>
      <c r="V13" s="1698"/>
      <c r="W13" s="1698"/>
      <c r="X13" s="1699"/>
      <c r="Y13" s="1655" t="s">
        <v>29</v>
      </c>
      <c r="Z13" s="1407"/>
      <c r="AA13" s="1407"/>
      <c r="AB13" s="981"/>
      <c r="AC13" s="981"/>
      <c r="AD13" s="981"/>
      <c r="AE13" s="981"/>
      <c r="AF13" s="982"/>
      <c r="AG13" s="1655" t="s">
        <v>66</v>
      </c>
      <c r="AH13" s="1407"/>
      <c r="AI13" s="1407"/>
      <c r="AJ13" s="1698" t="str">
        <f>AP37</f>
        <v/>
      </c>
      <c r="AK13" s="1698"/>
      <c r="AL13" s="1698"/>
      <c r="AM13" s="1698"/>
      <c r="AN13" s="1699"/>
      <c r="AO13" s="1655" t="s">
        <v>29</v>
      </c>
      <c r="AP13" s="1407"/>
      <c r="AQ13" s="1407"/>
      <c r="AR13" s="1698" t="str">
        <f>AP40</f>
        <v/>
      </c>
      <c r="AS13" s="1698"/>
      <c r="AT13" s="1698"/>
      <c r="AU13" s="1698"/>
      <c r="AV13" s="1723"/>
      <c r="AW13" s="5"/>
      <c r="AX13" s="1797" t="str">
        <f>IF(AR13="CALC.","",IF(AR13="","",IF(AR13&lt;AB13-(AB13*$BE$10),"Below "&amp;$BE$10*100&amp;"% by "&amp;ROUND(AB13-(AB13*$BE$10)-AR13,0)&amp;" CFM",IF(AR13&gt;AB13+(AB13*$BE$9),"Above "&amp;$BE$9*100&amp;"% by "&amp;ROUND(AR13-AB13-(AB13*$BE$9),0)&amp;" CFM",""))))</f>
        <v/>
      </c>
      <c r="AY13" s="1798"/>
      <c r="AZ13" s="1798"/>
      <c r="BA13" s="1798"/>
      <c r="BB13" s="1798"/>
      <c r="BC13" s="1798"/>
      <c r="BD13" s="1798"/>
      <c r="BE13" s="1798"/>
      <c r="BF13" s="1798"/>
      <c r="BG13" s="1799"/>
      <c r="BH13" s="5"/>
      <c r="BI13" s="1646">
        <v>3</v>
      </c>
      <c r="BJ13" s="1338"/>
      <c r="BK13" s="1649" t="str">
        <f t="shared" si="0"/>
        <v/>
      </c>
      <c r="BL13" s="1650"/>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530"/>
      <c r="C14" s="1530"/>
      <c r="D14" s="1530"/>
      <c r="E14" s="1789" t="s">
        <v>664</v>
      </c>
      <c r="F14" s="1789"/>
      <c r="G14" s="1789"/>
      <c r="H14" s="1698" t="str">
        <f>BD24</f>
        <v/>
      </c>
      <c r="I14" s="1698"/>
      <c r="J14" s="1723"/>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46">
        <v>4</v>
      </c>
      <c r="BJ14" s="1338"/>
      <c r="BK14" s="1649" t="str">
        <f t="shared" si="0"/>
        <v/>
      </c>
      <c r="BL14" s="1650"/>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433" t="s">
        <v>809</v>
      </c>
      <c r="N15" s="1434"/>
      <c r="O15" s="1434"/>
      <c r="P15" s="1434"/>
      <c r="Q15" s="1434"/>
      <c r="R15" s="1434"/>
      <c r="S15" s="1434"/>
      <c r="T15" s="1434"/>
      <c r="U15" s="1434"/>
      <c r="V15" s="1434"/>
      <c r="W15" s="1434"/>
      <c r="X15" s="1435"/>
      <c r="Y15" s="40"/>
      <c r="Z15" s="1449" t="s">
        <v>751</v>
      </c>
      <c r="AA15" s="1450"/>
      <c r="AB15" s="1450"/>
      <c r="AC15" s="1450"/>
      <c r="AD15" s="1450"/>
      <c r="AE15" s="1450"/>
      <c r="AF15" s="1450"/>
      <c r="AG15" s="1450"/>
      <c r="AH15" s="1450"/>
      <c r="AI15" s="1450"/>
      <c r="AJ15" s="1450"/>
      <c r="AK15" s="1450"/>
      <c r="AL15" s="1790" t="s">
        <v>667</v>
      </c>
      <c r="AM15" s="1790"/>
      <c r="AN15" s="1790"/>
      <c r="AO15" s="1790"/>
      <c r="AP15" s="1790"/>
      <c r="AQ15" s="1790"/>
      <c r="AR15" s="1790"/>
      <c r="AS15" s="1790"/>
      <c r="AT15" s="1790"/>
      <c r="AU15" s="1790"/>
      <c r="AV15" s="1791"/>
      <c r="AW15" s="5"/>
      <c r="AX15" s="1257" t="s">
        <v>80</v>
      </c>
      <c r="AY15" s="1666"/>
      <c r="AZ15" s="1666"/>
      <c r="BA15" s="1666"/>
      <c r="BB15" s="1666"/>
      <c r="BC15" s="1666"/>
      <c r="BD15" s="1666"/>
      <c r="BE15" s="1666"/>
      <c r="BF15" s="1667"/>
      <c r="BG15" s="5"/>
      <c r="BH15" s="5"/>
      <c r="BI15" s="1646">
        <v>5</v>
      </c>
      <c r="BJ15" s="1338"/>
      <c r="BK15" s="1649" t="str">
        <f t="shared" si="0"/>
        <v/>
      </c>
      <c r="BL15" s="1650"/>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71"/>
      <c r="N16" s="1672"/>
      <c r="O16" s="1672"/>
      <c r="P16" s="1672"/>
      <c r="Q16" s="1672"/>
      <c r="R16" s="1672"/>
      <c r="S16" s="1672"/>
      <c r="T16" s="1672"/>
      <c r="U16" s="1445"/>
      <c r="V16" s="1446"/>
      <c r="W16" s="1119"/>
      <c r="X16" s="1307"/>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68"/>
      <c r="AY16" s="1669"/>
      <c r="AZ16" s="1669"/>
      <c r="BA16" s="1669"/>
      <c r="BB16" s="1669"/>
      <c r="BC16" s="1669"/>
      <c r="BD16" s="1669"/>
      <c r="BE16" s="1669"/>
      <c r="BF16" s="1670"/>
      <c r="BG16" s="5"/>
      <c r="BH16" s="5"/>
      <c r="BI16" s="1646">
        <v>6</v>
      </c>
      <c r="BJ16" s="1338"/>
      <c r="BK16" s="1649" t="str">
        <f t="shared" si="0"/>
        <v/>
      </c>
      <c r="BL16" s="1650"/>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60" t="s">
        <v>76</v>
      </c>
      <c r="AY17" s="1661"/>
      <c r="AZ17" s="1661"/>
      <c r="BA17" s="1661"/>
      <c r="BB17" s="1661"/>
      <c r="BC17" s="1662"/>
      <c r="BD17" s="1658" t="str">
        <f>IF(B13&lt;&gt;0,B13,"")</f>
        <v/>
      </c>
      <c r="BE17" s="1658"/>
      <c r="BF17" s="1659"/>
      <c r="BG17" s="5"/>
      <c r="BH17" s="5"/>
      <c r="BI17" s="1646">
        <v>7</v>
      </c>
      <c r="BJ17" s="1338"/>
      <c r="BK17" s="1649" t="str">
        <f t="shared" si="0"/>
        <v/>
      </c>
      <c r="BL17" s="1650"/>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70" t="s">
        <v>668</v>
      </c>
      <c r="B18" s="1771"/>
      <c r="C18" s="1771"/>
      <c r="D18" s="1772"/>
      <c r="E18" s="1773" t="str">
        <f>IFERROR(B13/H13/2,"")</f>
        <v/>
      </c>
      <c r="F18" s="1774"/>
      <c r="G18" s="1774"/>
      <c r="H18" s="1775"/>
      <c r="I18" s="1776" t="str">
        <f>IFERROR(IF(BO9&lt;=$BD$18,E18+$BD$19,""),"")</f>
        <v/>
      </c>
      <c r="J18" s="1777"/>
      <c r="K18" s="1777"/>
      <c r="L18" s="1778"/>
      <c r="M18" s="1776" t="str">
        <f>IFERROR(IF(BQ9&lt;=$BD$18,I18+$BD$19,""),"")</f>
        <v/>
      </c>
      <c r="N18" s="1777"/>
      <c r="O18" s="1777"/>
      <c r="P18" s="1778"/>
      <c r="Q18" s="1776" t="str">
        <f>IFERROR(IF(BS9&lt;=$BD$18,M18+$BD$19,""),"")</f>
        <v/>
      </c>
      <c r="R18" s="1777"/>
      <c r="S18" s="1777"/>
      <c r="T18" s="1778"/>
      <c r="U18" s="1776" t="str">
        <f>IFERROR(IF(BU9&lt;=$BD$18,Q18+$BD$19,""),"")</f>
        <v/>
      </c>
      <c r="V18" s="1777"/>
      <c r="W18" s="1777"/>
      <c r="X18" s="1778"/>
      <c r="Y18" s="1776" t="str">
        <f>IFERROR(IF(BW9&lt;=$BD$18,U18+$BD$19,""),"")</f>
        <v/>
      </c>
      <c r="Z18" s="1777"/>
      <c r="AA18" s="1777"/>
      <c r="AB18" s="1778"/>
      <c r="AC18" s="1776" t="str">
        <f>IFERROR(IF(BY9&lt;=$BD$18,Y18+$BD$19,""),"")</f>
        <v/>
      </c>
      <c r="AD18" s="1777"/>
      <c r="AE18" s="1777"/>
      <c r="AF18" s="1778"/>
      <c r="AG18" s="1776" t="str">
        <f>IFERROR(IF(CA9&lt;=$BD$18,AC18+$BD$19,""),"")</f>
        <v/>
      </c>
      <c r="AH18" s="1777"/>
      <c r="AI18" s="1777"/>
      <c r="AJ18" s="1778"/>
      <c r="AK18" s="1776" t="str">
        <f>IFERROR(IF(CC9&lt;=$BD$18,AG18+$BD$19,""),"")</f>
        <v/>
      </c>
      <c r="AL18" s="1777"/>
      <c r="AM18" s="1777"/>
      <c r="AN18" s="1778"/>
      <c r="AO18" s="1776" t="str">
        <f>IFERROR(IF(CE9&lt;=$BD$18,AK18+$BD$19,""),"")</f>
        <v/>
      </c>
      <c r="AP18" s="1777"/>
      <c r="AQ18" s="1777"/>
      <c r="AR18" s="1778"/>
      <c r="AS18" s="1794" t="str">
        <f>IFERROR(IF(CG9&lt;=$BD$18,AO18+$BD$19,""),"")</f>
        <v/>
      </c>
      <c r="AT18" s="1795"/>
      <c r="AU18" s="1795"/>
      <c r="AV18" s="1796"/>
      <c r="AW18" s="5"/>
      <c r="AX18" s="1275" t="s">
        <v>75</v>
      </c>
      <c r="AY18" s="1276"/>
      <c r="AZ18" s="1276"/>
      <c r="BA18" s="1276"/>
      <c r="BB18" s="1276"/>
      <c r="BC18" s="1277"/>
      <c r="BD18" s="1320" t="str">
        <f>IFERROR(IF(BD17&lt;=20,4,ROUNDUP(BD17/6,0)),"")</f>
        <v/>
      </c>
      <c r="BE18" s="1320"/>
      <c r="BF18" s="1321"/>
      <c r="BG18" s="5"/>
      <c r="BH18" s="5"/>
      <c r="BI18" s="1646">
        <v>8</v>
      </c>
      <c r="BJ18" s="1338"/>
      <c r="BK18" s="1649" t="str">
        <f t="shared" si="0"/>
        <v/>
      </c>
      <c r="BL18" s="1650"/>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60" t="s">
        <v>55</v>
      </c>
      <c r="B19" s="1755"/>
      <c r="C19" s="1754" t="s">
        <v>78</v>
      </c>
      <c r="D19" s="1755"/>
      <c r="E19" s="1769" t="s">
        <v>665</v>
      </c>
      <c r="F19" s="1769"/>
      <c r="G19" s="1769" t="s">
        <v>666</v>
      </c>
      <c r="H19" s="1769"/>
      <c r="I19" s="1769" t="s">
        <v>665</v>
      </c>
      <c r="J19" s="1769"/>
      <c r="K19" s="1769" t="s">
        <v>666</v>
      </c>
      <c r="L19" s="1769"/>
      <c r="M19" s="1769" t="s">
        <v>665</v>
      </c>
      <c r="N19" s="1769"/>
      <c r="O19" s="1769" t="s">
        <v>666</v>
      </c>
      <c r="P19" s="1769"/>
      <c r="Q19" s="1769" t="s">
        <v>665</v>
      </c>
      <c r="R19" s="1769"/>
      <c r="S19" s="1769" t="s">
        <v>666</v>
      </c>
      <c r="T19" s="1769"/>
      <c r="U19" s="1769" t="s">
        <v>665</v>
      </c>
      <c r="V19" s="1769"/>
      <c r="W19" s="1769" t="s">
        <v>666</v>
      </c>
      <c r="X19" s="1769"/>
      <c r="Y19" s="1769" t="s">
        <v>665</v>
      </c>
      <c r="Z19" s="1769"/>
      <c r="AA19" s="1769" t="s">
        <v>666</v>
      </c>
      <c r="AB19" s="1769"/>
      <c r="AC19" s="1769" t="s">
        <v>665</v>
      </c>
      <c r="AD19" s="1769"/>
      <c r="AE19" s="1769" t="s">
        <v>666</v>
      </c>
      <c r="AF19" s="1769"/>
      <c r="AG19" s="1769" t="s">
        <v>665</v>
      </c>
      <c r="AH19" s="1769"/>
      <c r="AI19" s="1769" t="s">
        <v>666</v>
      </c>
      <c r="AJ19" s="1769"/>
      <c r="AK19" s="1769" t="s">
        <v>665</v>
      </c>
      <c r="AL19" s="1769"/>
      <c r="AM19" s="1769" t="s">
        <v>666</v>
      </c>
      <c r="AN19" s="1769"/>
      <c r="AO19" s="1769" t="s">
        <v>665</v>
      </c>
      <c r="AP19" s="1769"/>
      <c r="AQ19" s="1769" t="s">
        <v>666</v>
      </c>
      <c r="AR19" s="1769"/>
      <c r="AS19" s="1792" t="s">
        <v>665</v>
      </c>
      <c r="AT19" s="1769"/>
      <c r="AU19" s="1769" t="s">
        <v>666</v>
      </c>
      <c r="AV19" s="1793"/>
      <c r="AW19" s="5"/>
      <c r="AX19" s="1663" t="s">
        <v>74</v>
      </c>
      <c r="AY19" s="1664"/>
      <c r="AZ19" s="1664"/>
      <c r="BA19" s="1664"/>
      <c r="BB19" s="1664"/>
      <c r="BC19" s="1665"/>
      <c r="BD19" s="1688" t="str">
        <f>IFERROR(IF(BD18&lt;=20,((BD17-(BD17/BD18))/(BD18-1)),(BD17-6)/(BD18-1)),"")</f>
        <v/>
      </c>
      <c r="BE19" s="1688"/>
      <c r="BF19" s="1689"/>
      <c r="BG19" s="5"/>
      <c r="BH19" s="5"/>
      <c r="BI19" s="1646">
        <v>9</v>
      </c>
      <c r="BJ19" s="1338"/>
      <c r="BK19" s="1649" t="str">
        <f t="shared" si="0"/>
        <v/>
      </c>
      <c r="BL19" s="1650"/>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61">
        <v>1</v>
      </c>
      <c r="B20" s="1762"/>
      <c r="C20" s="1756" t="str">
        <f>IFERROR(B14/H14/2,"")</f>
        <v/>
      </c>
      <c r="D20" s="1757"/>
      <c r="E20" s="1120"/>
      <c r="F20" s="1122"/>
      <c r="G20" s="1746" t="str">
        <f>IF(E20="","",ROUND(SQRT(E20)*4005,0))</f>
        <v/>
      </c>
      <c r="H20" s="1746"/>
      <c r="I20" s="1745"/>
      <c r="J20" s="1745"/>
      <c r="K20" s="1746" t="str">
        <f>IF(I20="","",ROUND(SQRT(I20)*4005,0))</f>
        <v/>
      </c>
      <c r="L20" s="1746"/>
      <c r="M20" s="1745"/>
      <c r="N20" s="1745"/>
      <c r="O20" s="1746" t="str">
        <f>IF(M20="","",ROUND(SQRT(M20)*4005,0))</f>
        <v/>
      </c>
      <c r="P20" s="1746"/>
      <c r="Q20" s="1745"/>
      <c r="R20" s="1745"/>
      <c r="S20" s="1746" t="str">
        <f>IF(Q20="","",ROUND(SQRT(Q20)*4005,0))</f>
        <v/>
      </c>
      <c r="T20" s="1746"/>
      <c r="U20" s="1745"/>
      <c r="V20" s="1745"/>
      <c r="W20" s="1746" t="str">
        <f>IF(U20="","",ROUND(SQRT(U20)*4005,0))</f>
        <v/>
      </c>
      <c r="X20" s="1746"/>
      <c r="Y20" s="1745"/>
      <c r="Z20" s="1745"/>
      <c r="AA20" s="1746" t="str">
        <f>IF(Y20="","",ROUND(SQRT(Y20)*4005,0))</f>
        <v/>
      </c>
      <c r="AB20" s="1746"/>
      <c r="AC20" s="1745"/>
      <c r="AD20" s="1745"/>
      <c r="AE20" s="1746" t="str">
        <f>IF(AC20="","",ROUND(SQRT(AC20)*4005,0))</f>
        <v/>
      </c>
      <c r="AF20" s="1746"/>
      <c r="AG20" s="1745"/>
      <c r="AH20" s="1745"/>
      <c r="AI20" s="1746" t="str">
        <f>IF(AG20="","",ROUND(SQRT(AG20)*4005,0))</f>
        <v/>
      </c>
      <c r="AJ20" s="1746"/>
      <c r="AK20" s="1745"/>
      <c r="AL20" s="1745"/>
      <c r="AM20" s="1746" t="str">
        <f>IF(AK20="","",ROUND(SQRT(AK20)*4005,0))</f>
        <v/>
      </c>
      <c r="AN20" s="1746"/>
      <c r="AO20" s="1745"/>
      <c r="AP20" s="1745"/>
      <c r="AQ20" s="1746" t="str">
        <f>IF(AO20="","",ROUND(SQRT(AO20)*4005,0))</f>
        <v/>
      </c>
      <c r="AR20" s="1746"/>
      <c r="AS20" s="1744"/>
      <c r="AT20" s="1745"/>
      <c r="AU20" s="1746" t="str">
        <f>IF(AS20="","",ROUND(SQRT(AS20)*4005,0))</f>
        <v/>
      </c>
      <c r="AV20" s="1747"/>
      <c r="AW20" s="5"/>
      <c r="AX20" s="5"/>
      <c r="AY20" s="5"/>
      <c r="AZ20" s="5"/>
      <c r="BA20" s="5"/>
      <c r="BB20" s="5"/>
      <c r="BC20" s="5"/>
      <c r="BD20" s="5"/>
      <c r="BE20" s="5"/>
      <c r="BF20" s="5"/>
      <c r="BG20" s="5"/>
      <c r="BH20" s="5"/>
      <c r="BI20" s="1647">
        <v>10</v>
      </c>
      <c r="BJ20" s="1648"/>
      <c r="BK20" s="1651" t="str">
        <f t="shared" si="0"/>
        <v/>
      </c>
      <c r="BL20" s="1652"/>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52">
        <v>2</v>
      </c>
      <c r="B21" s="1753"/>
      <c r="C21" s="1758" t="str">
        <f t="shared" ref="C21:C29" si="1">IFERROR(IF($A21&lt;=$BD$24,C20+$BD$25,""),"")</f>
        <v/>
      </c>
      <c r="D21" s="1759"/>
      <c r="E21" s="1745"/>
      <c r="F21" s="1745"/>
      <c r="G21" s="1746" t="str">
        <f t="shared" ref="G21:G29" si="2">IF(E21="","",ROUND(SQRT(E21)*4005,0))</f>
        <v/>
      </c>
      <c r="H21" s="1746"/>
      <c r="I21" s="1745"/>
      <c r="J21" s="1745"/>
      <c r="K21" s="1746" t="str">
        <f t="shared" ref="K21:K29" si="3">IF(I21="","",ROUND(SQRT(I21)*4005,0))</f>
        <v/>
      </c>
      <c r="L21" s="1746"/>
      <c r="M21" s="1745"/>
      <c r="N21" s="1745"/>
      <c r="O21" s="1746" t="str">
        <f t="shared" ref="O21:O29" si="4">IF(M21="","",ROUND(SQRT(M21)*4005,0))</f>
        <v/>
      </c>
      <c r="P21" s="1746"/>
      <c r="Q21" s="1745"/>
      <c r="R21" s="1745"/>
      <c r="S21" s="1746" t="str">
        <f t="shared" ref="S21:S29" si="5">IF(Q21="","",ROUND(SQRT(Q21)*4005,0))</f>
        <v/>
      </c>
      <c r="T21" s="1746"/>
      <c r="U21" s="1745"/>
      <c r="V21" s="1745"/>
      <c r="W21" s="1746" t="str">
        <f t="shared" ref="W21:W29" si="6">IF(U21="","",ROUND(SQRT(U21)*4005,0))</f>
        <v/>
      </c>
      <c r="X21" s="1746"/>
      <c r="Y21" s="1745"/>
      <c r="Z21" s="1745"/>
      <c r="AA21" s="1746" t="str">
        <f t="shared" ref="AA21:AA29" si="7">IF(Y21="","",ROUND(SQRT(Y21)*4005,0))</f>
        <v/>
      </c>
      <c r="AB21" s="1746"/>
      <c r="AC21" s="1745"/>
      <c r="AD21" s="1745"/>
      <c r="AE21" s="1746" t="str">
        <f t="shared" ref="AE21:AE29" si="8">IF(AC21="","",ROUND(SQRT(AC21)*4005,0))</f>
        <v/>
      </c>
      <c r="AF21" s="1746"/>
      <c r="AG21" s="1745"/>
      <c r="AH21" s="1745"/>
      <c r="AI21" s="1746" t="str">
        <f t="shared" ref="AI21:AI29" si="9">IF(AG21="","",ROUND(SQRT(AG21)*4005,0))</f>
        <v/>
      </c>
      <c r="AJ21" s="1746"/>
      <c r="AK21" s="1745"/>
      <c r="AL21" s="1745"/>
      <c r="AM21" s="1746" t="str">
        <f t="shared" ref="AM21:AM29" si="10">IF(AK21="","",ROUND(SQRT(AK21)*4005,0))</f>
        <v/>
      </c>
      <c r="AN21" s="1746"/>
      <c r="AO21" s="1745"/>
      <c r="AP21" s="1745"/>
      <c r="AQ21" s="1746" t="str">
        <f t="shared" ref="AQ21:AQ29" si="11">IF(AO21="","",ROUND(SQRT(AO21)*4005,0))</f>
        <v/>
      </c>
      <c r="AR21" s="1746"/>
      <c r="AS21" s="1744"/>
      <c r="AT21" s="1745"/>
      <c r="AU21" s="1746" t="str">
        <f t="shared" ref="AU21:AU29" si="12">IF(AS21="","",ROUND(SQRT(AS21)*4005,0))</f>
        <v/>
      </c>
      <c r="AV21" s="1747"/>
      <c r="AW21" s="5"/>
      <c r="AX21" s="1257" t="s">
        <v>77</v>
      </c>
      <c r="AY21" s="1666"/>
      <c r="AZ21" s="1666"/>
      <c r="BA21" s="1666"/>
      <c r="BB21" s="1666"/>
      <c r="BC21" s="1666"/>
      <c r="BD21" s="1666"/>
      <c r="BE21" s="1666"/>
      <c r="BF21" s="166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52">
        <v>3</v>
      </c>
      <c r="B22" s="1753"/>
      <c r="C22" s="1758" t="str">
        <f t="shared" si="1"/>
        <v/>
      </c>
      <c r="D22" s="1759"/>
      <c r="E22" s="1745"/>
      <c r="F22" s="1745"/>
      <c r="G22" s="1746" t="str">
        <f t="shared" si="2"/>
        <v/>
      </c>
      <c r="H22" s="1746"/>
      <c r="I22" s="1745"/>
      <c r="J22" s="1745"/>
      <c r="K22" s="1746" t="str">
        <f t="shared" si="3"/>
        <v/>
      </c>
      <c r="L22" s="1746"/>
      <c r="M22" s="1745"/>
      <c r="N22" s="1745"/>
      <c r="O22" s="1746" t="str">
        <f t="shared" si="4"/>
        <v/>
      </c>
      <c r="P22" s="1746"/>
      <c r="Q22" s="1745"/>
      <c r="R22" s="1745"/>
      <c r="S22" s="1746" t="str">
        <f t="shared" si="5"/>
        <v/>
      </c>
      <c r="T22" s="1746"/>
      <c r="U22" s="1745"/>
      <c r="V22" s="1745"/>
      <c r="W22" s="1746" t="str">
        <f t="shared" si="6"/>
        <v/>
      </c>
      <c r="X22" s="1746"/>
      <c r="Y22" s="1745"/>
      <c r="Z22" s="1745"/>
      <c r="AA22" s="1746" t="str">
        <f t="shared" si="7"/>
        <v/>
      </c>
      <c r="AB22" s="1746"/>
      <c r="AC22" s="1745"/>
      <c r="AD22" s="1745"/>
      <c r="AE22" s="1746" t="str">
        <f t="shared" si="8"/>
        <v/>
      </c>
      <c r="AF22" s="1746"/>
      <c r="AG22" s="1745"/>
      <c r="AH22" s="1745"/>
      <c r="AI22" s="1746" t="str">
        <f t="shared" si="9"/>
        <v/>
      </c>
      <c r="AJ22" s="1746"/>
      <c r="AK22" s="1745"/>
      <c r="AL22" s="1745"/>
      <c r="AM22" s="1746" t="str">
        <f t="shared" si="10"/>
        <v/>
      </c>
      <c r="AN22" s="1746"/>
      <c r="AO22" s="1745"/>
      <c r="AP22" s="1745"/>
      <c r="AQ22" s="1746" t="str">
        <f t="shared" si="11"/>
        <v/>
      </c>
      <c r="AR22" s="1746"/>
      <c r="AS22" s="1744"/>
      <c r="AT22" s="1745"/>
      <c r="AU22" s="1746" t="str">
        <f t="shared" si="12"/>
        <v/>
      </c>
      <c r="AV22" s="1747"/>
      <c r="AW22" s="5"/>
      <c r="AX22" s="1668"/>
      <c r="AY22" s="1669"/>
      <c r="AZ22" s="1669"/>
      <c r="BA22" s="1669"/>
      <c r="BB22" s="1669"/>
      <c r="BC22" s="1669"/>
      <c r="BD22" s="1669"/>
      <c r="BE22" s="1669"/>
      <c r="BF22" s="1670"/>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52">
        <v>4</v>
      </c>
      <c r="B23" s="1753"/>
      <c r="C23" s="1758" t="str">
        <f t="shared" si="1"/>
        <v/>
      </c>
      <c r="D23" s="1759"/>
      <c r="E23" s="1745"/>
      <c r="F23" s="1745"/>
      <c r="G23" s="1746" t="str">
        <f t="shared" si="2"/>
        <v/>
      </c>
      <c r="H23" s="1746"/>
      <c r="I23" s="1745"/>
      <c r="J23" s="1745"/>
      <c r="K23" s="1746" t="str">
        <f t="shared" si="3"/>
        <v/>
      </c>
      <c r="L23" s="1746"/>
      <c r="M23" s="1745"/>
      <c r="N23" s="1745"/>
      <c r="O23" s="1746" t="str">
        <f t="shared" si="4"/>
        <v/>
      </c>
      <c r="P23" s="1746"/>
      <c r="Q23" s="1745"/>
      <c r="R23" s="1745"/>
      <c r="S23" s="1746" t="str">
        <f t="shared" si="5"/>
        <v/>
      </c>
      <c r="T23" s="1746"/>
      <c r="U23" s="1745"/>
      <c r="V23" s="1745"/>
      <c r="W23" s="1746" t="str">
        <f t="shared" si="6"/>
        <v/>
      </c>
      <c r="X23" s="1746"/>
      <c r="Y23" s="1745"/>
      <c r="Z23" s="1745"/>
      <c r="AA23" s="1746" t="str">
        <f t="shared" si="7"/>
        <v/>
      </c>
      <c r="AB23" s="1746"/>
      <c r="AC23" s="1745"/>
      <c r="AD23" s="1745"/>
      <c r="AE23" s="1746" t="str">
        <f t="shared" si="8"/>
        <v/>
      </c>
      <c r="AF23" s="1746"/>
      <c r="AG23" s="1745"/>
      <c r="AH23" s="1745"/>
      <c r="AI23" s="1746" t="str">
        <f t="shared" si="9"/>
        <v/>
      </c>
      <c r="AJ23" s="1746"/>
      <c r="AK23" s="1745"/>
      <c r="AL23" s="1745"/>
      <c r="AM23" s="1746" t="str">
        <f t="shared" si="10"/>
        <v/>
      </c>
      <c r="AN23" s="1746"/>
      <c r="AO23" s="1745"/>
      <c r="AP23" s="1745"/>
      <c r="AQ23" s="1746" t="str">
        <f t="shared" si="11"/>
        <v/>
      </c>
      <c r="AR23" s="1746"/>
      <c r="AS23" s="1744"/>
      <c r="AT23" s="1745"/>
      <c r="AU23" s="1746" t="str">
        <f t="shared" si="12"/>
        <v/>
      </c>
      <c r="AV23" s="1747"/>
      <c r="AW23" s="5"/>
      <c r="AX23" s="1691" t="s">
        <v>671</v>
      </c>
      <c r="AY23" s="1692"/>
      <c r="AZ23" s="1692"/>
      <c r="BA23" s="1692"/>
      <c r="BB23" s="1692"/>
      <c r="BC23" s="1693"/>
      <c r="BD23" s="1658" t="str">
        <f>IF(B14&lt;&gt;0,B14,"")</f>
        <v/>
      </c>
      <c r="BE23" s="1658"/>
      <c r="BF23" s="165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52">
        <v>5</v>
      </c>
      <c r="B24" s="1753"/>
      <c r="C24" s="1758" t="str">
        <f t="shared" si="1"/>
        <v/>
      </c>
      <c r="D24" s="1759"/>
      <c r="E24" s="1745"/>
      <c r="F24" s="1745"/>
      <c r="G24" s="1746" t="str">
        <f t="shared" si="2"/>
        <v/>
      </c>
      <c r="H24" s="1746"/>
      <c r="I24" s="1745"/>
      <c r="J24" s="1745"/>
      <c r="K24" s="1746" t="str">
        <f t="shared" si="3"/>
        <v/>
      </c>
      <c r="L24" s="1746"/>
      <c r="M24" s="1745"/>
      <c r="N24" s="1745"/>
      <c r="O24" s="1746" t="str">
        <f t="shared" si="4"/>
        <v/>
      </c>
      <c r="P24" s="1746"/>
      <c r="Q24" s="1745"/>
      <c r="R24" s="1745"/>
      <c r="S24" s="1746" t="str">
        <f t="shared" si="5"/>
        <v/>
      </c>
      <c r="T24" s="1746"/>
      <c r="U24" s="1745"/>
      <c r="V24" s="1745"/>
      <c r="W24" s="1746" t="str">
        <f t="shared" si="6"/>
        <v/>
      </c>
      <c r="X24" s="1746"/>
      <c r="Y24" s="1745"/>
      <c r="Z24" s="1745"/>
      <c r="AA24" s="1746" t="str">
        <f t="shared" si="7"/>
        <v/>
      </c>
      <c r="AB24" s="1746"/>
      <c r="AC24" s="1745"/>
      <c r="AD24" s="1745"/>
      <c r="AE24" s="1746" t="str">
        <f t="shared" si="8"/>
        <v/>
      </c>
      <c r="AF24" s="1746"/>
      <c r="AG24" s="1745"/>
      <c r="AH24" s="1745"/>
      <c r="AI24" s="1746" t="str">
        <f t="shared" si="9"/>
        <v/>
      </c>
      <c r="AJ24" s="1746"/>
      <c r="AK24" s="1745"/>
      <c r="AL24" s="1745"/>
      <c r="AM24" s="1746" t="str">
        <f t="shared" si="10"/>
        <v/>
      </c>
      <c r="AN24" s="1746"/>
      <c r="AO24" s="1745"/>
      <c r="AP24" s="1745"/>
      <c r="AQ24" s="1746" t="str">
        <f t="shared" si="11"/>
        <v/>
      </c>
      <c r="AR24" s="1746"/>
      <c r="AS24" s="1744"/>
      <c r="AT24" s="1745"/>
      <c r="AU24" s="1746" t="str">
        <f t="shared" si="12"/>
        <v/>
      </c>
      <c r="AV24" s="1747"/>
      <c r="AW24" s="5"/>
      <c r="AX24" s="1275" t="s">
        <v>75</v>
      </c>
      <c r="AY24" s="1276"/>
      <c r="AZ24" s="1276"/>
      <c r="BA24" s="1276"/>
      <c r="BB24" s="1276"/>
      <c r="BC24" s="1277"/>
      <c r="BD24" s="1320" t="str">
        <f>IFERROR(IF(BD23&lt;=20,4,ROUNDUP(BD23/6,0)),"")</f>
        <v/>
      </c>
      <c r="BE24" s="1320"/>
      <c r="BF24" s="1321"/>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52">
        <v>6</v>
      </c>
      <c r="B25" s="1753"/>
      <c r="C25" s="1758" t="str">
        <f t="shared" si="1"/>
        <v/>
      </c>
      <c r="D25" s="1759"/>
      <c r="E25" s="1745"/>
      <c r="F25" s="1745"/>
      <c r="G25" s="1746" t="str">
        <f t="shared" si="2"/>
        <v/>
      </c>
      <c r="H25" s="1746"/>
      <c r="I25" s="1745"/>
      <c r="J25" s="1745"/>
      <c r="K25" s="1746" t="str">
        <f t="shared" si="3"/>
        <v/>
      </c>
      <c r="L25" s="1746"/>
      <c r="M25" s="1745"/>
      <c r="N25" s="1745"/>
      <c r="O25" s="1746" t="str">
        <f t="shared" si="4"/>
        <v/>
      </c>
      <c r="P25" s="1746"/>
      <c r="Q25" s="1745"/>
      <c r="R25" s="1745"/>
      <c r="S25" s="1746" t="str">
        <f t="shared" si="5"/>
        <v/>
      </c>
      <c r="T25" s="1746"/>
      <c r="U25" s="1745"/>
      <c r="V25" s="1745"/>
      <c r="W25" s="1746" t="str">
        <f t="shared" si="6"/>
        <v/>
      </c>
      <c r="X25" s="1746"/>
      <c r="Y25" s="1745"/>
      <c r="Z25" s="1745"/>
      <c r="AA25" s="1746" t="str">
        <f t="shared" si="7"/>
        <v/>
      </c>
      <c r="AB25" s="1746"/>
      <c r="AC25" s="1745"/>
      <c r="AD25" s="1745"/>
      <c r="AE25" s="1746" t="str">
        <f t="shared" si="8"/>
        <v/>
      </c>
      <c r="AF25" s="1746"/>
      <c r="AG25" s="1745"/>
      <c r="AH25" s="1745"/>
      <c r="AI25" s="1746" t="str">
        <f t="shared" si="9"/>
        <v/>
      </c>
      <c r="AJ25" s="1746"/>
      <c r="AK25" s="1745"/>
      <c r="AL25" s="1745"/>
      <c r="AM25" s="1746" t="str">
        <f t="shared" si="10"/>
        <v/>
      </c>
      <c r="AN25" s="1746"/>
      <c r="AO25" s="1745"/>
      <c r="AP25" s="1745"/>
      <c r="AQ25" s="1746" t="str">
        <f t="shared" si="11"/>
        <v/>
      </c>
      <c r="AR25" s="1746"/>
      <c r="AS25" s="1744"/>
      <c r="AT25" s="1745"/>
      <c r="AU25" s="1746" t="str">
        <f t="shared" si="12"/>
        <v/>
      </c>
      <c r="AV25" s="1747"/>
      <c r="AW25" s="5"/>
      <c r="AX25" s="1663" t="s">
        <v>74</v>
      </c>
      <c r="AY25" s="1664"/>
      <c r="AZ25" s="1664"/>
      <c r="BA25" s="1664"/>
      <c r="BB25" s="1664"/>
      <c r="BC25" s="1665"/>
      <c r="BD25" s="1688" t="str">
        <f>IFERROR(IF(BD24&lt;=20,((BD23-(BD23/BD24))/(BD24-1)),(BD23-6)/(BD24-1)),"")</f>
        <v/>
      </c>
      <c r="BE25" s="1688"/>
      <c r="BF25" s="1689"/>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52">
        <v>7</v>
      </c>
      <c r="B26" s="1753"/>
      <c r="C26" s="1758" t="str">
        <f t="shared" si="1"/>
        <v/>
      </c>
      <c r="D26" s="1759"/>
      <c r="E26" s="1745"/>
      <c r="F26" s="1745"/>
      <c r="G26" s="1746" t="str">
        <f t="shared" si="2"/>
        <v/>
      </c>
      <c r="H26" s="1746"/>
      <c r="I26" s="1745"/>
      <c r="J26" s="1745"/>
      <c r="K26" s="1746" t="str">
        <f t="shared" si="3"/>
        <v/>
      </c>
      <c r="L26" s="1746"/>
      <c r="M26" s="1745"/>
      <c r="N26" s="1745"/>
      <c r="O26" s="1746" t="str">
        <f t="shared" si="4"/>
        <v/>
      </c>
      <c r="P26" s="1746"/>
      <c r="Q26" s="1745"/>
      <c r="R26" s="1745"/>
      <c r="S26" s="1746" t="str">
        <f t="shared" si="5"/>
        <v/>
      </c>
      <c r="T26" s="1746"/>
      <c r="U26" s="1745"/>
      <c r="V26" s="1745"/>
      <c r="W26" s="1746" t="str">
        <f t="shared" si="6"/>
        <v/>
      </c>
      <c r="X26" s="1746"/>
      <c r="Y26" s="1745"/>
      <c r="Z26" s="1745"/>
      <c r="AA26" s="1746" t="str">
        <f t="shared" si="7"/>
        <v/>
      </c>
      <c r="AB26" s="1746"/>
      <c r="AC26" s="1745"/>
      <c r="AD26" s="1745"/>
      <c r="AE26" s="1746" t="str">
        <f t="shared" si="8"/>
        <v/>
      </c>
      <c r="AF26" s="1746"/>
      <c r="AG26" s="1745"/>
      <c r="AH26" s="1745"/>
      <c r="AI26" s="1746" t="str">
        <f t="shared" si="9"/>
        <v/>
      </c>
      <c r="AJ26" s="1746"/>
      <c r="AK26" s="1745"/>
      <c r="AL26" s="1745"/>
      <c r="AM26" s="1746" t="str">
        <f t="shared" si="10"/>
        <v/>
      </c>
      <c r="AN26" s="1746"/>
      <c r="AO26" s="1745"/>
      <c r="AP26" s="1745"/>
      <c r="AQ26" s="1746" t="str">
        <f t="shared" si="11"/>
        <v/>
      </c>
      <c r="AR26" s="1746"/>
      <c r="AS26" s="1744"/>
      <c r="AT26" s="1745"/>
      <c r="AU26" s="1746" t="str">
        <f t="shared" si="12"/>
        <v/>
      </c>
      <c r="AV26" s="1747"/>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52">
        <v>8</v>
      </c>
      <c r="B27" s="1753"/>
      <c r="C27" s="1758" t="str">
        <f t="shared" si="1"/>
        <v/>
      </c>
      <c r="D27" s="1759"/>
      <c r="E27" s="1745"/>
      <c r="F27" s="1745"/>
      <c r="G27" s="1746" t="str">
        <f t="shared" si="2"/>
        <v/>
      </c>
      <c r="H27" s="1746"/>
      <c r="I27" s="1745"/>
      <c r="J27" s="1745"/>
      <c r="K27" s="1746" t="str">
        <f t="shared" si="3"/>
        <v/>
      </c>
      <c r="L27" s="1746"/>
      <c r="M27" s="1745"/>
      <c r="N27" s="1745"/>
      <c r="O27" s="1746" t="str">
        <f t="shared" si="4"/>
        <v/>
      </c>
      <c r="P27" s="1746"/>
      <c r="Q27" s="1745"/>
      <c r="R27" s="1745"/>
      <c r="S27" s="1746" t="str">
        <f t="shared" si="5"/>
        <v/>
      </c>
      <c r="T27" s="1746"/>
      <c r="U27" s="1745"/>
      <c r="V27" s="1745"/>
      <c r="W27" s="1746" t="str">
        <f t="shared" si="6"/>
        <v/>
      </c>
      <c r="X27" s="1746"/>
      <c r="Y27" s="1745"/>
      <c r="Z27" s="1745"/>
      <c r="AA27" s="1746" t="str">
        <f t="shared" si="7"/>
        <v/>
      </c>
      <c r="AB27" s="1746"/>
      <c r="AC27" s="1745"/>
      <c r="AD27" s="1745"/>
      <c r="AE27" s="1746" t="str">
        <f t="shared" si="8"/>
        <v/>
      </c>
      <c r="AF27" s="1746"/>
      <c r="AG27" s="1745"/>
      <c r="AH27" s="1745"/>
      <c r="AI27" s="1746" t="str">
        <f t="shared" si="9"/>
        <v/>
      </c>
      <c r="AJ27" s="1746"/>
      <c r="AK27" s="1745"/>
      <c r="AL27" s="1745"/>
      <c r="AM27" s="1746" t="str">
        <f t="shared" si="10"/>
        <v/>
      </c>
      <c r="AN27" s="1746"/>
      <c r="AO27" s="1745"/>
      <c r="AP27" s="1745"/>
      <c r="AQ27" s="1746" t="str">
        <f t="shared" si="11"/>
        <v/>
      </c>
      <c r="AR27" s="1746"/>
      <c r="AS27" s="1744"/>
      <c r="AT27" s="1745"/>
      <c r="AU27" s="1746" t="str">
        <f t="shared" si="12"/>
        <v/>
      </c>
      <c r="AV27" s="1747"/>
      <c r="AW27" s="5"/>
      <c r="AX27" s="1313" t="s">
        <v>696</v>
      </c>
      <c r="AY27" s="1314"/>
      <c r="AZ27" s="1314"/>
      <c r="BA27" s="1314"/>
      <c r="BB27" s="1314"/>
      <c r="BC27" s="1314"/>
      <c r="BD27" s="1314"/>
      <c r="BE27" s="1314"/>
      <c r="BF27" s="1314"/>
      <c r="BG27" s="1314"/>
      <c r="BH27" s="1314"/>
      <c r="BI27" s="1314"/>
      <c r="BJ27" s="1314"/>
      <c r="BK27" s="1314"/>
      <c r="BL27" s="1315"/>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52">
        <v>9</v>
      </c>
      <c r="B28" s="1753"/>
      <c r="C28" s="1758" t="str">
        <f t="shared" si="1"/>
        <v/>
      </c>
      <c r="D28" s="1759"/>
      <c r="E28" s="1745"/>
      <c r="F28" s="1745"/>
      <c r="G28" s="1746" t="str">
        <f t="shared" si="2"/>
        <v/>
      </c>
      <c r="H28" s="1746"/>
      <c r="I28" s="1745"/>
      <c r="J28" s="1745"/>
      <c r="K28" s="1746" t="str">
        <f t="shared" si="3"/>
        <v/>
      </c>
      <c r="L28" s="1746"/>
      <c r="M28" s="1745"/>
      <c r="N28" s="1745"/>
      <c r="O28" s="1746" t="str">
        <f t="shared" si="4"/>
        <v/>
      </c>
      <c r="P28" s="1746"/>
      <c r="Q28" s="1745"/>
      <c r="R28" s="1745"/>
      <c r="S28" s="1746" t="str">
        <f t="shared" si="5"/>
        <v/>
      </c>
      <c r="T28" s="1746"/>
      <c r="U28" s="1745"/>
      <c r="V28" s="1745"/>
      <c r="W28" s="1746" t="str">
        <f t="shared" si="6"/>
        <v/>
      </c>
      <c r="X28" s="1746"/>
      <c r="Y28" s="1745"/>
      <c r="Z28" s="1745"/>
      <c r="AA28" s="1746" t="str">
        <f t="shared" si="7"/>
        <v/>
      </c>
      <c r="AB28" s="1746"/>
      <c r="AC28" s="1745"/>
      <c r="AD28" s="1745"/>
      <c r="AE28" s="1746" t="str">
        <f t="shared" si="8"/>
        <v/>
      </c>
      <c r="AF28" s="1746"/>
      <c r="AG28" s="1745"/>
      <c r="AH28" s="1745"/>
      <c r="AI28" s="1746" t="str">
        <f t="shared" si="9"/>
        <v/>
      </c>
      <c r="AJ28" s="1746"/>
      <c r="AK28" s="1745"/>
      <c r="AL28" s="1745"/>
      <c r="AM28" s="1746" t="str">
        <f t="shared" si="10"/>
        <v/>
      </c>
      <c r="AN28" s="1746"/>
      <c r="AO28" s="1745"/>
      <c r="AP28" s="1745"/>
      <c r="AQ28" s="1746" t="str">
        <f t="shared" si="11"/>
        <v/>
      </c>
      <c r="AR28" s="1746"/>
      <c r="AS28" s="1744"/>
      <c r="AT28" s="1745"/>
      <c r="AU28" s="1746" t="str">
        <f t="shared" si="12"/>
        <v/>
      </c>
      <c r="AV28" s="1747"/>
      <c r="AW28" s="5"/>
      <c r="AX28" s="913"/>
      <c r="AY28" s="914"/>
      <c r="AZ28" s="914"/>
      <c r="BA28" s="914"/>
      <c r="BB28" s="915"/>
      <c r="BC28" s="916"/>
      <c r="BD28" s="914"/>
      <c r="BE28" s="914"/>
      <c r="BF28" s="914"/>
      <c r="BG28" s="915"/>
      <c r="BH28" s="916"/>
      <c r="BI28" s="914"/>
      <c r="BJ28" s="914"/>
      <c r="BK28" s="914"/>
      <c r="BL28" s="917"/>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52">
        <v>10</v>
      </c>
      <c r="B29" s="1753"/>
      <c r="C29" s="1758" t="str">
        <f t="shared" si="1"/>
        <v/>
      </c>
      <c r="D29" s="1759"/>
      <c r="E29" s="1768"/>
      <c r="F29" s="1768"/>
      <c r="G29" s="1767" t="str">
        <f t="shared" si="2"/>
        <v/>
      </c>
      <c r="H29" s="1767"/>
      <c r="I29" s="1768"/>
      <c r="J29" s="1768"/>
      <c r="K29" s="1767" t="str">
        <f t="shared" si="3"/>
        <v/>
      </c>
      <c r="L29" s="1767"/>
      <c r="M29" s="1745"/>
      <c r="N29" s="1745"/>
      <c r="O29" s="1746" t="str">
        <f t="shared" si="4"/>
        <v/>
      </c>
      <c r="P29" s="1746"/>
      <c r="Q29" s="1745"/>
      <c r="R29" s="1745"/>
      <c r="S29" s="1746" t="str">
        <f t="shared" si="5"/>
        <v/>
      </c>
      <c r="T29" s="1746"/>
      <c r="U29" s="1745"/>
      <c r="V29" s="1745"/>
      <c r="W29" s="1746" t="str">
        <f t="shared" si="6"/>
        <v/>
      </c>
      <c r="X29" s="1746"/>
      <c r="Y29" s="1745"/>
      <c r="Z29" s="1745"/>
      <c r="AA29" s="1746" t="str">
        <f t="shared" si="7"/>
        <v/>
      </c>
      <c r="AB29" s="1746"/>
      <c r="AC29" s="1745"/>
      <c r="AD29" s="1745"/>
      <c r="AE29" s="1746" t="str">
        <f t="shared" si="8"/>
        <v/>
      </c>
      <c r="AF29" s="1746"/>
      <c r="AG29" s="1745"/>
      <c r="AH29" s="1745"/>
      <c r="AI29" s="1746" t="str">
        <f t="shared" si="9"/>
        <v/>
      </c>
      <c r="AJ29" s="1746"/>
      <c r="AK29" s="1745"/>
      <c r="AL29" s="1745"/>
      <c r="AM29" s="1746" t="str">
        <f t="shared" si="10"/>
        <v/>
      </c>
      <c r="AN29" s="1746"/>
      <c r="AO29" s="1745"/>
      <c r="AP29" s="1745"/>
      <c r="AQ29" s="1746" t="str">
        <f t="shared" si="11"/>
        <v/>
      </c>
      <c r="AR29" s="1746"/>
      <c r="AS29" s="1744"/>
      <c r="AT29" s="1745"/>
      <c r="AU29" s="1746" t="str">
        <f t="shared" si="12"/>
        <v/>
      </c>
      <c r="AV29" s="1747"/>
      <c r="AW29" s="5"/>
      <c r="AX29" s="894"/>
      <c r="AY29" s="878"/>
      <c r="AZ29" s="878"/>
      <c r="BA29" s="878"/>
      <c r="BB29" s="879"/>
      <c r="BC29" s="877"/>
      <c r="BD29" s="878"/>
      <c r="BE29" s="878"/>
      <c r="BF29" s="878"/>
      <c r="BG29" s="879"/>
      <c r="BH29" s="877"/>
      <c r="BI29" s="878"/>
      <c r="BJ29" s="878"/>
      <c r="BK29" s="878"/>
      <c r="BL29" s="880"/>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50" t="s">
        <v>40</v>
      </c>
      <c r="B30" s="1751"/>
      <c r="C30" s="1751"/>
      <c r="D30" s="1751"/>
      <c r="E30" s="1766"/>
      <c r="F30" s="1748"/>
      <c r="G30" s="1700" t="str">
        <f>IF(E18="","",ROUND(SUM(G20:H29),0))</f>
        <v/>
      </c>
      <c r="H30" s="1701"/>
      <c r="I30" s="1765"/>
      <c r="J30" s="1748"/>
      <c r="K30" s="1700" t="str">
        <f>IF(I18="","",ROUND(SUM(K20:L29),0))</f>
        <v/>
      </c>
      <c r="L30" s="1702"/>
      <c r="M30" s="1765"/>
      <c r="N30" s="1749"/>
      <c r="O30" s="1700" t="str">
        <f>IF(M18="","",ROUND(SUM(O20:P29),0))</f>
        <v/>
      </c>
      <c r="P30" s="1701"/>
      <c r="Q30" s="1765"/>
      <c r="R30" s="1748"/>
      <c r="S30" s="1700" t="str">
        <f>IF(Q18="","",ROUND(SUM(S20:T29),0))</f>
        <v/>
      </c>
      <c r="T30" s="1702"/>
      <c r="U30" s="1748"/>
      <c r="V30" s="1748"/>
      <c r="W30" s="1700" t="str">
        <f>IF(U18="","",ROUND(SUM(W20:X29),0))</f>
        <v/>
      </c>
      <c r="X30" s="1701"/>
      <c r="Y30" s="1765"/>
      <c r="Z30" s="1748"/>
      <c r="AA30" s="1700" t="str">
        <f>IF(Y18="","",ROUND(SUM(AA20:AB29),0))</f>
        <v/>
      </c>
      <c r="AB30" s="1702"/>
      <c r="AC30" s="1748"/>
      <c r="AD30" s="1748"/>
      <c r="AE30" s="1700" t="str">
        <f>IF(AC18="","",ROUND(SUM(AE20:AF29),0))</f>
        <v/>
      </c>
      <c r="AF30" s="1701"/>
      <c r="AG30" s="1765"/>
      <c r="AH30" s="1748"/>
      <c r="AI30" s="1700" t="str">
        <f>IF(AG18="","",ROUND(SUM(AI20:AJ29),0))</f>
        <v/>
      </c>
      <c r="AJ30" s="1701"/>
      <c r="AK30" s="1765"/>
      <c r="AL30" s="1749"/>
      <c r="AM30" s="1700" t="str">
        <f>IF(AK18="","",ROUND(SUM(AM20:AN29),0))</f>
        <v/>
      </c>
      <c r="AN30" s="1701"/>
      <c r="AO30" s="1765"/>
      <c r="AP30" s="1749"/>
      <c r="AQ30" s="1700" t="str">
        <f>IF(AO18="","",ROUND(SUM(AQ20:AR29),0))</f>
        <v/>
      </c>
      <c r="AR30" s="1702"/>
      <c r="AS30" s="1748"/>
      <c r="AT30" s="1749"/>
      <c r="AU30" s="1700" t="str">
        <f>IF(AS18="","",ROUND(SUM(AU20:AV29),0))</f>
        <v/>
      </c>
      <c r="AV30" s="1719"/>
      <c r="AW30" s="5"/>
      <c r="AX30" s="894"/>
      <c r="AY30" s="878"/>
      <c r="AZ30" s="878"/>
      <c r="BA30" s="878"/>
      <c r="BB30" s="879"/>
      <c r="BC30" s="877"/>
      <c r="BD30" s="878"/>
      <c r="BE30" s="878"/>
      <c r="BF30" s="878"/>
      <c r="BG30" s="879"/>
      <c r="BH30" s="877"/>
      <c r="BI30" s="878"/>
      <c r="BJ30" s="878"/>
      <c r="BK30" s="878"/>
      <c r="BL30" s="880"/>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894"/>
      <c r="AY31" s="878"/>
      <c r="AZ31" s="878"/>
      <c r="BA31" s="878"/>
      <c r="BB31" s="879"/>
      <c r="BC31" s="877"/>
      <c r="BD31" s="878"/>
      <c r="BE31" s="878"/>
      <c r="BF31" s="878"/>
      <c r="BG31" s="879"/>
      <c r="BH31" s="877"/>
      <c r="BI31" s="878"/>
      <c r="BJ31" s="878"/>
      <c r="BK31" s="878"/>
      <c r="BL31" s="880"/>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894"/>
      <c r="AY32" s="878"/>
      <c r="AZ32" s="878"/>
      <c r="BA32" s="878"/>
      <c r="BB32" s="879"/>
      <c r="BC32" s="877"/>
      <c r="BD32" s="878"/>
      <c r="BE32" s="878"/>
      <c r="BF32" s="878"/>
      <c r="BG32" s="879"/>
      <c r="BH32" s="877"/>
      <c r="BI32" s="878"/>
      <c r="BJ32" s="878"/>
      <c r="BK32" s="878"/>
      <c r="BL32" s="880"/>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65"/>
      <c r="C33" s="965"/>
      <c r="D33" s="965"/>
      <c r="E33" s="965"/>
      <c r="F33" s="965"/>
      <c r="G33" s="965"/>
      <c r="H33" s="965"/>
      <c r="I33" s="965"/>
      <c r="J33" s="965"/>
      <c r="K33" s="965"/>
      <c r="L33" s="965"/>
      <c r="M33" s="965"/>
      <c r="N33" s="965"/>
      <c r="O33" s="965"/>
      <c r="P33" s="965"/>
      <c r="Q33" s="965"/>
      <c r="R33" s="965"/>
      <c r="S33" s="965"/>
      <c r="T33" s="965"/>
      <c r="U33" s="965"/>
      <c r="V33" s="965"/>
      <c r="W33" s="965"/>
      <c r="X33" s="965"/>
      <c r="Y33" s="965"/>
      <c r="Z33" s="965"/>
      <c r="AA33" s="965"/>
      <c r="AB33" s="965"/>
      <c r="AC33" s="965"/>
      <c r="AD33" s="965"/>
      <c r="AE33" s="6"/>
      <c r="AF33" s="1727" t="s">
        <v>670</v>
      </c>
      <c r="AG33" s="1728"/>
      <c r="AH33" s="1728"/>
      <c r="AI33" s="1728"/>
      <c r="AJ33" s="1728"/>
      <c r="AK33" s="1728"/>
      <c r="AL33" s="1728"/>
      <c r="AM33" s="1728"/>
      <c r="AN33" s="1728"/>
      <c r="AO33" s="1728"/>
      <c r="AP33" s="367"/>
      <c r="AQ33" s="368" t="s">
        <v>669</v>
      </c>
      <c r="AR33" s="1763"/>
      <c r="AS33" s="1763"/>
      <c r="AT33" s="453" t="s">
        <v>493</v>
      </c>
      <c r="AU33" s="1763"/>
      <c r="AV33" s="1764"/>
      <c r="AW33" s="5"/>
      <c r="AX33" s="938"/>
      <c r="AY33" s="931"/>
      <c r="AZ33" s="931"/>
      <c r="BA33" s="931"/>
      <c r="BB33" s="939"/>
      <c r="BC33" s="930"/>
      <c r="BD33" s="931"/>
      <c r="BE33" s="931"/>
      <c r="BF33" s="931"/>
      <c r="BG33" s="939"/>
      <c r="BH33" s="930"/>
      <c r="BI33" s="931"/>
      <c r="BJ33" s="931"/>
      <c r="BK33" s="931"/>
      <c r="BL33" s="932"/>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65"/>
      <c r="C34" s="965"/>
      <c r="D34" s="965"/>
      <c r="E34" s="965"/>
      <c r="F34" s="965"/>
      <c r="G34" s="965"/>
      <c r="H34" s="965"/>
      <c r="I34" s="965"/>
      <c r="J34" s="965"/>
      <c r="K34" s="965"/>
      <c r="L34" s="965"/>
      <c r="M34" s="965"/>
      <c r="N34" s="965"/>
      <c r="O34" s="965"/>
      <c r="P34" s="965"/>
      <c r="Q34" s="965"/>
      <c r="R34" s="965"/>
      <c r="S34" s="965"/>
      <c r="T34" s="965"/>
      <c r="U34" s="965"/>
      <c r="V34" s="965"/>
      <c r="W34" s="965"/>
      <c r="X34" s="965"/>
      <c r="Y34" s="965"/>
      <c r="Z34" s="965"/>
      <c r="AA34" s="965"/>
      <c r="AB34" s="965"/>
      <c r="AC34" s="965"/>
      <c r="AD34" s="965"/>
      <c r="AE34" s="6"/>
      <c r="AF34" s="1304" t="s">
        <v>71</v>
      </c>
      <c r="AG34" s="1305"/>
      <c r="AH34" s="1305"/>
      <c r="AI34" s="1305"/>
      <c r="AJ34" s="1305"/>
      <c r="AK34" s="1305"/>
      <c r="AL34" s="1305"/>
      <c r="AM34" s="1305"/>
      <c r="AN34" s="1305"/>
      <c r="AO34" s="1305"/>
      <c r="AP34" s="1026"/>
      <c r="AQ34" s="999"/>
      <c r="AR34" s="999"/>
      <c r="AS34" s="999"/>
      <c r="AT34" s="1393" t="s">
        <v>70</v>
      </c>
      <c r="AU34" s="1393"/>
      <c r="AV34" s="1703"/>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6"/>
      <c r="AF35" s="1304" t="s">
        <v>69</v>
      </c>
      <c r="AG35" s="1305"/>
      <c r="AH35" s="1305"/>
      <c r="AI35" s="1305"/>
      <c r="AJ35" s="1305"/>
      <c r="AK35" s="1305"/>
      <c r="AL35" s="1305"/>
      <c r="AM35" s="1305"/>
      <c r="AN35" s="1305"/>
      <c r="AO35" s="1305"/>
      <c r="AP35" s="1737" t="str">
        <f>IF((SUM(E30:AV30)+ SUM(E40:L40))&lt;&gt;0,(SUM(E30:AV30)+ SUM(E40:L40)),"")</f>
        <v/>
      </c>
      <c r="AQ35" s="1738"/>
      <c r="AR35" s="1738"/>
      <c r="AS35" s="1738"/>
      <c r="AT35" s="1393" t="s">
        <v>66</v>
      </c>
      <c r="AU35" s="1393"/>
      <c r="AV35" s="1703"/>
      <c r="AW35" s="5"/>
      <c r="AX35" s="1742" t="s">
        <v>1033</v>
      </c>
      <c r="AY35" s="1742"/>
      <c r="AZ35" s="1742"/>
      <c r="BA35" s="1742"/>
      <c r="BB35" s="1742"/>
      <c r="BC35" s="1742"/>
      <c r="BD35" s="1742"/>
      <c r="BE35" s="1742"/>
      <c r="BF35" s="1742"/>
      <c r="BG35" s="1742"/>
      <c r="BH35" s="1742"/>
      <c r="BI35" s="1742"/>
      <c r="BJ35" s="1742"/>
      <c r="BK35" s="1742"/>
      <c r="BL35" s="1742"/>
      <c r="BM35" s="1742"/>
      <c r="BN35" s="1742"/>
      <c r="BO35" s="1742"/>
      <c r="BP35" s="1742"/>
      <c r="BQ35" s="1742"/>
      <c r="BR35" s="1742"/>
      <c r="BS35" s="1742"/>
      <c r="BT35" s="1742"/>
      <c r="BU35" s="1742"/>
      <c r="BV35" s="1742"/>
      <c r="BW35" s="1742"/>
      <c r="BX35" s="1742"/>
      <c r="BY35" s="1742"/>
      <c r="BZ35" s="750"/>
      <c r="CA35" s="5"/>
      <c r="CB35" s="5"/>
      <c r="CC35" s="5"/>
      <c r="CD35" s="5"/>
      <c r="CE35" s="5"/>
      <c r="CF35" s="5"/>
      <c r="CG35" s="5"/>
      <c r="CH35" s="5"/>
      <c r="CI35" s="5"/>
      <c r="CJ35" s="5"/>
      <c r="CK35" s="5"/>
      <c r="CL35" s="5"/>
    </row>
    <row r="36" spans="1:90" ht="12" customHeight="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6"/>
      <c r="AF36" s="1304" t="s">
        <v>68</v>
      </c>
      <c r="AG36" s="1305"/>
      <c r="AH36" s="1305"/>
      <c r="AI36" s="1305"/>
      <c r="AJ36" s="1305"/>
      <c r="AK36" s="1305"/>
      <c r="AL36" s="1305"/>
      <c r="AM36" s="1305"/>
      <c r="AN36" s="1305"/>
      <c r="AO36" s="1305"/>
      <c r="AP36" s="1729" t="str">
        <f>IF(((COUNT(E20:AV29)/2) + (COUNT(E31:L39)/2))&lt;&gt;0,((COUNT(E20:AV29)/2) + (COUNT(E31:L39)/2)),"")</f>
        <v/>
      </c>
      <c r="AQ36" s="1730"/>
      <c r="AR36" s="1730"/>
      <c r="AS36" s="1730"/>
      <c r="AT36" s="1730"/>
      <c r="AU36" s="1730"/>
      <c r="AV36" s="1731"/>
      <c r="AW36" s="5"/>
      <c r="AX36" s="1742"/>
      <c r="AY36" s="1742"/>
      <c r="AZ36" s="1742"/>
      <c r="BA36" s="1742"/>
      <c r="BB36" s="1742"/>
      <c r="BC36" s="1742"/>
      <c r="BD36" s="1742"/>
      <c r="BE36" s="1742"/>
      <c r="BF36" s="1742"/>
      <c r="BG36" s="1742"/>
      <c r="BH36" s="1742"/>
      <c r="BI36" s="1742"/>
      <c r="BJ36" s="1742"/>
      <c r="BK36" s="1742"/>
      <c r="BL36" s="1742"/>
      <c r="BM36" s="1742"/>
      <c r="BN36" s="1742"/>
      <c r="BO36" s="1742"/>
      <c r="BP36" s="1742"/>
      <c r="BQ36" s="1742"/>
      <c r="BR36" s="1742"/>
      <c r="BS36" s="1742"/>
      <c r="BT36" s="1742"/>
      <c r="BU36" s="1742"/>
      <c r="BV36" s="1742"/>
      <c r="BW36" s="1742"/>
      <c r="BX36" s="1742"/>
      <c r="BY36" s="1742"/>
      <c r="BZ36" s="750"/>
      <c r="CA36" s="5"/>
      <c r="CB36" s="5"/>
      <c r="CC36" s="5"/>
      <c r="CD36" s="5"/>
      <c r="CE36" s="5"/>
      <c r="CF36" s="5"/>
      <c r="CG36" s="5"/>
      <c r="CH36" s="5"/>
      <c r="CI36" s="5"/>
      <c r="CJ36" s="5"/>
      <c r="CK36" s="5"/>
      <c r="CL36" s="5"/>
    </row>
    <row r="37" spans="1:90"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6"/>
      <c r="AF37" s="1304" t="s">
        <v>67</v>
      </c>
      <c r="AG37" s="1305"/>
      <c r="AH37" s="1305"/>
      <c r="AI37" s="1305"/>
      <c r="AJ37" s="1305"/>
      <c r="AK37" s="1305"/>
      <c r="AL37" s="1305"/>
      <c r="AM37" s="1305"/>
      <c r="AN37" s="1305"/>
      <c r="AO37" s="1305"/>
      <c r="AP37" s="1737" t="str">
        <f>IFERROR(ROUND(AP35/AP36,2),"")</f>
        <v/>
      </c>
      <c r="AQ37" s="1738"/>
      <c r="AR37" s="1738"/>
      <c r="AS37" s="1738"/>
      <c r="AT37" s="1393" t="s">
        <v>66</v>
      </c>
      <c r="AU37" s="1393"/>
      <c r="AV37" s="1703"/>
      <c r="AW37" s="5"/>
      <c r="AX37" s="1742" t="s">
        <v>1032</v>
      </c>
      <c r="AY37" s="1742"/>
      <c r="AZ37" s="1742"/>
      <c r="BA37" s="1742"/>
      <c r="BB37" s="1742"/>
      <c r="BC37" s="1742"/>
      <c r="BD37" s="1742"/>
      <c r="BE37" s="1742"/>
      <c r="BF37" s="1742"/>
      <c r="BG37" s="1742"/>
      <c r="BH37" s="1742"/>
      <c r="BI37" s="1742"/>
      <c r="BJ37" s="1742"/>
      <c r="BK37" s="1742"/>
      <c r="BL37" s="1742"/>
      <c r="BM37" s="1742"/>
      <c r="BN37" s="1742"/>
      <c r="BO37" s="1742"/>
      <c r="BP37" s="1742"/>
      <c r="BQ37" s="1742"/>
      <c r="BR37" s="1742"/>
      <c r="BS37" s="1742"/>
      <c r="BT37" s="1742"/>
      <c r="BU37" s="1742"/>
      <c r="BV37" s="1742"/>
      <c r="BW37" s="1742"/>
      <c r="BX37" s="1742"/>
      <c r="BY37" s="1742"/>
      <c r="BZ37" s="750"/>
      <c r="CA37" s="5"/>
      <c r="CB37" s="5"/>
      <c r="CC37" s="5"/>
      <c r="CD37" s="5"/>
      <c r="CE37" s="5"/>
      <c r="CF37" s="5"/>
      <c r="CG37" s="5"/>
      <c r="CH37" s="5"/>
      <c r="CI37" s="5"/>
      <c r="CJ37" s="5"/>
      <c r="CK37" s="5"/>
      <c r="CL37" s="5"/>
    </row>
    <row r="38" spans="1:90"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6"/>
      <c r="AF38" s="9" t="s">
        <v>65</v>
      </c>
      <c r="AG38" s="8"/>
      <c r="AH38" s="8"/>
      <c r="AI38" s="8"/>
      <c r="AJ38" s="8"/>
      <c r="AK38" s="8"/>
      <c r="AL38" s="8"/>
      <c r="AM38" s="8"/>
      <c r="AN38" s="8"/>
      <c r="AO38" s="7"/>
      <c r="AP38" s="1108"/>
      <c r="AQ38" s="1109"/>
      <c r="AR38" s="1109"/>
      <c r="AS38" s="1109"/>
      <c r="AT38" s="1109"/>
      <c r="AU38" s="1109"/>
      <c r="AV38" s="1739"/>
      <c r="AW38" s="5"/>
      <c r="AX38" s="1742"/>
      <c r="AY38" s="1742"/>
      <c r="AZ38" s="1742"/>
      <c r="BA38" s="1742"/>
      <c r="BB38" s="1742"/>
      <c r="BC38" s="1742"/>
      <c r="BD38" s="1742"/>
      <c r="BE38" s="1742"/>
      <c r="BF38" s="1742"/>
      <c r="BG38" s="1742"/>
      <c r="BH38" s="1742"/>
      <c r="BI38" s="1742"/>
      <c r="BJ38" s="1742"/>
      <c r="BK38" s="1742"/>
      <c r="BL38" s="1742"/>
      <c r="BM38" s="1742"/>
      <c r="BN38" s="1742"/>
      <c r="BO38" s="1742"/>
      <c r="BP38" s="1742"/>
      <c r="BQ38" s="1742"/>
      <c r="BR38" s="1742"/>
      <c r="BS38" s="1742"/>
      <c r="BT38" s="1742"/>
      <c r="BU38" s="1742"/>
      <c r="BV38" s="1742"/>
      <c r="BW38" s="1742"/>
      <c r="BX38" s="1742"/>
      <c r="BY38" s="1742"/>
      <c r="BZ38" s="750"/>
      <c r="CA38" s="5"/>
      <c r="CB38" s="5"/>
      <c r="CC38" s="5"/>
      <c r="CD38" s="5"/>
      <c r="CE38" s="5"/>
      <c r="CF38" s="5"/>
      <c r="CG38" s="5"/>
      <c r="CH38" s="5"/>
      <c r="CI38" s="5"/>
      <c r="CJ38" s="5"/>
      <c r="CK38" s="5"/>
      <c r="CL38" s="5"/>
    </row>
    <row r="39" spans="1:90"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6"/>
      <c r="AF39" s="1304" t="s">
        <v>64</v>
      </c>
      <c r="AG39" s="1305"/>
      <c r="AH39" s="1305"/>
      <c r="AI39" s="1305"/>
      <c r="AJ39" s="1305"/>
      <c r="AK39" s="1305"/>
      <c r="AL39" s="1305"/>
      <c r="AM39" s="1305"/>
      <c r="AN39" s="1305"/>
      <c r="AO39" s="1305"/>
      <c r="AP39" s="1733" t="str">
        <f>IF(OR(AP38&lt;&gt;0,AP38&lt;&gt;""),N13*IF(AP38&lt;&gt;"N/A",AP38,1),N13)</f>
        <v/>
      </c>
      <c r="AQ39" s="1734"/>
      <c r="AR39" s="1734"/>
      <c r="AS39" s="1734"/>
      <c r="AT39" s="1393" t="s">
        <v>63</v>
      </c>
      <c r="AU39" s="1393"/>
      <c r="AV39" s="1703"/>
      <c r="AW39" s="5"/>
      <c r="AX39" s="1743" t="s">
        <v>1034</v>
      </c>
      <c r="AY39" s="1743"/>
      <c r="AZ39" s="1743"/>
      <c r="BA39" s="1743"/>
      <c r="BB39" s="1743"/>
      <c r="BC39" s="1743"/>
      <c r="BD39" s="1743"/>
      <c r="BE39" s="1743"/>
      <c r="BF39" s="1743"/>
      <c r="BG39" s="1743"/>
      <c r="BH39" s="1743"/>
      <c r="BI39" s="1743"/>
      <c r="BJ39" s="1743"/>
      <c r="BK39" s="1743"/>
      <c r="BL39" s="1743"/>
      <c r="BM39" s="1743"/>
      <c r="BN39" s="1743"/>
      <c r="BO39" s="1743"/>
      <c r="BP39" s="1743"/>
      <c r="BQ39" s="1743"/>
      <c r="BR39" s="1743"/>
      <c r="BS39" s="1743"/>
      <c r="BT39" s="1743"/>
      <c r="BU39" s="1743"/>
      <c r="BV39" s="1743"/>
      <c r="BW39" s="1743"/>
      <c r="BX39" s="1743"/>
      <c r="BY39" s="1743"/>
      <c r="BZ39" s="1743"/>
      <c r="CA39" s="5"/>
      <c r="CB39" s="5"/>
      <c r="CC39" s="5"/>
      <c r="CD39" s="5"/>
      <c r="CE39" s="5"/>
      <c r="CF39" s="5"/>
      <c r="CG39" s="5"/>
      <c r="CH39" s="5"/>
      <c r="CI39" s="5"/>
      <c r="CJ39" s="5"/>
      <c r="CK39" s="5"/>
      <c r="CL39" s="5"/>
    </row>
    <row r="40" spans="1:90" ht="12" customHeight="1" thickBot="1" x14ac:dyDescent="0.3">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6"/>
      <c r="AF40" s="1302" t="s">
        <v>62</v>
      </c>
      <c r="AG40" s="1303"/>
      <c r="AH40" s="1303"/>
      <c r="AI40" s="1303"/>
      <c r="AJ40" s="1303"/>
      <c r="AK40" s="1303"/>
      <c r="AL40" s="1303"/>
      <c r="AM40" s="1303"/>
      <c r="AN40" s="1303"/>
      <c r="AO40" s="1303"/>
      <c r="AP40" s="1725" t="str">
        <f>IFERROR(AP39*AP37,"")</f>
        <v/>
      </c>
      <c r="AQ40" s="1726"/>
      <c r="AR40" s="1726"/>
      <c r="AS40" s="1726"/>
      <c r="AT40" s="1407" t="s">
        <v>29</v>
      </c>
      <c r="AU40" s="1407"/>
      <c r="AV40" s="1732"/>
      <c r="AW40" s="5"/>
      <c r="AX40" s="750" t="s">
        <v>1035</v>
      </c>
      <c r="AY40" s="750"/>
      <c r="AZ40" s="750"/>
      <c r="BA40" s="750"/>
      <c r="BB40" s="750"/>
      <c r="BC40" s="750"/>
      <c r="BD40" s="750"/>
      <c r="BE40" s="750"/>
      <c r="BF40" s="750"/>
      <c r="BG40" s="750"/>
      <c r="BH40" s="750"/>
      <c r="BI40" s="750"/>
      <c r="BJ40" s="750"/>
      <c r="BK40" s="750"/>
      <c r="BL40" s="750"/>
      <c r="BM40" s="750"/>
      <c r="BN40" s="750"/>
      <c r="BO40" s="750"/>
      <c r="BP40" s="750"/>
      <c r="BQ40" s="750"/>
      <c r="BR40" s="750"/>
      <c r="BS40" s="750"/>
      <c r="BT40" s="750"/>
      <c r="BU40" s="750"/>
      <c r="BV40" s="750"/>
      <c r="BW40" s="750"/>
      <c r="BX40" s="750"/>
      <c r="BY40" s="750"/>
      <c r="BZ40" s="750"/>
      <c r="CA40" s="5"/>
      <c r="CB40" s="5"/>
      <c r="CC40" s="5"/>
      <c r="CD40" s="5"/>
      <c r="CE40" s="5"/>
      <c r="CF40" s="5"/>
      <c r="CG40" s="5"/>
      <c r="CH40" s="5"/>
      <c r="CI40" s="5"/>
      <c r="CJ40" s="5"/>
      <c r="CK40" s="5"/>
      <c r="CL40" s="5"/>
    </row>
    <row r="41" spans="1:90" ht="12" customHeight="1" x14ac:dyDescent="0.25">
      <c r="A41" s="23"/>
      <c r="B41" s="965"/>
      <c r="C41" s="965"/>
      <c r="D41" s="965"/>
      <c r="E41" s="965"/>
      <c r="F41" s="965"/>
      <c r="G41" s="965"/>
      <c r="H41" s="965"/>
      <c r="I41" s="965"/>
      <c r="J41" s="965"/>
      <c r="K41" s="965"/>
      <c r="L41" s="965"/>
      <c r="M41" s="965"/>
      <c r="N41" s="965"/>
      <c r="O41" s="965"/>
      <c r="P41" s="965"/>
      <c r="Q41" s="965"/>
      <c r="R41" s="965"/>
      <c r="S41" s="965"/>
      <c r="T41" s="965"/>
      <c r="U41" s="965"/>
      <c r="V41" s="965"/>
      <c r="W41" s="965"/>
      <c r="X41" s="965"/>
      <c r="Y41" s="965"/>
      <c r="Z41" s="965"/>
      <c r="AA41" s="965"/>
      <c r="AB41" s="965"/>
      <c r="AC41" s="965"/>
      <c r="AD41" s="965"/>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714" t="s">
        <v>38</v>
      </c>
      <c r="B42" s="1714"/>
      <c r="C42" s="1714"/>
      <c r="D42" s="1714"/>
      <c r="E42" s="967"/>
      <c r="F42" s="967"/>
      <c r="G42" s="967"/>
      <c r="H42" s="967"/>
      <c r="I42" s="967"/>
      <c r="J42" s="967"/>
      <c r="K42" s="967"/>
      <c r="L42" s="6"/>
      <c r="M42" s="6"/>
      <c r="N42" s="6"/>
      <c r="O42" s="6"/>
      <c r="P42" s="6"/>
      <c r="Q42" s="6"/>
      <c r="R42" s="6"/>
      <c r="S42" s="6"/>
      <c r="T42" s="6"/>
      <c r="U42" s="6"/>
      <c r="V42" s="6"/>
      <c r="W42" s="6"/>
      <c r="X42" s="6"/>
      <c r="Y42" s="6"/>
      <c r="Z42" s="6"/>
      <c r="AA42" s="6"/>
      <c r="AB42" s="6"/>
      <c r="AC42" s="6"/>
      <c r="AD42" s="1714" t="s">
        <v>37</v>
      </c>
      <c r="AE42" s="1714"/>
      <c r="AF42" s="1714"/>
      <c r="AG42" s="1714"/>
      <c r="AH42" s="1714"/>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91" t="s">
        <v>49</v>
      </c>
      <c r="AX1" s="1891"/>
      <c r="AY1" s="1891"/>
      <c r="AZ1" s="1891"/>
      <c r="BA1" s="1891"/>
      <c r="BB1" s="1891"/>
      <c r="BC1" s="1891"/>
      <c r="BD1" s="1891"/>
      <c r="BE1" s="1891"/>
      <c r="BF1" s="1891"/>
      <c r="BG1" s="1891"/>
      <c r="BH1" s="1891"/>
      <c r="BI1" s="1891"/>
      <c r="BJ1" s="1891"/>
      <c r="BK1" s="1891"/>
      <c r="BL1" s="1891"/>
      <c r="BM1" s="1891"/>
      <c r="BN1" s="1891"/>
      <c r="BO1" s="1891"/>
      <c r="BP1" s="1891"/>
      <c r="BQ1" s="1891"/>
      <c r="BR1" s="1891"/>
      <c r="BS1" s="1891"/>
      <c r="BT1" s="1891"/>
      <c r="BU1" s="1891"/>
      <c r="BV1" s="1891"/>
      <c r="BW1" s="1891"/>
      <c r="BX1" s="1891"/>
      <c r="BY1" s="1891"/>
      <c r="BZ1" s="1891"/>
      <c r="CA1" s="1891"/>
      <c r="CB1" s="1891"/>
      <c r="CC1" s="1891"/>
      <c r="CD1" s="1891"/>
      <c r="CE1" s="1891"/>
      <c r="CF1" s="1891"/>
      <c r="CG1" s="1891"/>
      <c r="CH1" s="1891"/>
      <c r="CI1" s="1891"/>
      <c r="CJ1" s="1891"/>
      <c r="CK1" s="1891"/>
      <c r="CL1" s="1891"/>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92"/>
      <c r="AA5" s="1892"/>
      <c r="AB5" s="1892"/>
      <c r="AC5" s="1892"/>
      <c r="AD5" s="1892"/>
      <c r="AE5" s="1892"/>
      <c r="AF5" s="1892"/>
      <c r="AG5" s="1892"/>
      <c r="AH5" s="1892"/>
      <c r="AI5" s="1892"/>
      <c r="AJ5" s="1892"/>
      <c r="AK5" s="1892"/>
      <c r="AL5" s="1892"/>
      <c r="AM5" s="1892"/>
      <c r="AN5" s="1892"/>
      <c r="AO5" s="1892"/>
      <c r="AP5" s="1892"/>
      <c r="AQ5" s="1892"/>
      <c r="AR5" s="1892"/>
      <c r="AS5" s="1892"/>
      <c r="AT5" s="1892"/>
      <c r="AU5" s="1892"/>
      <c r="AV5" s="189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95" t="s">
        <v>48</v>
      </c>
      <c r="B7" s="895"/>
      <c r="C7" s="895"/>
      <c r="D7" s="895"/>
      <c r="E7" s="895"/>
      <c r="F7" s="948"/>
      <c r="G7" s="948"/>
      <c r="H7" s="948"/>
      <c r="I7" s="948"/>
      <c r="J7" s="948"/>
      <c r="K7" s="948"/>
      <c r="L7" s="948"/>
      <c r="M7" s="948"/>
      <c r="N7" s="948"/>
      <c r="O7" s="948"/>
      <c r="P7" s="948"/>
      <c r="Q7" s="42"/>
      <c r="R7" s="42"/>
      <c r="S7" s="42"/>
      <c r="T7" s="42"/>
      <c r="U7" s="42"/>
      <c r="V7" s="42"/>
      <c r="W7" s="42"/>
      <c r="X7" s="42"/>
      <c r="Y7" s="42"/>
      <c r="Z7" s="42"/>
      <c r="AA7" s="42"/>
      <c r="AB7" s="42"/>
      <c r="AC7" s="42"/>
      <c r="AD7" s="42"/>
      <c r="AE7" s="42"/>
      <c r="AF7" s="42"/>
      <c r="AG7" s="895" t="s">
        <v>47</v>
      </c>
      <c r="AH7" s="895"/>
      <c r="AI7" s="895"/>
      <c r="AJ7" s="895"/>
      <c r="AK7" s="895"/>
      <c r="AL7" s="948"/>
      <c r="AM7" s="948"/>
      <c r="AN7" s="948"/>
      <c r="AO7" s="948"/>
      <c r="AP7" s="948"/>
      <c r="AQ7" s="948"/>
      <c r="AR7" s="948"/>
      <c r="AS7" s="948"/>
      <c r="AT7" s="948"/>
      <c r="AU7" s="948"/>
      <c r="AV7" s="948"/>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2"/>
      <c r="AY8" s="1887" t="s">
        <v>92</v>
      </c>
      <c r="AZ8" s="1888"/>
      <c r="BA8" s="1888"/>
      <c r="BB8" s="1888"/>
      <c r="BC8" s="1888"/>
      <c r="BD8" s="1888"/>
      <c r="BE8" s="1888"/>
      <c r="BF8" s="1889"/>
      <c r="BG8" s="673"/>
      <c r="BH8" s="5"/>
      <c r="BI8" s="674" t="s">
        <v>611</v>
      </c>
      <c r="BJ8" s="675"/>
      <c r="BK8" s="675"/>
      <c r="BL8" s="675"/>
      <c r="BM8" s="675"/>
      <c r="BN8" s="675"/>
      <c r="BO8" s="675"/>
      <c r="BP8" s="675"/>
      <c r="BQ8" s="675"/>
      <c r="BR8" s="675"/>
      <c r="BS8" s="675"/>
      <c r="BT8" s="675"/>
      <c r="BU8" s="675"/>
      <c r="BV8" s="675"/>
      <c r="BW8" s="675"/>
      <c r="BX8" s="675"/>
      <c r="BY8" s="675"/>
      <c r="BZ8" s="675"/>
      <c r="CA8" s="675"/>
      <c r="CB8" s="675"/>
      <c r="CC8" s="675"/>
      <c r="CD8" s="675"/>
      <c r="CE8" s="675"/>
      <c r="CF8" s="675"/>
      <c r="CG8" s="675"/>
      <c r="CH8" s="676"/>
      <c r="CI8" s="5"/>
      <c r="CJ8" s="5"/>
      <c r="CK8" s="5"/>
      <c r="CL8" s="5"/>
    </row>
    <row r="9" spans="1:90" ht="12" customHeight="1" thickTop="1" x14ac:dyDescent="0.25">
      <c r="A9" s="895" t="s">
        <v>61</v>
      </c>
      <c r="B9" s="895"/>
      <c r="C9" s="895"/>
      <c r="D9" s="895"/>
      <c r="E9" s="895"/>
      <c r="F9" s="948"/>
      <c r="G9" s="948"/>
      <c r="H9" s="948"/>
      <c r="I9" s="948"/>
      <c r="J9" s="948"/>
      <c r="K9" s="948"/>
      <c r="L9" s="948"/>
      <c r="M9" s="948"/>
      <c r="N9" s="948"/>
      <c r="O9" s="948"/>
      <c r="P9" s="948"/>
      <c r="Q9" s="42"/>
      <c r="R9" s="42"/>
      <c r="S9" s="42"/>
      <c r="T9" s="42"/>
      <c r="U9" s="42"/>
      <c r="V9" s="42"/>
      <c r="W9" s="42"/>
      <c r="X9" s="42"/>
      <c r="Y9" s="42"/>
      <c r="Z9" s="42"/>
      <c r="AA9" s="42"/>
      <c r="AB9" s="42"/>
      <c r="AC9" s="42"/>
      <c r="AD9" s="42"/>
      <c r="AE9" s="42"/>
      <c r="AF9" s="42"/>
      <c r="AG9" s="895" t="s">
        <v>46</v>
      </c>
      <c r="AH9" s="895"/>
      <c r="AI9" s="895"/>
      <c r="AJ9" s="895"/>
      <c r="AK9" s="895"/>
      <c r="AL9" s="948"/>
      <c r="AM9" s="948"/>
      <c r="AN9" s="948"/>
      <c r="AO9" s="948"/>
      <c r="AP9" s="948"/>
      <c r="AQ9" s="948"/>
      <c r="AR9" s="948"/>
      <c r="AS9" s="948"/>
      <c r="AT9" s="948"/>
      <c r="AU9" s="948"/>
      <c r="AV9" s="948"/>
      <c r="AW9" s="5"/>
      <c r="AX9" s="261"/>
      <c r="AY9" s="1890" t="s">
        <v>91</v>
      </c>
      <c r="AZ9" s="1890"/>
      <c r="BA9" s="1890"/>
      <c r="BB9" s="1890"/>
      <c r="BC9" s="1890"/>
      <c r="BD9" s="1890"/>
      <c r="BE9" s="1639"/>
      <c r="BF9" s="1640"/>
      <c r="BG9" s="677"/>
      <c r="BH9" s="5"/>
      <c r="BI9" s="1882" t="s">
        <v>668</v>
      </c>
      <c r="BJ9" s="1883"/>
      <c r="BK9" s="1883"/>
      <c r="BL9" s="1883"/>
      <c r="BM9" s="1057">
        <v>1</v>
      </c>
      <c r="BN9" s="1057"/>
      <c r="BO9" s="1057">
        <v>2</v>
      </c>
      <c r="BP9" s="1057"/>
      <c r="BQ9" s="1057">
        <v>3</v>
      </c>
      <c r="BR9" s="1057"/>
      <c r="BS9" s="1057">
        <v>4</v>
      </c>
      <c r="BT9" s="1057"/>
      <c r="BU9" s="1057">
        <v>5</v>
      </c>
      <c r="BV9" s="1057"/>
      <c r="BW9" s="1057">
        <v>6</v>
      </c>
      <c r="BX9" s="1057"/>
      <c r="BY9" s="1057">
        <v>7</v>
      </c>
      <c r="BZ9" s="1057"/>
      <c r="CA9" s="1057">
        <v>8</v>
      </c>
      <c r="CB9" s="1057"/>
      <c r="CC9" s="1057">
        <v>9</v>
      </c>
      <c r="CD9" s="1057"/>
      <c r="CE9" s="1057">
        <v>10</v>
      </c>
      <c r="CF9" s="1893"/>
      <c r="CG9" s="1894">
        <v>11</v>
      </c>
      <c r="CH9" s="1893"/>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81" t="s">
        <v>90</v>
      </c>
      <c r="AZ10" s="1881"/>
      <c r="BA10" s="1881"/>
      <c r="BB10" s="1881"/>
      <c r="BC10" s="1881"/>
      <c r="BD10" s="1881"/>
      <c r="BE10" s="1641"/>
      <c r="BF10" s="1642"/>
      <c r="BG10" s="262"/>
      <c r="BH10" s="5"/>
      <c r="BI10" s="1882" t="s">
        <v>55</v>
      </c>
      <c r="BJ10" s="1883"/>
      <c r="BK10" s="1883" t="s">
        <v>78</v>
      </c>
      <c r="BL10" s="1883"/>
      <c r="BM10" s="1787" t="str">
        <f>E18</f>
        <v/>
      </c>
      <c r="BN10" s="1787"/>
      <c r="BO10" s="1787" t="str">
        <f>I18</f>
        <v/>
      </c>
      <c r="BP10" s="1787"/>
      <c r="BQ10" s="1787" t="str">
        <f>M18</f>
        <v/>
      </c>
      <c r="BR10" s="1787"/>
      <c r="BS10" s="1787" t="str">
        <f>Q18</f>
        <v/>
      </c>
      <c r="BT10" s="1787"/>
      <c r="BU10" s="1787" t="str">
        <f>U18</f>
        <v/>
      </c>
      <c r="BV10" s="1787"/>
      <c r="BW10" s="1787" t="str">
        <f>Y18</f>
        <v/>
      </c>
      <c r="BX10" s="1787"/>
      <c r="BY10" s="1787" t="str">
        <f>AC18</f>
        <v/>
      </c>
      <c r="BZ10" s="1787"/>
      <c r="CA10" s="1787" t="str">
        <f>AG18</f>
        <v/>
      </c>
      <c r="CB10" s="1787"/>
      <c r="CC10" s="1787" t="str">
        <f>AK18</f>
        <v/>
      </c>
      <c r="CD10" s="1787"/>
      <c r="CE10" s="1787" t="str">
        <f>AO18</f>
        <v/>
      </c>
      <c r="CF10" s="1787"/>
      <c r="CG10" s="1787" t="str">
        <f>AS18</f>
        <v/>
      </c>
      <c r="CH10" s="1788"/>
      <c r="CI10" s="5"/>
      <c r="CJ10" s="5"/>
      <c r="CK10" s="5"/>
      <c r="CL10" s="5"/>
    </row>
    <row r="11" spans="1:90" ht="12" customHeight="1" thickBot="1" x14ac:dyDescent="0.3">
      <c r="A11" s="887" t="s">
        <v>89</v>
      </c>
      <c r="B11" s="888"/>
      <c r="C11" s="888"/>
      <c r="D11" s="888"/>
      <c r="E11" s="888"/>
      <c r="F11" s="888"/>
      <c r="G11" s="888"/>
      <c r="H11" s="888"/>
      <c r="I11" s="888"/>
      <c r="J11" s="888"/>
      <c r="K11" s="888"/>
      <c r="L11" s="888"/>
      <c r="M11" s="888"/>
      <c r="N11" s="888"/>
      <c r="O11" s="888"/>
      <c r="P11" s="888"/>
      <c r="Q11" s="888"/>
      <c r="R11" s="888"/>
      <c r="S11" s="888"/>
      <c r="T11" s="888"/>
      <c r="U11" s="888"/>
      <c r="V11" s="888"/>
      <c r="W11" s="888"/>
      <c r="X11" s="888"/>
      <c r="Y11" s="888"/>
      <c r="Z11" s="888"/>
      <c r="AA11" s="888"/>
      <c r="AB11" s="888"/>
      <c r="AC11" s="888"/>
      <c r="AD11" s="888"/>
      <c r="AE11" s="888"/>
      <c r="AF11" s="888"/>
      <c r="AG11" s="888"/>
      <c r="AH11" s="888"/>
      <c r="AI11" s="888"/>
      <c r="AJ11" s="888"/>
      <c r="AK11" s="888"/>
      <c r="AL11" s="888"/>
      <c r="AM11" s="888"/>
      <c r="AN11" s="888"/>
      <c r="AO11" s="888"/>
      <c r="AP11" s="888"/>
      <c r="AQ11" s="888"/>
      <c r="AR11" s="888"/>
      <c r="AS11" s="888"/>
      <c r="AT11" s="888"/>
      <c r="AU11" s="888"/>
      <c r="AV11" s="889"/>
      <c r="AW11" s="5"/>
      <c r="AX11" s="263"/>
      <c r="AY11" s="264"/>
      <c r="AZ11" s="264"/>
      <c r="BA11" s="264"/>
      <c r="BB11" s="264"/>
      <c r="BC11" s="264"/>
      <c r="BD11" s="264"/>
      <c r="BE11" s="264"/>
      <c r="BF11" s="264"/>
      <c r="BG11" s="265"/>
      <c r="BH11" s="5"/>
      <c r="BI11" s="1847">
        <v>1</v>
      </c>
      <c r="BJ11" s="1057"/>
      <c r="BK11" s="1848" t="str">
        <f t="shared" ref="BK11:BK20" si="0">C20</f>
        <v/>
      </c>
      <c r="BL11" s="1849"/>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84" t="s">
        <v>663</v>
      </c>
      <c r="B12" s="1885"/>
      <c r="C12" s="1885"/>
      <c r="D12" s="1885"/>
      <c r="E12" s="1885"/>
      <c r="F12" s="1885"/>
      <c r="G12" s="1885"/>
      <c r="H12" s="1885"/>
      <c r="I12" s="1885"/>
      <c r="J12" s="1885"/>
      <c r="K12" s="1885"/>
      <c r="L12" s="1885"/>
      <c r="M12" s="1885"/>
      <c r="N12" s="1885"/>
      <c r="O12" s="1885"/>
      <c r="P12" s="1885"/>
      <c r="Q12" s="1031" t="s">
        <v>87</v>
      </c>
      <c r="R12" s="1031"/>
      <c r="S12" s="1031"/>
      <c r="T12" s="1031"/>
      <c r="U12" s="1031"/>
      <c r="V12" s="1031"/>
      <c r="W12" s="1031"/>
      <c r="X12" s="1031"/>
      <c r="Y12" s="1031"/>
      <c r="Z12" s="1031"/>
      <c r="AA12" s="1031"/>
      <c r="AB12" s="1031"/>
      <c r="AC12" s="1031"/>
      <c r="AD12" s="1031"/>
      <c r="AE12" s="1031"/>
      <c r="AF12" s="1031"/>
      <c r="AG12" s="1031" t="s">
        <v>86</v>
      </c>
      <c r="AH12" s="1031"/>
      <c r="AI12" s="1031"/>
      <c r="AJ12" s="1031"/>
      <c r="AK12" s="1031"/>
      <c r="AL12" s="1031"/>
      <c r="AM12" s="1031"/>
      <c r="AN12" s="1031"/>
      <c r="AO12" s="1031"/>
      <c r="AP12" s="1031"/>
      <c r="AQ12" s="1031"/>
      <c r="AR12" s="1031"/>
      <c r="AS12" s="1031"/>
      <c r="AT12" s="1031"/>
      <c r="AU12" s="1031"/>
      <c r="AV12" s="1032"/>
      <c r="AW12" s="5"/>
      <c r="AX12" s="1203" t="s">
        <v>56</v>
      </c>
      <c r="AY12" s="1204"/>
      <c r="AZ12" s="1204"/>
      <c r="BA12" s="1204"/>
      <c r="BB12" s="1204"/>
      <c r="BC12" s="1204"/>
      <c r="BD12" s="1204"/>
      <c r="BE12" s="1204"/>
      <c r="BF12" s="1204"/>
      <c r="BG12" s="1886"/>
      <c r="BH12" s="5"/>
      <c r="BI12" s="1847">
        <v>2</v>
      </c>
      <c r="BJ12" s="1057"/>
      <c r="BK12" s="1848" t="str">
        <f t="shared" si="0"/>
        <v/>
      </c>
      <c r="BL12" s="1849"/>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8" t="s">
        <v>85</v>
      </c>
      <c r="B13" s="1109"/>
      <c r="C13" s="1109"/>
      <c r="D13" s="1109"/>
      <c r="E13" s="1878" t="s">
        <v>664</v>
      </c>
      <c r="F13" s="1878"/>
      <c r="G13" s="1878"/>
      <c r="H13" s="1807" t="str">
        <f>BD18</f>
        <v/>
      </c>
      <c r="I13" s="1807"/>
      <c r="J13" s="1807"/>
      <c r="K13" s="1177" t="s">
        <v>63</v>
      </c>
      <c r="L13" s="1177"/>
      <c r="M13" s="1177"/>
      <c r="N13" s="1879" t="str">
        <f>IF(AND(B13&lt;&gt;0,B14&lt;&gt;0),ROUND(B13*B14/144,2),"")</f>
        <v/>
      </c>
      <c r="O13" s="1879"/>
      <c r="P13" s="1880"/>
      <c r="Q13" s="1177" t="s">
        <v>66</v>
      </c>
      <c r="R13" s="1177"/>
      <c r="S13" s="1177"/>
      <c r="T13" s="1023" t="str">
        <f>IFERROR((AB13/N13),"")</f>
        <v/>
      </c>
      <c r="U13" s="1023"/>
      <c r="V13" s="1023"/>
      <c r="W13" s="1023"/>
      <c r="X13" s="1876"/>
      <c r="Y13" s="1877" t="s">
        <v>29</v>
      </c>
      <c r="Z13" s="1177"/>
      <c r="AA13" s="1177"/>
      <c r="AB13" s="981">
        <v>100000</v>
      </c>
      <c r="AC13" s="981"/>
      <c r="AD13" s="981"/>
      <c r="AE13" s="981"/>
      <c r="AF13" s="982"/>
      <c r="AG13" s="1877" t="s">
        <v>66</v>
      </c>
      <c r="AH13" s="1177"/>
      <c r="AI13" s="1177"/>
      <c r="AJ13" s="1023" t="str">
        <f>AP37</f>
        <v/>
      </c>
      <c r="AK13" s="1023"/>
      <c r="AL13" s="1023"/>
      <c r="AM13" s="1023"/>
      <c r="AN13" s="1876"/>
      <c r="AO13" s="1877" t="s">
        <v>29</v>
      </c>
      <c r="AP13" s="1177"/>
      <c r="AQ13" s="1177"/>
      <c r="AR13" s="1023" t="str">
        <f>AP40</f>
        <v/>
      </c>
      <c r="AS13" s="1023"/>
      <c r="AT13" s="1023"/>
      <c r="AU13" s="1023"/>
      <c r="AV13" s="1024"/>
      <c r="AW13" s="5"/>
      <c r="AX13" s="1872" t="str">
        <f>IF(AR13="CALC.","",IF(AR13="","",IF(AR13&lt;AB13-(AB13*$BE$10),"Below "&amp;$BE$10*100&amp;"% by "&amp;ROUND(AB13-(AB13*$BE$10)-AR13,0)&amp;" CFM",IF(AR13&gt;AB13+(AB13*$BE$9),"Above "&amp;$BE$9*100&amp;"% by "&amp;ROUND(AR13-AB13-(AB13*$BE$9),0)&amp;" CFM",""))))</f>
        <v/>
      </c>
      <c r="AY13" s="1873"/>
      <c r="AZ13" s="1873"/>
      <c r="BA13" s="1873"/>
      <c r="BB13" s="1873"/>
      <c r="BC13" s="1873"/>
      <c r="BD13" s="1873"/>
      <c r="BE13" s="1873"/>
      <c r="BF13" s="1873"/>
      <c r="BG13" s="1874"/>
      <c r="BH13" s="5"/>
      <c r="BI13" s="1847">
        <v>3</v>
      </c>
      <c r="BJ13" s="1057"/>
      <c r="BK13" s="1848" t="str">
        <f t="shared" si="0"/>
        <v/>
      </c>
      <c r="BL13" s="1849"/>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9" t="s">
        <v>84</v>
      </c>
      <c r="B14" s="1530"/>
      <c r="C14" s="1530"/>
      <c r="D14" s="1530"/>
      <c r="E14" s="1875" t="s">
        <v>664</v>
      </c>
      <c r="F14" s="1875"/>
      <c r="G14" s="1875"/>
      <c r="H14" s="1023" t="str">
        <f>BD24</f>
        <v/>
      </c>
      <c r="I14" s="1023"/>
      <c r="J14" s="1024"/>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47">
        <v>4</v>
      </c>
      <c r="BJ14" s="1057"/>
      <c r="BK14" s="1848" t="str">
        <f t="shared" si="0"/>
        <v/>
      </c>
      <c r="BL14" s="1849"/>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1002" t="s">
        <v>809</v>
      </c>
      <c r="N15" s="1003"/>
      <c r="O15" s="1003"/>
      <c r="P15" s="1003"/>
      <c r="Q15" s="1003"/>
      <c r="R15" s="1003"/>
      <c r="S15" s="1003"/>
      <c r="T15" s="1003"/>
      <c r="U15" s="1003"/>
      <c r="V15" s="1003"/>
      <c r="W15" s="1003"/>
      <c r="X15" s="1004"/>
      <c r="Y15" s="42"/>
      <c r="Z15" s="1868" t="s">
        <v>751</v>
      </c>
      <c r="AA15" s="1869"/>
      <c r="AB15" s="1869"/>
      <c r="AC15" s="1869"/>
      <c r="AD15" s="1869"/>
      <c r="AE15" s="1869"/>
      <c r="AF15" s="1869"/>
      <c r="AG15" s="1869"/>
      <c r="AH15" s="1869"/>
      <c r="AI15" s="1869"/>
      <c r="AJ15" s="1869"/>
      <c r="AK15" s="1869"/>
      <c r="AL15" s="1870" t="s">
        <v>876</v>
      </c>
      <c r="AM15" s="1870"/>
      <c r="AN15" s="1870"/>
      <c r="AO15" s="1870"/>
      <c r="AP15" s="1870"/>
      <c r="AQ15" s="1870"/>
      <c r="AR15" s="1870"/>
      <c r="AS15" s="1870"/>
      <c r="AT15" s="1870"/>
      <c r="AU15" s="1870"/>
      <c r="AV15" s="1871"/>
      <c r="AW15" s="5"/>
      <c r="AX15" s="1542" t="s">
        <v>80</v>
      </c>
      <c r="AY15" s="1840"/>
      <c r="AZ15" s="1840"/>
      <c r="BA15" s="1840"/>
      <c r="BB15" s="1840"/>
      <c r="BC15" s="1840"/>
      <c r="BD15" s="1840"/>
      <c r="BE15" s="1840"/>
      <c r="BF15" s="1841"/>
      <c r="BG15" s="5"/>
      <c r="BH15" s="5"/>
      <c r="BI15" s="1847">
        <v>5</v>
      </c>
      <c r="BJ15" s="1057"/>
      <c r="BK15" s="1848" t="str">
        <f t="shared" si="0"/>
        <v/>
      </c>
      <c r="BL15" s="1849"/>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71"/>
      <c r="N16" s="1672"/>
      <c r="O16" s="1672"/>
      <c r="P16" s="1672"/>
      <c r="Q16" s="1672"/>
      <c r="R16" s="1672"/>
      <c r="S16" s="1672"/>
      <c r="T16" s="1672"/>
      <c r="U16" s="1445"/>
      <c r="V16" s="1446"/>
      <c r="W16" s="1119"/>
      <c r="X16" s="1307"/>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42"/>
      <c r="AY16" s="1843"/>
      <c r="AZ16" s="1843"/>
      <c r="BA16" s="1843"/>
      <c r="BB16" s="1843"/>
      <c r="BC16" s="1843"/>
      <c r="BD16" s="1843"/>
      <c r="BE16" s="1843"/>
      <c r="BF16" s="1844"/>
      <c r="BG16" s="5"/>
      <c r="BH16" s="5"/>
      <c r="BI16" s="1847">
        <v>6</v>
      </c>
      <c r="BJ16" s="1057"/>
      <c r="BK16" s="1848" t="str">
        <f t="shared" si="0"/>
        <v/>
      </c>
      <c r="BL16" s="1849"/>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0" t="s">
        <v>81</v>
      </c>
      <c r="B17" s="681"/>
      <c r="C17" s="681"/>
      <c r="D17" s="681"/>
      <c r="E17" s="681"/>
      <c r="F17" s="681"/>
      <c r="G17" s="681"/>
      <c r="H17" s="681"/>
      <c r="I17" s="681"/>
      <c r="J17" s="682"/>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62" t="s">
        <v>76</v>
      </c>
      <c r="AY17" s="1863"/>
      <c r="AZ17" s="1863"/>
      <c r="BA17" s="1863"/>
      <c r="BB17" s="1863"/>
      <c r="BC17" s="1864"/>
      <c r="BD17" s="1836" t="str">
        <f>IF(B13&lt;&gt;0,B13,"")</f>
        <v/>
      </c>
      <c r="BE17" s="1836"/>
      <c r="BF17" s="1837"/>
      <c r="BG17" s="5"/>
      <c r="BH17" s="5"/>
      <c r="BI17" s="1847">
        <v>7</v>
      </c>
      <c r="BJ17" s="1057"/>
      <c r="BK17" s="1848" t="str">
        <f t="shared" si="0"/>
        <v/>
      </c>
      <c r="BL17" s="1849"/>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65" t="s">
        <v>668</v>
      </c>
      <c r="B18" s="1866"/>
      <c r="C18" s="1866"/>
      <c r="D18" s="1867"/>
      <c r="E18" s="1773" t="str">
        <f>IFERROR(B13/H13/2,"")</f>
        <v/>
      </c>
      <c r="F18" s="1774"/>
      <c r="G18" s="1774"/>
      <c r="H18" s="1775"/>
      <c r="I18" s="1776" t="str">
        <f>IFERROR(IF(BO9&lt;=$BD$18,E18+$BD$19,""),"")</f>
        <v/>
      </c>
      <c r="J18" s="1777"/>
      <c r="K18" s="1777"/>
      <c r="L18" s="1778"/>
      <c r="M18" s="1776" t="str">
        <f>IFERROR(IF(BQ9&lt;=$BD$18,I18+$BD$19,""),"")</f>
        <v/>
      </c>
      <c r="N18" s="1777"/>
      <c r="O18" s="1777"/>
      <c r="P18" s="1778"/>
      <c r="Q18" s="1776" t="str">
        <f>IFERROR(IF(BS9&lt;=$BD$18,M18+$BD$19,""),"")</f>
        <v/>
      </c>
      <c r="R18" s="1777"/>
      <c r="S18" s="1777"/>
      <c r="T18" s="1778"/>
      <c r="U18" s="1776" t="str">
        <f>IFERROR(IF(BU9&lt;=$BD$18,Q18+$BD$19,""),"")</f>
        <v/>
      </c>
      <c r="V18" s="1777"/>
      <c r="W18" s="1777"/>
      <c r="X18" s="1778"/>
      <c r="Y18" s="1776" t="str">
        <f>IFERROR(IF(BW9&lt;=$BD$18,U18+$BD$19,""),"")</f>
        <v/>
      </c>
      <c r="Z18" s="1777"/>
      <c r="AA18" s="1777"/>
      <c r="AB18" s="1778"/>
      <c r="AC18" s="1776" t="str">
        <f>IFERROR(IF(BY9&lt;=$BD$18,Y18+$BD$19,""),"")</f>
        <v/>
      </c>
      <c r="AD18" s="1777"/>
      <c r="AE18" s="1777"/>
      <c r="AF18" s="1778"/>
      <c r="AG18" s="1776" t="str">
        <f>IFERROR(IF(CA9&lt;=$BD$18,AC18+$BD$19,""),"")</f>
        <v/>
      </c>
      <c r="AH18" s="1777"/>
      <c r="AI18" s="1777"/>
      <c r="AJ18" s="1778"/>
      <c r="AK18" s="1776" t="str">
        <f>IFERROR(IF(CC9&lt;=$BD$18,AG18+$BD$19,""),"")</f>
        <v/>
      </c>
      <c r="AL18" s="1777"/>
      <c r="AM18" s="1777"/>
      <c r="AN18" s="1778"/>
      <c r="AO18" s="1776" t="str">
        <f>IFERROR(IF(CE9&lt;=$BD$18,AK18+$BD$19,""),"")</f>
        <v/>
      </c>
      <c r="AP18" s="1777"/>
      <c r="AQ18" s="1777"/>
      <c r="AR18" s="1778"/>
      <c r="AS18" s="1776" t="str">
        <f>IFERROR(IF(CG9&lt;=$BD$18,AO18+$BD$19,""),"")</f>
        <v/>
      </c>
      <c r="AT18" s="1777"/>
      <c r="AU18" s="1777"/>
      <c r="AV18" s="1778"/>
      <c r="AW18" s="5"/>
      <c r="AX18" s="1092" t="s">
        <v>75</v>
      </c>
      <c r="AY18" s="1093"/>
      <c r="AZ18" s="1093"/>
      <c r="BA18" s="1093"/>
      <c r="BB18" s="1093"/>
      <c r="BC18" s="1094"/>
      <c r="BD18" s="1072" t="str">
        <f>IFERROR(IF(BD17&lt;=20,4,ROUNDUP(BD17/6,0)),"")</f>
        <v/>
      </c>
      <c r="BE18" s="1072"/>
      <c r="BF18" s="1190"/>
      <c r="BG18" s="5"/>
      <c r="BH18" s="5"/>
      <c r="BI18" s="1847">
        <v>8</v>
      </c>
      <c r="BJ18" s="1057"/>
      <c r="BK18" s="1848" t="str">
        <f t="shared" si="0"/>
        <v/>
      </c>
      <c r="BL18" s="1849"/>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59" t="s">
        <v>55</v>
      </c>
      <c r="B19" s="1860"/>
      <c r="C19" s="1861" t="s">
        <v>78</v>
      </c>
      <c r="D19" s="1860"/>
      <c r="E19" s="1858" t="s">
        <v>99</v>
      </c>
      <c r="F19" s="1857"/>
      <c r="G19" s="1856" t="s">
        <v>666</v>
      </c>
      <c r="H19" s="1857"/>
      <c r="I19" s="1858" t="s">
        <v>99</v>
      </c>
      <c r="J19" s="1857"/>
      <c r="K19" s="1856" t="s">
        <v>666</v>
      </c>
      <c r="L19" s="1857"/>
      <c r="M19" s="1858" t="s">
        <v>99</v>
      </c>
      <c r="N19" s="1857"/>
      <c r="O19" s="1856" t="s">
        <v>666</v>
      </c>
      <c r="P19" s="1857"/>
      <c r="Q19" s="1858" t="s">
        <v>99</v>
      </c>
      <c r="R19" s="1857"/>
      <c r="S19" s="1856" t="s">
        <v>666</v>
      </c>
      <c r="T19" s="1857"/>
      <c r="U19" s="1858" t="s">
        <v>99</v>
      </c>
      <c r="V19" s="1857"/>
      <c r="W19" s="1856" t="s">
        <v>666</v>
      </c>
      <c r="X19" s="1857"/>
      <c r="Y19" s="1858" t="s">
        <v>99</v>
      </c>
      <c r="Z19" s="1857"/>
      <c r="AA19" s="1856" t="s">
        <v>666</v>
      </c>
      <c r="AB19" s="1857"/>
      <c r="AC19" s="1858" t="s">
        <v>99</v>
      </c>
      <c r="AD19" s="1857"/>
      <c r="AE19" s="1856" t="s">
        <v>666</v>
      </c>
      <c r="AF19" s="1857"/>
      <c r="AG19" s="1858" t="s">
        <v>99</v>
      </c>
      <c r="AH19" s="1857"/>
      <c r="AI19" s="1856" t="s">
        <v>666</v>
      </c>
      <c r="AJ19" s="1857"/>
      <c r="AK19" s="1858" t="s">
        <v>99</v>
      </c>
      <c r="AL19" s="1857"/>
      <c r="AM19" s="1856" t="s">
        <v>666</v>
      </c>
      <c r="AN19" s="1857"/>
      <c r="AO19" s="1858" t="s">
        <v>99</v>
      </c>
      <c r="AP19" s="1857"/>
      <c r="AQ19" s="1856" t="s">
        <v>666</v>
      </c>
      <c r="AR19" s="1857"/>
      <c r="AS19" s="1858" t="s">
        <v>99</v>
      </c>
      <c r="AT19" s="1857"/>
      <c r="AU19" s="1845" t="s">
        <v>666</v>
      </c>
      <c r="AV19" s="1846"/>
      <c r="AW19" s="5"/>
      <c r="AX19" s="1541" t="s">
        <v>74</v>
      </c>
      <c r="AY19" s="1279"/>
      <c r="AZ19" s="1279"/>
      <c r="BA19" s="1279"/>
      <c r="BB19" s="1279"/>
      <c r="BC19" s="1830"/>
      <c r="BD19" s="1831" t="str">
        <f>IFERROR(IF(BD18&lt;=20,((BD17-(BD17/BD18))/(BD18-1)),(BD17-6)/(BD18-1)),"")</f>
        <v/>
      </c>
      <c r="BE19" s="1831"/>
      <c r="BF19" s="1832"/>
      <c r="BG19" s="5"/>
      <c r="BH19" s="5"/>
      <c r="BI19" s="1847">
        <v>9</v>
      </c>
      <c r="BJ19" s="1057"/>
      <c r="BK19" s="1848" t="str">
        <f t="shared" si="0"/>
        <v/>
      </c>
      <c r="BL19" s="1849"/>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50">
        <v>1</v>
      </c>
      <c r="B20" s="1851"/>
      <c r="C20" s="1852" t="str">
        <f>IFERROR(B14/H14/2,"")</f>
        <v/>
      </c>
      <c r="D20" s="1853"/>
      <c r="E20" s="1854"/>
      <c r="F20" s="1855"/>
      <c r="G20" s="1826"/>
      <c r="H20" s="1826"/>
      <c r="I20" s="1823"/>
      <c r="J20" s="1823"/>
      <c r="K20" s="1826"/>
      <c r="L20" s="1826"/>
      <c r="M20" s="1823"/>
      <c r="N20" s="1823"/>
      <c r="O20" s="1826"/>
      <c r="P20" s="1826"/>
      <c r="Q20" s="1823"/>
      <c r="R20" s="1823"/>
      <c r="S20" s="1826"/>
      <c r="T20" s="1826"/>
      <c r="U20" s="1823"/>
      <c r="V20" s="1823"/>
      <c r="W20" s="1826"/>
      <c r="X20" s="1826"/>
      <c r="Y20" s="1823"/>
      <c r="Z20" s="1823"/>
      <c r="AA20" s="1826"/>
      <c r="AB20" s="1826"/>
      <c r="AC20" s="1823"/>
      <c r="AD20" s="1823"/>
      <c r="AE20" s="1826"/>
      <c r="AF20" s="1826"/>
      <c r="AG20" s="1823"/>
      <c r="AH20" s="1823"/>
      <c r="AI20" s="1826"/>
      <c r="AJ20" s="1826"/>
      <c r="AK20" s="1823"/>
      <c r="AL20" s="1823"/>
      <c r="AM20" s="1826"/>
      <c r="AN20" s="1826"/>
      <c r="AO20" s="1823"/>
      <c r="AP20" s="1823"/>
      <c r="AQ20" s="1826"/>
      <c r="AR20" s="1826"/>
      <c r="AS20" s="1825"/>
      <c r="AT20" s="1823"/>
      <c r="AU20" s="1826"/>
      <c r="AV20" s="1827"/>
      <c r="AW20" s="5"/>
      <c r="AX20" s="5"/>
      <c r="AY20" s="5"/>
      <c r="AZ20" s="5"/>
      <c r="BA20" s="5"/>
      <c r="BB20" s="5"/>
      <c r="BC20" s="5"/>
      <c r="BD20" s="5"/>
      <c r="BE20" s="5"/>
      <c r="BF20" s="5"/>
      <c r="BG20" s="5"/>
      <c r="BH20" s="5"/>
      <c r="BI20" s="1838">
        <v>10</v>
      </c>
      <c r="BJ20" s="1839"/>
      <c r="BK20" s="1787" t="str">
        <f t="shared" si="0"/>
        <v/>
      </c>
      <c r="BL20" s="1788"/>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28">
        <v>2</v>
      </c>
      <c r="B21" s="1167"/>
      <c r="C21" s="1773" t="str">
        <f t="shared" ref="C21:C29" si="1">IFERROR(IF($A21&lt;=$BD$24,C20+$BD$25,""),"")</f>
        <v/>
      </c>
      <c r="D21" s="1775"/>
      <c r="E21" s="1823"/>
      <c r="F21" s="1823"/>
      <c r="G21" s="1826"/>
      <c r="H21" s="1826"/>
      <c r="I21" s="1823"/>
      <c r="J21" s="1823"/>
      <c r="K21" s="1826"/>
      <c r="L21" s="1826"/>
      <c r="M21" s="1823"/>
      <c r="N21" s="1823"/>
      <c r="O21" s="1826"/>
      <c r="P21" s="1826"/>
      <c r="Q21" s="1823"/>
      <c r="R21" s="1823"/>
      <c r="S21" s="1826"/>
      <c r="T21" s="1826"/>
      <c r="U21" s="1823"/>
      <c r="V21" s="1823"/>
      <c r="W21" s="1826"/>
      <c r="X21" s="1826"/>
      <c r="Y21" s="1823"/>
      <c r="Z21" s="1823"/>
      <c r="AA21" s="1826"/>
      <c r="AB21" s="1826"/>
      <c r="AC21" s="1823"/>
      <c r="AD21" s="1823"/>
      <c r="AE21" s="1826"/>
      <c r="AF21" s="1826"/>
      <c r="AG21" s="1823"/>
      <c r="AH21" s="1823"/>
      <c r="AI21" s="1826"/>
      <c r="AJ21" s="1826"/>
      <c r="AK21" s="1823"/>
      <c r="AL21" s="1823"/>
      <c r="AM21" s="1826"/>
      <c r="AN21" s="1826"/>
      <c r="AO21" s="1823"/>
      <c r="AP21" s="1823"/>
      <c r="AQ21" s="1826"/>
      <c r="AR21" s="1826"/>
      <c r="AS21" s="1825"/>
      <c r="AT21" s="1823"/>
      <c r="AU21" s="1826"/>
      <c r="AV21" s="1827"/>
      <c r="AW21" s="5"/>
      <c r="AX21" s="1542" t="s">
        <v>77</v>
      </c>
      <c r="AY21" s="1840"/>
      <c r="AZ21" s="1840"/>
      <c r="BA21" s="1840"/>
      <c r="BB21" s="1840"/>
      <c r="BC21" s="1840"/>
      <c r="BD21" s="1840"/>
      <c r="BE21" s="1840"/>
      <c r="BF21" s="184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28">
        <v>3</v>
      </c>
      <c r="B22" s="1167"/>
      <c r="C22" s="1773" t="str">
        <f t="shared" si="1"/>
        <v/>
      </c>
      <c r="D22" s="1775"/>
      <c r="E22" s="1823"/>
      <c r="F22" s="1823"/>
      <c r="G22" s="1826"/>
      <c r="H22" s="1826"/>
      <c r="I22" s="1823"/>
      <c r="J22" s="1823"/>
      <c r="K22" s="1826"/>
      <c r="L22" s="1826"/>
      <c r="M22" s="1823"/>
      <c r="N22" s="1823"/>
      <c r="O22" s="1826"/>
      <c r="P22" s="1826"/>
      <c r="Q22" s="1823"/>
      <c r="R22" s="1823"/>
      <c r="S22" s="1826"/>
      <c r="T22" s="1826"/>
      <c r="U22" s="1823"/>
      <c r="V22" s="1823"/>
      <c r="W22" s="1826"/>
      <c r="X22" s="1826"/>
      <c r="Y22" s="1823"/>
      <c r="Z22" s="1823"/>
      <c r="AA22" s="1826"/>
      <c r="AB22" s="1826"/>
      <c r="AC22" s="1823"/>
      <c r="AD22" s="1823"/>
      <c r="AE22" s="1826"/>
      <c r="AF22" s="1826"/>
      <c r="AG22" s="1823"/>
      <c r="AH22" s="1823"/>
      <c r="AI22" s="1826"/>
      <c r="AJ22" s="1826"/>
      <c r="AK22" s="1823"/>
      <c r="AL22" s="1823"/>
      <c r="AM22" s="1826"/>
      <c r="AN22" s="1826"/>
      <c r="AO22" s="1823"/>
      <c r="AP22" s="1823"/>
      <c r="AQ22" s="1826"/>
      <c r="AR22" s="1826"/>
      <c r="AS22" s="1825"/>
      <c r="AT22" s="1823"/>
      <c r="AU22" s="1826"/>
      <c r="AV22" s="1827"/>
      <c r="AW22" s="5"/>
      <c r="AX22" s="1842"/>
      <c r="AY22" s="1843"/>
      <c r="AZ22" s="1843"/>
      <c r="BA22" s="1843"/>
      <c r="BB22" s="1843"/>
      <c r="BC22" s="1843"/>
      <c r="BD22" s="1843"/>
      <c r="BE22" s="1843"/>
      <c r="BF22" s="1844"/>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28">
        <v>4</v>
      </c>
      <c r="B23" s="1167"/>
      <c r="C23" s="1773" t="str">
        <f t="shared" si="1"/>
        <v/>
      </c>
      <c r="D23" s="1775"/>
      <c r="E23" s="1823"/>
      <c r="F23" s="1823"/>
      <c r="G23" s="1826"/>
      <c r="H23" s="1826"/>
      <c r="I23" s="1823"/>
      <c r="J23" s="1823"/>
      <c r="K23" s="1826"/>
      <c r="L23" s="1826"/>
      <c r="M23" s="1823"/>
      <c r="N23" s="1823"/>
      <c r="O23" s="1826"/>
      <c r="P23" s="1826"/>
      <c r="Q23" s="1823"/>
      <c r="R23" s="1823"/>
      <c r="S23" s="1826"/>
      <c r="T23" s="1826"/>
      <c r="U23" s="1823"/>
      <c r="V23" s="1823"/>
      <c r="W23" s="1826"/>
      <c r="X23" s="1826"/>
      <c r="Y23" s="1823"/>
      <c r="Z23" s="1823"/>
      <c r="AA23" s="1826"/>
      <c r="AB23" s="1826"/>
      <c r="AC23" s="1823"/>
      <c r="AD23" s="1823"/>
      <c r="AE23" s="1826"/>
      <c r="AF23" s="1826"/>
      <c r="AG23" s="1823"/>
      <c r="AH23" s="1823"/>
      <c r="AI23" s="1826"/>
      <c r="AJ23" s="1826"/>
      <c r="AK23" s="1823"/>
      <c r="AL23" s="1823"/>
      <c r="AM23" s="1826"/>
      <c r="AN23" s="1826"/>
      <c r="AO23" s="1823"/>
      <c r="AP23" s="1823"/>
      <c r="AQ23" s="1826"/>
      <c r="AR23" s="1826"/>
      <c r="AS23" s="1825"/>
      <c r="AT23" s="1823"/>
      <c r="AU23" s="1826"/>
      <c r="AV23" s="1827"/>
      <c r="AW23" s="5"/>
      <c r="AX23" s="1833" t="s">
        <v>671</v>
      </c>
      <c r="AY23" s="1834"/>
      <c r="AZ23" s="1834"/>
      <c r="BA23" s="1834"/>
      <c r="BB23" s="1834"/>
      <c r="BC23" s="1835"/>
      <c r="BD23" s="1836" t="str">
        <f>IF(B14&lt;&gt;0,B14,"")</f>
        <v/>
      </c>
      <c r="BE23" s="1836"/>
      <c r="BF23" s="183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28">
        <v>5</v>
      </c>
      <c r="B24" s="1167"/>
      <c r="C24" s="1773" t="str">
        <f t="shared" si="1"/>
        <v/>
      </c>
      <c r="D24" s="1775"/>
      <c r="E24" s="1823"/>
      <c r="F24" s="1823"/>
      <c r="G24" s="1826"/>
      <c r="H24" s="1826"/>
      <c r="I24" s="1823"/>
      <c r="J24" s="1823"/>
      <c r="K24" s="1826"/>
      <c r="L24" s="1826"/>
      <c r="M24" s="1823"/>
      <c r="N24" s="1823"/>
      <c r="O24" s="1826"/>
      <c r="P24" s="1826"/>
      <c r="Q24" s="1823"/>
      <c r="R24" s="1823"/>
      <c r="S24" s="1826"/>
      <c r="T24" s="1826"/>
      <c r="U24" s="1823"/>
      <c r="V24" s="1823"/>
      <c r="W24" s="1826"/>
      <c r="X24" s="1826"/>
      <c r="Y24" s="1823"/>
      <c r="Z24" s="1823"/>
      <c r="AA24" s="1826"/>
      <c r="AB24" s="1826"/>
      <c r="AC24" s="1823"/>
      <c r="AD24" s="1823"/>
      <c r="AE24" s="1826"/>
      <c r="AF24" s="1826"/>
      <c r="AG24" s="1823"/>
      <c r="AH24" s="1823"/>
      <c r="AI24" s="1826"/>
      <c r="AJ24" s="1826"/>
      <c r="AK24" s="1823"/>
      <c r="AL24" s="1823"/>
      <c r="AM24" s="1826"/>
      <c r="AN24" s="1826"/>
      <c r="AO24" s="1823"/>
      <c r="AP24" s="1823"/>
      <c r="AQ24" s="1826"/>
      <c r="AR24" s="1826"/>
      <c r="AS24" s="1825"/>
      <c r="AT24" s="1823"/>
      <c r="AU24" s="1826"/>
      <c r="AV24" s="1827"/>
      <c r="AW24" s="5"/>
      <c r="AX24" s="1092" t="s">
        <v>75</v>
      </c>
      <c r="AY24" s="1093"/>
      <c r="AZ24" s="1093"/>
      <c r="BA24" s="1093"/>
      <c r="BB24" s="1093"/>
      <c r="BC24" s="1094"/>
      <c r="BD24" s="1072" t="str">
        <f>IFERROR(IF(BD23&lt;=20,4,ROUNDUP(BD23/6,0)),"")</f>
        <v/>
      </c>
      <c r="BE24" s="1072"/>
      <c r="BF24" s="1190"/>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28">
        <v>6</v>
      </c>
      <c r="B25" s="1167"/>
      <c r="C25" s="1773" t="str">
        <f t="shared" si="1"/>
        <v/>
      </c>
      <c r="D25" s="1775"/>
      <c r="E25" s="1823"/>
      <c r="F25" s="1823"/>
      <c r="G25" s="1826"/>
      <c r="H25" s="1826"/>
      <c r="I25" s="1823"/>
      <c r="J25" s="1823"/>
      <c r="K25" s="1826"/>
      <c r="L25" s="1826"/>
      <c r="M25" s="1823"/>
      <c r="N25" s="1823"/>
      <c r="O25" s="1826"/>
      <c r="P25" s="1826"/>
      <c r="Q25" s="1823"/>
      <c r="R25" s="1823"/>
      <c r="S25" s="1826"/>
      <c r="T25" s="1826"/>
      <c r="U25" s="1823"/>
      <c r="V25" s="1823"/>
      <c r="W25" s="1826"/>
      <c r="X25" s="1826"/>
      <c r="Y25" s="1823"/>
      <c r="Z25" s="1823"/>
      <c r="AA25" s="1826"/>
      <c r="AB25" s="1826"/>
      <c r="AC25" s="1823"/>
      <c r="AD25" s="1823"/>
      <c r="AE25" s="1826"/>
      <c r="AF25" s="1826"/>
      <c r="AG25" s="1823"/>
      <c r="AH25" s="1823"/>
      <c r="AI25" s="1826"/>
      <c r="AJ25" s="1826"/>
      <c r="AK25" s="1823"/>
      <c r="AL25" s="1823"/>
      <c r="AM25" s="1826"/>
      <c r="AN25" s="1826"/>
      <c r="AO25" s="1823"/>
      <c r="AP25" s="1823"/>
      <c r="AQ25" s="1826"/>
      <c r="AR25" s="1826"/>
      <c r="AS25" s="1825"/>
      <c r="AT25" s="1823"/>
      <c r="AU25" s="1826"/>
      <c r="AV25" s="1827"/>
      <c r="AW25" s="5"/>
      <c r="AX25" s="1541" t="s">
        <v>74</v>
      </c>
      <c r="AY25" s="1279"/>
      <c r="AZ25" s="1279"/>
      <c r="BA25" s="1279"/>
      <c r="BB25" s="1279"/>
      <c r="BC25" s="1830"/>
      <c r="BD25" s="1831" t="str">
        <f>IFERROR(IF(BD24&lt;=20,((BD23-(BD23/BD24))/(BD24-1)),(BD23-6)/(BD24-1)),"")</f>
        <v/>
      </c>
      <c r="BE25" s="1831"/>
      <c r="BF25" s="183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28">
        <v>7</v>
      </c>
      <c r="B26" s="1167"/>
      <c r="C26" s="1773" t="str">
        <f t="shared" si="1"/>
        <v/>
      </c>
      <c r="D26" s="1775"/>
      <c r="E26" s="1823"/>
      <c r="F26" s="1823"/>
      <c r="G26" s="1826"/>
      <c r="H26" s="1826"/>
      <c r="I26" s="1823"/>
      <c r="J26" s="1823"/>
      <c r="K26" s="1826"/>
      <c r="L26" s="1826"/>
      <c r="M26" s="1823"/>
      <c r="N26" s="1823"/>
      <c r="O26" s="1826"/>
      <c r="P26" s="1826"/>
      <c r="Q26" s="1823"/>
      <c r="R26" s="1823"/>
      <c r="S26" s="1826"/>
      <c r="T26" s="1826"/>
      <c r="U26" s="1823"/>
      <c r="V26" s="1823"/>
      <c r="W26" s="1826"/>
      <c r="X26" s="1826"/>
      <c r="Y26" s="1823"/>
      <c r="Z26" s="1823"/>
      <c r="AA26" s="1826"/>
      <c r="AB26" s="1826"/>
      <c r="AC26" s="1823"/>
      <c r="AD26" s="1823"/>
      <c r="AE26" s="1826"/>
      <c r="AF26" s="1826"/>
      <c r="AG26" s="1823"/>
      <c r="AH26" s="1823"/>
      <c r="AI26" s="1826"/>
      <c r="AJ26" s="1826"/>
      <c r="AK26" s="1823"/>
      <c r="AL26" s="1823"/>
      <c r="AM26" s="1826"/>
      <c r="AN26" s="1826"/>
      <c r="AO26" s="1823"/>
      <c r="AP26" s="1823"/>
      <c r="AQ26" s="1826"/>
      <c r="AR26" s="1826"/>
      <c r="AS26" s="1825"/>
      <c r="AT26" s="1823"/>
      <c r="AU26" s="1826"/>
      <c r="AV26" s="1827"/>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28">
        <v>8</v>
      </c>
      <c r="B27" s="1167"/>
      <c r="C27" s="1773" t="str">
        <f t="shared" si="1"/>
        <v/>
      </c>
      <c r="D27" s="1775"/>
      <c r="E27" s="1823"/>
      <c r="F27" s="1823"/>
      <c r="G27" s="1826"/>
      <c r="H27" s="1826"/>
      <c r="I27" s="1823"/>
      <c r="J27" s="1823"/>
      <c r="K27" s="1826"/>
      <c r="L27" s="1826"/>
      <c r="M27" s="1823"/>
      <c r="N27" s="1823"/>
      <c r="O27" s="1826"/>
      <c r="P27" s="1826"/>
      <c r="Q27" s="1823"/>
      <c r="R27" s="1823"/>
      <c r="S27" s="1826"/>
      <c r="T27" s="1826"/>
      <c r="U27" s="1823"/>
      <c r="V27" s="1823"/>
      <c r="W27" s="1826"/>
      <c r="X27" s="1826"/>
      <c r="Y27" s="1823"/>
      <c r="Z27" s="1823"/>
      <c r="AA27" s="1826"/>
      <c r="AB27" s="1826"/>
      <c r="AC27" s="1823"/>
      <c r="AD27" s="1823"/>
      <c r="AE27" s="1826"/>
      <c r="AF27" s="1826"/>
      <c r="AG27" s="1823"/>
      <c r="AH27" s="1823"/>
      <c r="AI27" s="1826"/>
      <c r="AJ27" s="1826"/>
      <c r="AK27" s="1823"/>
      <c r="AL27" s="1823"/>
      <c r="AM27" s="1826"/>
      <c r="AN27" s="1826"/>
      <c r="AO27" s="1823"/>
      <c r="AP27" s="1823"/>
      <c r="AQ27" s="1826"/>
      <c r="AR27" s="1826"/>
      <c r="AS27" s="1825"/>
      <c r="AT27" s="1823"/>
      <c r="AU27" s="1826"/>
      <c r="AV27" s="1827"/>
      <c r="AW27" s="5"/>
      <c r="AX27" s="898" t="s">
        <v>696</v>
      </c>
      <c r="AY27" s="899"/>
      <c r="AZ27" s="899"/>
      <c r="BA27" s="899"/>
      <c r="BB27" s="899"/>
      <c r="BC27" s="899"/>
      <c r="BD27" s="899"/>
      <c r="BE27" s="899"/>
      <c r="BF27" s="899"/>
      <c r="BG27" s="899"/>
      <c r="BH27" s="899"/>
      <c r="BI27" s="899"/>
      <c r="BJ27" s="899"/>
      <c r="BK27" s="899"/>
      <c r="BL27" s="900"/>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28">
        <v>9</v>
      </c>
      <c r="B28" s="1167"/>
      <c r="C28" s="1773" t="str">
        <f t="shared" si="1"/>
        <v/>
      </c>
      <c r="D28" s="1775"/>
      <c r="E28" s="1823"/>
      <c r="F28" s="1823"/>
      <c r="G28" s="1826"/>
      <c r="H28" s="1826"/>
      <c r="I28" s="1823"/>
      <c r="J28" s="1823"/>
      <c r="K28" s="1826"/>
      <c r="L28" s="1826"/>
      <c r="M28" s="1823"/>
      <c r="N28" s="1823"/>
      <c r="O28" s="1826"/>
      <c r="P28" s="1826"/>
      <c r="Q28" s="1823"/>
      <c r="R28" s="1823"/>
      <c r="S28" s="1826"/>
      <c r="T28" s="1826"/>
      <c r="U28" s="1823"/>
      <c r="V28" s="1823"/>
      <c r="W28" s="1826"/>
      <c r="X28" s="1826"/>
      <c r="Y28" s="1823"/>
      <c r="Z28" s="1823"/>
      <c r="AA28" s="1826"/>
      <c r="AB28" s="1826"/>
      <c r="AC28" s="1823"/>
      <c r="AD28" s="1823"/>
      <c r="AE28" s="1826"/>
      <c r="AF28" s="1826"/>
      <c r="AG28" s="1823"/>
      <c r="AH28" s="1823"/>
      <c r="AI28" s="1826"/>
      <c r="AJ28" s="1826"/>
      <c r="AK28" s="1823"/>
      <c r="AL28" s="1823"/>
      <c r="AM28" s="1826"/>
      <c r="AN28" s="1826"/>
      <c r="AO28" s="1823"/>
      <c r="AP28" s="1823"/>
      <c r="AQ28" s="1826"/>
      <c r="AR28" s="1826"/>
      <c r="AS28" s="1825"/>
      <c r="AT28" s="1823"/>
      <c r="AU28" s="1826"/>
      <c r="AV28" s="1827"/>
      <c r="AW28" s="5"/>
      <c r="AX28" s="913"/>
      <c r="AY28" s="914"/>
      <c r="AZ28" s="914"/>
      <c r="BA28" s="914"/>
      <c r="BB28" s="915"/>
      <c r="BC28" s="916"/>
      <c r="BD28" s="914"/>
      <c r="BE28" s="914"/>
      <c r="BF28" s="914"/>
      <c r="BG28" s="915"/>
      <c r="BH28" s="916"/>
      <c r="BI28" s="914"/>
      <c r="BJ28" s="914"/>
      <c r="BK28" s="914"/>
      <c r="BL28" s="917"/>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28">
        <v>10</v>
      </c>
      <c r="B29" s="1167"/>
      <c r="C29" s="1773" t="str">
        <f t="shared" si="1"/>
        <v/>
      </c>
      <c r="D29" s="1775"/>
      <c r="E29" s="1829"/>
      <c r="F29" s="1829"/>
      <c r="G29" s="1824"/>
      <c r="H29" s="1824"/>
      <c r="I29" s="1829"/>
      <c r="J29" s="1829"/>
      <c r="K29" s="1824"/>
      <c r="L29" s="1824"/>
      <c r="M29" s="1823"/>
      <c r="N29" s="1823"/>
      <c r="O29" s="1824"/>
      <c r="P29" s="1824"/>
      <c r="Q29" s="1823"/>
      <c r="R29" s="1823"/>
      <c r="S29" s="1824"/>
      <c r="T29" s="1824"/>
      <c r="U29" s="1823"/>
      <c r="V29" s="1823"/>
      <c r="W29" s="1824"/>
      <c r="X29" s="1824"/>
      <c r="Y29" s="1823"/>
      <c r="Z29" s="1823"/>
      <c r="AA29" s="1824"/>
      <c r="AB29" s="1824"/>
      <c r="AC29" s="1823"/>
      <c r="AD29" s="1823"/>
      <c r="AE29" s="1824"/>
      <c r="AF29" s="1824"/>
      <c r="AG29" s="1823"/>
      <c r="AH29" s="1823"/>
      <c r="AI29" s="1824"/>
      <c r="AJ29" s="1824"/>
      <c r="AK29" s="1823"/>
      <c r="AL29" s="1823"/>
      <c r="AM29" s="1824"/>
      <c r="AN29" s="1824"/>
      <c r="AO29" s="1823"/>
      <c r="AP29" s="1823"/>
      <c r="AQ29" s="1824"/>
      <c r="AR29" s="1824"/>
      <c r="AS29" s="1825"/>
      <c r="AT29" s="1823"/>
      <c r="AU29" s="1826"/>
      <c r="AV29" s="1827"/>
      <c r="AW29" s="5"/>
      <c r="AX29" s="894"/>
      <c r="AY29" s="878"/>
      <c r="AZ29" s="878"/>
      <c r="BA29" s="878"/>
      <c r="BB29" s="879"/>
      <c r="BC29" s="877"/>
      <c r="BD29" s="878"/>
      <c r="BE29" s="878"/>
      <c r="BF29" s="878"/>
      <c r="BG29" s="879"/>
      <c r="BH29" s="877"/>
      <c r="BI29" s="878"/>
      <c r="BJ29" s="878"/>
      <c r="BK29" s="878"/>
      <c r="BL29" s="880"/>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20" t="s">
        <v>40</v>
      </c>
      <c r="B30" s="1821"/>
      <c r="C30" s="1821"/>
      <c r="D30" s="1821"/>
      <c r="E30" s="1822"/>
      <c r="F30" s="1817"/>
      <c r="G30" s="1815" t="str">
        <f>IF(E18="","",ROUND(SUM(G20:H29),0))</f>
        <v/>
      </c>
      <c r="H30" s="1819"/>
      <c r="I30" s="1813"/>
      <c r="J30" s="1817"/>
      <c r="K30" s="1815" t="str">
        <f>IF(I18="","",ROUND(SUM(K20:L29),0))</f>
        <v/>
      </c>
      <c r="L30" s="1816"/>
      <c r="M30" s="1813"/>
      <c r="N30" s="1814"/>
      <c r="O30" s="1815" t="str">
        <f>IF(M18="","",ROUND(SUM(O20:P29),0))</f>
        <v/>
      </c>
      <c r="P30" s="1819"/>
      <c r="Q30" s="1813"/>
      <c r="R30" s="1817"/>
      <c r="S30" s="1815" t="str">
        <f>IF(Q18="","",ROUND(SUM(S20:T29),0))</f>
        <v/>
      </c>
      <c r="T30" s="1816"/>
      <c r="U30" s="1817"/>
      <c r="V30" s="1817"/>
      <c r="W30" s="1815" t="str">
        <f>IF(U18="","",ROUND(SUM(W20:X29),0))</f>
        <v/>
      </c>
      <c r="X30" s="1819"/>
      <c r="Y30" s="1813"/>
      <c r="Z30" s="1817"/>
      <c r="AA30" s="1815" t="str">
        <f>IF(Y18="","",ROUND(SUM(AA20:AB29),0))</f>
        <v/>
      </c>
      <c r="AB30" s="1816"/>
      <c r="AC30" s="1817"/>
      <c r="AD30" s="1817"/>
      <c r="AE30" s="1815" t="str">
        <f>IF(AC18="","",ROUND(SUM(AE20:AF29),0))</f>
        <v/>
      </c>
      <c r="AF30" s="1819"/>
      <c r="AG30" s="1813"/>
      <c r="AH30" s="1817"/>
      <c r="AI30" s="1815" t="str">
        <f>IF(AG18="","",ROUND(SUM(AI20:AJ29),0))</f>
        <v/>
      </c>
      <c r="AJ30" s="1819"/>
      <c r="AK30" s="1813"/>
      <c r="AL30" s="1814"/>
      <c r="AM30" s="1815" t="str">
        <f>IF(AK18="","",ROUND(SUM(AM20:AN29),0))</f>
        <v/>
      </c>
      <c r="AN30" s="1819"/>
      <c r="AO30" s="1813"/>
      <c r="AP30" s="1814"/>
      <c r="AQ30" s="1815" t="str">
        <f>IF(AO18="","",ROUND(SUM(AQ20:AR29),0))</f>
        <v/>
      </c>
      <c r="AR30" s="1816"/>
      <c r="AS30" s="1817"/>
      <c r="AT30" s="1814"/>
      <c r="AU30" s="1815" t="str">
        <f>IF(AS18="","",ROUND(SUM(AU20:AV29),0))</f>
        <v/>
      </c>
      <c r="AV30" s="1818"/>
      <c r="AW30" s="5"/>
      <c r="AX30" s="894"/>
      <c r="AY30" s="878"/>
      <c r="AZ30" s="878"/>
      <c r="BA30" s="878"/>
      <c r="BB30" s="879"/>
      <c r="BC30" s="877"/>
      <c r="BD30" s="878"/>
      <c r="BE30" s="878"/>
      <c r="BF30" s="878"/>
      <c r="BG30" s="879"/>
      <c r="BH30" s="877"/>
      <c r="BI30" s="878"/>
      <c r="BJ30" s="878"/>
      <c r="BK30" s="878"/>
      <c r="BL30" s="880"/>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894"/>
      <c r="AY31" s="878"/>
      <c r="AZ31" s="878"/>
      <c r="BA31" s="878"/>
      <c r="BB31" s="879"/>
      <c r="BC31" s="877"/>
      <c r="BD31" s="878"/>
      <c r="BE31" s="878"/>
      <c r="BF31" s="878"/>
      <c r="BG31" s="879"/>
      <c r="BH31" s="877"/>
      <c r="BI31" s="878"/>
      <c r="BJ31" s="878"/>
      <c r="BK31" s="878"/>
      <c r="BL31" s="880"/>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894"/>
      <c r="AY32" s="878"/>
      <c r="AZ32" s="878"/>
      <c r="BA32" s="878"/>
      <c r="BB32" s="879"/>
      <c r="BC32" s="877"/>
      <c r="BD32" s="878"/>
      <c r="BE32" s="878"/>
      <c r="BF32" s="878"/>
      <c r="BG32" s="879"/>
      <c r="BH32" s="877"/>
      <c r="BI32" s="878"/>
      <c r="BJ32" s="878"/>
      <c r="BK32" s="878"/>
      <c r="BL32" s="880"/>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65"/>
      <c r="C33" s="965"/>
      <c r="D33" s="965"/>
      <c r="E33" s="965"/>
      <c r="F33" s="965"/>
      <c r="G33" s="965"/>
      <c r="H33" s="965"/>
      <c r="I33" s="965"/>
      <c r="J33" s="965"/>
      <c r="K33" s="965"/>
      <c r="L33" s="965"/>
      <c r="M33" s="965"/>
      <c r="N33" s="965"/>
      <c r="O33" s="965"/>
      <c r="P33" s="965"/>
      <c r="Q33" s="965"/>
      <c r="R33" s="965"/>
      <c r="S33" s="965"/>
      <c r="T33" s="965"/>
      <c r="U33" s="965"/>
      <c r="V33" s="965"/>
      <c r="W33" s="965"/>
      <c r="X33" s="965"/>
      <c r="Y33" s="965"/>
      <c r="Z33" s="965"/>
      <c r="AA33" s="965"/>
      <c r="AB33" s="965"/>
      <c r="AC33" s="965"/>
      <c r="AD33" s="965"/>
      <c r="AE33" s="42"/>
      <c r="AF33" s="1811" t="s">
        <v>670</v>
      </c>
      <c r="AG33" s="1812"/>
      <c r="AH33" s="1812"/>
      <c r="AI33" s="1812"/>
      <c r="AJ33" s="1812"/>
      <c r="AK33" s="1812"/>
      <c r="AL33" s="1812"/>
      <c r="AM33" s="1812"/>
      <c r="AN33" s="1812"/>
      <c r="AO33" s="1812"/>
      <c r="AP33" s="683"/>
      <c r="AQ33" s="684" t="s">
        <v>669</v>
      </c>
      <c r="AR33" s="1763"/>
      <c r="AS33" s="1763"/>
      <c r="AT33" s="685" t="s">
        <v>493</v>
      </c>
      <c r="AU33" s="1763"/>
      <c r="AV33" s="1764"/>
      <c r="AW33" s="5"/>
      <c r="AX33" s="938"/>
      <c r="AY33" s="931"/>
      <c r="AZ33" s="931"/>
      <c r="BA33" s="931"/>
      <c r="BB33" s="939"/>
      <c r="BC33" s="930"/>
      <c r="BD33" s="931"/>
      <c r="BE33" s="931"/>
      <c r="BF33" s="931"/>
      <c r="BG33" s="939"/>
      <c r="BH33" s="930"/>
      <c r="BI33" s="931"/>
      <c r="BJ33" s="931"/>
      <c r="BK33" s="931"/>
      <c r="BL33" s="932"/>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65"/>
      <c r="C34" s="965"/>
      <c r="D34" s="965"/>
      <c r="E34" s="965"/>
      <c r="F34" s="965"/>
      <c r="G34" s="965"/>
      <c r="H34" s="965"/>
      <c r="I34" s="965"/>
      <c r="J34" s="965"/>
      <c r="K34" s="965"/>
      <c r="L34" s="965"/>
      <c r="M34" s="965"/>
      <c r="N34" s="965"/>
      <c r="O34" s="965"/>
      <c r="P34" s="965"/>
      <c r="Q34" s="965"/>
      <c r="R34" s="965"/>
      <c r="S34" s="965"/>
      <c r="T34" s="965"/>
      <c r="U34" s="965"/>
      <c r="V34" s="965"/>
      <c r="W34" s="965"/>
      <c r="X34" s="965"/>
      <c r="Y34" s="965"/>
      <c r="Z34" s="965"/>
      <c r="AA34" s="965"/>
      <c r="AB34" s="965"/>
      <c r="AC34" s="965"/>
      <c r="AD34" s="965"/>
      <c r="AE34" s="42"/>
      <c r="AF34" s="997" t="s">
        <v>71</v>
      </c>
      <c r="AG34" s="998"/>
      <c r="AH34" s="998"/>
      <c r="AI34" s="998"/>
      <c r="AJ34" s="998"/>
      <c r="AK34" s="998"/>
      <c r="AL34" s="998"/>
      <c r="AM34" s="998"/>
      <c r="AN34" s="998"/>
      <c r="AO34" s="998"/>
      <c r="AP34" s="1026"/>
      <c r="AQ34" s="999"/>
      <c r="AR34" s="999"/>
      <c r="AS34" s="999"/>
      <c r="AT34" s="1019" t="s">
        <v>70</v>
      </c>
      <c r="AU34" s="1019"/>
      <c r="AV34" s="180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42"/>
      <c r="AF35" s="997" t="s">
        <v>69</v>
      </c>
      <c r="AG35" s="998"/>
      <c r="AH35" s="998"/>
      <c r="AI35" s="998"/>
      <c r="AJ35" s="998"/>
      <c r="AK35" s="998"/>
      <c r="AL35" s="998"/>
      <c r="AM35" s="998"/>
      <c r="AN35" s="998"/>
      <c r="AO35" s="998"/>
      <c r="AP35" s="1809" t="str">
        <f>IF((SUM(E30:AV30)+ SUM(E40:L40))&lt;&gt;0,(SUM(E30:AV30)+ SUM(E40:L40)),"")</f>
        <v/>
      </c>
      <c r="AQ35" s="1810"/>
      <c r="AR35" s="1810"/>
      <c r="AS35" s="1810"/>
      <c r="AT35" s="1019" t="s">
        <v>66</v>
      </c>
      <c r="AU35" s="1019"/>
      <c r="AV35" s="180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42"/>
      <c r="AF36" s="997" t="s">
        <v>68</v>
      </c>
      <c r="AG36" s="998"/>
      <c r="AH36" s="998"/>
      <c r="AI36" s="998"/>
      <c r="AJ36" s="998"/>
      <c r="AK36" s="998"/>
      <c r="AL36" s="998"/>
      <c r="AM36" s="998"/>
      <c r="AN36" s="998"/>
      <c r="AO36" s="998"/>
      <c r="AP36" s="1806" t="str">
        <f>IF((COUNT(E20:AV29)),((COUNT(E20:AV29))),"")</f>
        <v/>
      </c>
      <c r="AQ36" s="1807"/>
      <c r="AR36" s="1807"/>
      <c r="AS36" s="1807"/>
      <c r="AT36" s="1807"/>
      <c r="AU36" s="1807"/>
      <c r="AV36" s="180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42"/>
      <c r="AF37" s="997" t="s">
        <v>67</v>
      </c>
      <c r="AG37" s="998"/>
      <c r="AH37" s="998"/>
      <c r="AI37" s="998"/>
      <c r="AJ37" s="998"/>
      <c r="AK37" s="998"/>
      <c r="AL37" s="998"/>
      <c r="AM37" s="998"/>
      <c r="AN37" s="998"/>
      <c r="AO37" s="998"/>
      <c r="AP37" s="1809" t="str">
        <f>IFERROR(ROUND(AP35/AP36,2),"")</f>
        <v/>
      </c>
      <c r="AQ37" s="1810"/>
      <c r="AR37" s="1810"/>
      <c r="AS37" s="1810"/>
      <c r="AT37" s="1019" t="s">
        <v>66</v>
      </c>
      <c r="AU37" s="1019"/>
      <c r="AV37" s="180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42"/>
      <c r="AF38" s="634" t="s">
        <v>65</v>
      </c>
      <c r="AG38" s="633"/>
      <c r="AH38" s="633"/>
      <c r="AI38" s="633"/>
      <c r="AJ38" s="633"/>
      <c r="AK38" s="633"/>
      <c r="AL38" s="633"/>
      <c r="AM38" s="633"/>
      <c r="AN38" s="633"/>
      <c r="AO38" s="632"/>
      <c r="AP38" s="1108"/>
      <c r="AQ38" s="1109"/>
      <c r="AR38" s="1109"/>
      <c r="AS38" s="1109"/>
      <c r="AT38" s="1109"/>
      <c r="AU38" s="1109"/>
      <c r="AV38" s="173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42"/>
      <c r="AF39" s="997" t="s">
        <v>64</v>
      </c>
      <c r="AG39" s="998"/>
      <c r="AH39" s="998"/>
      <c r="AI39" s="998"/>
      <c r="AJ39" s="998"/>
      <c r="AK39" s="998"/>
      <c r="AL39" s="998"/>
      <c r="AM39" s="998"/>
      <c r="AN39" s="998"/>
      <c r="AO39" s="998"/>
      <c r="AP39" s="1803" t="str">
        <f>IF(OR(AP38&lt;&gt;0,AP38&lt;&gt;""),N13*IF(AP38&lt;&gt;"N/A",AP38,1),N13)</f>
        <v/>
      </c>
      <c r="AQ39" s="1804"/>
      <c r="AR39" s="1804"/>
      <c r="AS39" s="1804"/>
      <c r="AT39" s="1019" t="s">
        <v>63</v>
      </c>
      <c r="AU39" s="1019"/>
      <c r="AV39" s="180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42"/>
      <c r="AF40" s="986" t="s">
        <v>62</v>
      </c>
      <c r="AG40" s="987"/>
      <c r="AH40" s="987"/>
      <c r="AI40" s="987"/>
      <c r="AJ40" s="987"/>
      <c r="AK40" s="987"/>
      <c r="AL40" s="987"/>
      <c r="AM40" s="987"/>
      <c r="AN40" s="987"/>
      <c r="AO40" s="987"/>
      <c r="AP40" s="1800" t="str">
        <f>IFERROR(AP39*AP37,"")</f>
        <v/>
      </c>
      <c r="AQ40" s="1801"/>
      <c r="AR40" s="1801"/>
      <c r="AS40" s="1801"/>
      <c r="AT40" s="1177" t="s">
        <v>29</v>
      </c>
      <c r="AU40" s="1177"/>
      <c r="AV40" s="180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65"/>
      <c r="C41" s="965"/>
      <c r="D41" s="965"/>
      <c r="E41" s="965"/>
      <c r="F41" s="965"/>
      <c r="G41" s="965"/>
      <c r="H41" s="965"/>
      <c r="I41" s="965"/>
      <c r="J41" s="965"/>
      <c r="K41" s="965"/>
      <c r="L41" s="965"/>
      <c r="M41" s="965"/>
      <c r="N41" s="965"/>
      <c r="O41" s="965"/>
      <c r="P41" s="965"/>
      <c r="Q41" s="965"/>
      <c r="R41" s="965"/>
      <c r="S41" s="965"/>
      <c r="T41" s="965"/>
      <c r="U41" s="965"/>
      <c r="V41" s="965"/>
      <c r="W41" s="965"/>
      <c r="X41" s="965"/>
      <c r="Y41" s="965"/>
      <c r="Z41" s="965"/>
      <c r="AA41" s="965"/>
      <c r="AB41" s="965"/>
      <c r="AC41" s="965"/>
      <c r="AD41" s="965"/>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24" t="s">
        <v>49</v>
      </c>
      <c r="AX1" s="1924"/>
      <c r="AY1" s="1924"/>
      <c r="AZ1" s="1924"/>
      <c r="BA1" s="1924"/>
      <c r="BB1" s="1924"/>
      <c r="BC1" s="1924"/>
      <c r="BD1" s="1924"/>
      <c r="BE1" s="1924"/>
      <c r="BF1" s="1924"/>
      <c r="BG1" s="1924"/>
      <c r="BH1" s="1924"/>
      <c r="BI1" s="1924"/>
      <c r="BJ1" s="1924"/>
      <c r="BK1" s="1924"/>
      <c r="BL1" s="1924"/>
      <c r="BM1" s="1924"/>
      <c r="BN1" s="1924"/>
      <c r="BO1" s="1924"/>
      <c r="BP1" s="1924"/>
      <c r="BQ1" s="1924"/>
      <c r="BR1" s="1924"/>
      <c r="BS1" s="1924"/>
      <c r="BT1" s="1924"/>
      <c r="BU1" s="1924"/>
      <c r="BV1" s="1924"/>
      <c r="BW1" s="1924"/>
      <c r="BX1" s="1924"/>
      <c r="BY1" s="1924"/>
      <c r="BZ1" s="1924"/>
      <c r="CA1" s="1924"/>
      <c r="CB1" s="1924"/>
      <c r="CC1" s="1924"/>
      <c r="CD1" s="1924"/>
      <c r="CE1" s="1924"/>
      <c r="CF1" s="192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92"/>
      <c r="AA5" s="1892"/>
      <c r="AB5" s="1892"/>
      <c r="AC5" s="1892"/>
      <c r="AD5" s="1892"/>
      <c r="AE5" s="1892"/>
      <c r="AF5" s="1892"/>
      <c r="AG5" s="1892"/>
      <c r="AH5" s="1892"/>
      <c r="AI5" s="1892"/>
      <c r="AJ5" s="1892"/>
      <c r="AK5" s="1892"/>
      <c r="AL5" s="1892"/>
      <c r="AM5" s="1892"/>
      <c r="AN5" s="1892"/>
      <c r="AO5" s="1892"/>
      <c r="AP5" s="1892"/>
      <c r="AQ5" s="1892"/>
      <c r="AR5" s="1892"/>
      <c r="AS5" s="1892"/>
      <c r="AT5" s="1892"/>
      <c r="AU5" s="1892"/>
      <c r="AV5" s="1892"/>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95" t="s">
        <v>48</v>
      </c>
      <c r="B7" s="895"/>
      <c r="C7" s="895"/>
      <c r="D7" s="895"/>
      <c r="E7" s="895"/>
      <c r="F7" s="948"/>
      <c r="G7" s="948"/>
      <c r="H7" s="948"/>
      <c r="I7" s="948"/>
      <c r="J7" s="948"/>
      <c r="K7" s="948"/>
      <c r="L7" s="948"/>
      <c r="M7" s="948"/>
      <c r="N7" s="948"/>
      <c r="O7" s="948"/>
      <c r="P7" s="948"/>
      <c r="Q7" s="42"/>
      <c r="R7" s="42"/>
      <c r="S7" s="42"/>
      <c r="T7" s="42"/>
      <c r="U7" s="42"/>
      <c r="V7" s="42"/>
      <c r="W7" s="42"/>
      <c r="X7" s="42"/>
      <c r="Y7" s="42"/>
      <c r="Z7" s="42"/>
      <c r="AA7" s="42"/>
      <c r="AB7" s="42"/>
      <c r="AC7" s="42"/>
      <c r="AD7" s="42"/>
      <c r="AE7" s="42"/>
      <c r="AF7" s="42"/>
      <c r="AG7" s="895" t="s">
        <v>47</v>
      </c>
      <c r="AH7" s="895"/>
      <c r="AI7" s="895"/>
      <c r="AJ7" s="895"/>
      <c r="AK7" s="895"/>
      <c r="AL7" s="948"/>
      <c r="AM7" s="948"/>
      <c r="AN7" s="948"/>
      <c r="AO7" s="948"/>
      <c r="AP7" s="948"/>
      <c r="AQ7" s="948"/>
      <c r="AR7" s="948"/>
      <c r="AS7" s="948"/>
      <c r="AT7" s="948"/>
      <c r="AU7" s="948"/>
      <c r="AV7" s="948"/>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634" t="s">
        <v>92</v>
      </c>
      <c r="AZ8" s="1635"/>
      <c r="BA8" s="1635"/>
      <c r="BB8" s="1635"/>
      <c r="BC8" s="1635"/>
      <c r="BD8" s="1635"/>
      <c r="BE8" s="1635"/>
      <c r="BF8" s="1636"/>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95" t="s">
        <v>61</v>
      </c>
      <c r="B9" s="895"/>
      <c r="C9" s="895"/>
      <c r="D9" s="895"/>
      <c r="E9" s="895"/>
      <c r="F9" s="948"/>
      <c r="G9" s="948"/>
      <c r="H9" s="948"/>
      <c r="I9" s="948"/>
      <c r="J9" s="948"/>
      <c r="K9" s="948"/>
      <c r="L9" s="948"/>
      <c r="M9" s="948"/>
      <c r="N9" s="948"/>
      <c r="O9" s="948"/>
      <c r="P9" s="948"/>
      <c r="Q9" s="42"/>
      <c r="R9" s="42"/>
      <c r="S9" s="42"/>
      <c r="T9" s="42"/>
      <c r="U9" s="42"/>
      <c r="V9" s="42"/>
      <c r="W9" s="42"/>
      <c r="X9" s="42"/>
      <c r="Y9" s="42"/>
      <c r="Z9" s="42"/>
      <c r="AA9" s="42"/>
      <c r="AB9" s="42"/>
      <c r="AC9" s="42"/>
      <c r="AD9" s="42"/>
      <c r="AE9" s="42"/>
      <c r="AF9" s="42"/>
      <c r="AG9" s="895" t="s">
        <v>46</v>
      </c>
      <c r="AH9" s="895"/>
      <c r="AI9" s="895"/>
      <c r="AJ9" s="895"/>
      <c r="AK9" s="895"/>
      <c r="AL9" s="948"/>
      <c r="AM9" s="948"/>
      <c r="AN9" s="948"/>
      <c r="AO9" s="948"/>
      <c r="AP9" s="948"/>
      <c r="AQ9" s="948"/>
      <c r="AR9" s="948"/>
      <c r="AS9" s="948"/>
      <c r="AT9" s="948"/>
      <c r="AU9" s="948"/>
      <c r="AV9" s="948"/>
      <c r="AW9" s="4"/>
      <c r="AX9" s="17"/>
      <c r="AY9" s="1637" t="s">
        <v>91</v>
      </c>
      <c r="AZ9" s="1637"/>
      <c r="BA9" s="1637"/>
      <c r="BB9" s="1637"/>
      <c r="BC9" s="1637"/>
      <c r="BD9" s="1637"/>
      <c r="BE9" s="1639"/>
      <c r="BF9" s="1640"/>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638" t="s">
        <v>90</v>
      </c>
      <c r="AZ10" s="1638"/>
      <c r="BA10" s="1638"/>
      <c r="BB10" s="1638"/>
      <c r="BC10" s="1638"/>
      <c r="BD10" s="1638"/>
      <c r="BE10" s="1641"/>
      <c r="BF10" s="1642"/>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87" t="s">
        <v>89</v>
      </c>
      <c r="B11" s="888"/>
      <c r="C11" s="888"/>
      <c r="D11" s="888"/>
      <c r="E11" s="888"/>
      <c r="F11" s="888"/>
      <c r="G11" s="888"/>
      <c r="H11" s="888"/>
      <c r="I11" s="888"/>
      <c r="J11" s="888"/>
      <c r="K11" s="888"/>
      <c r="L11" s="888"/>
      <c r="M11" s="888"/>
      <c r="N11" s="888"/>
      <c r="O11" s="888"/>
      <c r="P11" s="888"/>
      <c r="Q11" s="888"/>
      <c r="R11" s="888"/>
      <c r="S11" s="888"/>
      <c r="T11" s="888"/>
      <c r="U11" s="888"/>
      <c r="V11" s="888"/>
      <c r="W11" s="888"/>
      <c r="X11" s="888"/>
      <c r="Y11" s="888"/>
      <c r="Z11" s="888"/>
      <c r="AA11" s="888"/>
      <c r="AB11" s="888"/>
      <c r="AC11" s="888"/>
      <c r="AD11" s="888"/>
      <c r="AE11" s="888"/>
      <c r="AF11" s="888"/>
      <c r="AG11" s="888"/>
      <c r="AH11" s="888"/>
      <c r="AI11" s="888"/>
      <c r="AJ11" s="888"/>
      <c r="AK11" s="888"/>
      <c r="AL11" s="888"/>
      <c r="AM11" s="888"/>
      <c r="AN11" s="888"/>
      <c r="AO11" s="888"/>
      <c r="AP11" s="888"/>
      <c r="AQ11" s="888"/>
      <c r="AR11" s="888"/>
      <c r="AS11" s="888"/>
      <c r="AT11" s="888"/>
      <c r="AU11" s="888"/>
      <c r="AV11" s="889"/>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9" t="s">
        <v>88</v>
      </c>
      <c r="B12" s="1031"/>
      <c r="C12" s="1031"/>
      <c r="D12" s="1031"/>
      <c r="E12" s="1031"/>
      <c r="F12" s="1031"/>
      <c r="G12" s="1031"/>
      <c r="H12" s="1031"/>
      <c r="I12" s="1031"/>
      <c r="J12" s="1031"/>
      <c r="K12" s="1031"/>
      <c r="L12" s="1031"/>
      <c r="M12" s="1031"/>
      <c r="N12" s="1031"/>
      <c r="O12" s="1031"/>
      <c r="P12" s="1031"/>
      <c r="Q12" s="1031" t="s">
        <v>87</v>
      </c>
      <c r="R12" s="1031"/>
      <c r="S12" s="1031"/>
      <c r="T12" s="1031"/>
      <c r="U12" s="1031"/>
      <c r="V12" s="1031"/>
      <c r="W12" s="1031"/>
      <c r="X12" s="1031"/>
      <c r="Y12" s="1031"/>
      <c r="Z12" s="1031"/>
      <c r="AA12" s="1031"/>
      <c r="AB12" s="1031"/>
      <c r="AC12" s="1031"/>
      <c r="AD12" s="1031"/>
      <c r="AE12" s="1031"/>
      <c r="AF12" s="1031"/>
      <c r="AG12" s="1031" t="s">
        <v>86</v>
      </c>
      <c r="AH12" s="1031"/>
      <c r="AI12" s="1031"/>
      <c r="AJ12" s="1031"/>
      <c r="AK12" s="1031"/>
      <c r="AL12" s="1031"/>
      <c r="AM12" s="1031"/>
      <c r="AN12" s="1031"/>
      <c r="AO12" s="1031"/>
      <c r="AP12" s="1031"/>
      <c r="AQ12" s="1031"/>
      <c r="AR12" s="1031"/>
      <c r="AS12" s="1031"/>
      <c r="AT12" s="1031"/>
      <c r="AU12" s="1031"/>
      <c r="AV12" s="1032"/>
      <c r="AW12" s="4"/>
      <c r="AX12" s="1720" t="s">
        <v>56</v>
      </c>
      <c r="AY12" s="1721"/>
      <c r="AZ12" s="1721"/>
      <c r="BA12" s="1721"/>
      <c r="BB12" s="1721"/>
      <c r="BC12" s="1721"/>
      <c r="BD12" s="1721"/>
      <c r="BE12" s="1721"/>
      <c r="BF12" s="1721"/>
      <c r="BG12" s="1722"/>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20" t="s">
        <v>53</v>
      </c>
      <c r="B13" s="1921"/>
      <c r="C13" s="1530"/>
      <c r="D13" s="1530"/>
      <c r="E13" s="1922" t="s">
        <v>689</v>
      </c>
      <c r="F13" s="1922"/>
      <c r="G13" s="1922"/>
      <c r="H13" s="1923"/>
      <c r="I13" s="1877" t="s">
        <v>63</v>
      </c>
      <c r="J13" s="1177"/>
      <c r="K13" s="1177"/>
      <c r="L13" s="1879">
        <f>IFERROR(C13*C13*3.14/144/4,"")</f>
        <v>0</v>
      </c>
      <c r="M13" s="1879"/>
      <c r="N13" s="1879"/>
      <c r="O13" s="1879"/>
      <c r="P13" s="1880"/>
      <c r="Q13" s="1877" t="s">
        <v>66</v>
      </c>
      <c r="R13" s="1177"/>
      <c r="S13" s="1177"/>
      <c r="T13" s="1023" t="str">
        <f>IFERROR(AB13/L13,"")</f>
        <v/>
      </c>
      <c r="U13" s="1023"/>
      <c r="V13" s="1023"/>
      <c r="W13" s="1023"/>
      <c r="X13" s="1876"/>
      <c r="Y13" s="1877" t="s">
        <v>29</v>
      </c>
      <c r="Z13" s="1177"/>
      <c r="AA13" s="1177"/>
      <c r="AB13" s="981"/>
      <c r="AC13" s="981"/>
      <c r="AD13" s="981"/>
      <c r="AE13" s="981"/>
      <c r="AF13" s="982"/>
      <c r="AG13" s="1877" t="s">
        <v>66</v>
      </c>
      <c r="AH13" s="1177"/>
      <c r="AI13" s="1177"/>
      <c r="AJ13" s="1023" t="str">
        <f>AP37</f>
        <v/>
      </c>
      <c r="AK13" s="1023"/>
      <c r="AL13" s="1023"/>
      <c r="AM13" s="1023"/>
      <c r="AN13" s="1876"/>
      <c r="AO13" s="1877" t="s">
        <v>29</v>
      </c>
      <c r="AP13" s="1177"/>
      <c r="AQ13" s="1177"/>
      <c r="AR13" s="1023" t="str">
        <f>AP40</f>
        <v/>
      </c>
      <c r="AS13" s="1023"/>
      <c r="AT13" s="1023"/>
      <c r="AU13" s="1023"/>
      <c r="AV13" s="1024"/>
      <c r="AW13" s="4"/>
      <c r="AX13" s="1610" t="str">
        <f>IF(AR13="CALC.","",IF(AR13="","",IF(AR13&lt;AB13-(AB13*$BE$10),"Below "&amp;$BE$10*100&amp;"% by "&amp;ROUND(AB13-(AB13*$BE$10)-AR13,0)&amp;" CFM",IF(AR13&gt;AB13+(AB13*$BE$9),"Above "&amp;$BE$9*100&amp;"% by "&amp;ROUND(AR13-AB13-(AB13*$BE$9),0)&amp;" CFM",""))))</f>
        <v/>
      </c>
      <c r="AY13" s="1611"/>
      <c r="AZ13" s="1611"/>
      <c r="BA13" s="1611"/>
      <c r="BB13" s="1611"/>
      <c r="BC13" s="1611"/>
      <c r="BD13" s="1611"/>
      <c r="BE13" s="1611"/>
      <c r="BF13" s="1611"/>
      <c r="BG13" s="1612"/>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6" t="s">
        <v>81</v>
      </c>
      <c r="B15" s="1917"/>
      <c r="C15" s="1917"/>
      <c r="D15" s="1917"/>
      <c r="E15" s="1917"/>
      <c r="F15" s="1917"/>
      <c r="G15" s="1917"/>
      <c r="H15" s="1917"/>
      <c r="I15" s="1917"/>
      <c r="J15" s="1917"/>
      <c r="K15" s="1917"/>
      <c r="L15" s="1917"/>
      <c r="M15" s="1917"/>
      <c r="N15" s="1917"/>
      <c r="O15" s="1917"/>
      <c r="P15" s="1917"/>
      <c r="Q15" s="1917"/>
      <c r="R15" s="1918"/>
      <c r="S15" s="42"/>
      <c r="T15" s="1433" t="s">
        <v>809</v>
      </c>
      <c r="U15" s="1434"/>
      <c r="V15" s="1434"/>
      <c r="W15" s="1434"/>
      <c r="X15" s="1434"/>
      <c r="Y15" s="1434"/>
      <c r="Z15" s="1434"/>
      <c r="AA15" s="1434"/>
      <c r="AB15" s="1434"/>
      <c r="AC15" s="1434"/>
      <c r="AD15" s="1434"/>
      <c r="AE15" s="1435"/>
      <c r="AF15" s="42"/>
      <c r="AG15" s="887" t="s">
        <v>83</v>
      </c>
      <c r="AH15" s="888"/>
      <c r="AI15" s="888"/>
      <c r="AJ15" s="888"/>
      <c r="AK15" s="888"/>
      <c r="AL15" s="888"/>
      <c r="AM15" s="888"/>
      <c r="AN15" s="888"/>
      <c r="AO15" s="888"/>
      <c r="AP15" s="888"/>
      <c r="AQ15" s="888"/>
      <c r="AR15" s="888"/>
      <c r="AS15" s="888"/>
      <c r="AT15" s="888"/>
      <c r="AU15" s="888"/>
      <c r="AV15" s="889"/>
      <c r="AW15" s="5"/>
      <c r="AX15" s="1313" t="s">
        <v>696</v>
      </c>
      <c r="AY15" s="1314"/>
      <c r="AZ15" s="1314"/>
      <c r="BA15" s="1314"/>
      <c r="BB15" s="1314"/>
      <c r="BC15" s="1314"/>
      <c r="BD15" s="1314"/>
      <c r="BE15" s="1314"/>
      <c r="BF15" s="1314"/>
      <c r="BG15" s="1314"/>
      <c r="BH15" s="1314"/>
      <c r="BI15" s="1314"/>
      <c r="BJ15" s="1314"/>
      <c r="BK15" s="1314"/>
      <c r="BL15" s="1315"/>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11" t="s">
        <v>79</v>
      </c>
      <c r="B16" s="1112"/>
      <c r="C16" s="1112"/>
      <c r="D16" s="1112"/>
      <c r="E16" s="1112"/>
      <c r="F16" s="1112"/>
      <c r="G16" s="1896" t="s">
        <v>688</v>
      </c>
      <c r="H16" s="1896"/>
      <c r="I16" s="1896"/>
      <c r="J16" s="1896"/>
      <c r="K16" s="1896"/>
      <c r="L16" s="1897"/>
      <c r="M16" s="1898" t="s">
        <v>687</v>
      </c>
      <c r="N16" s="1896"/>
      <c r="O16" s="1896"/>
      <c r="P16" s="1896"/>
      <c r="Q16" s="1896"/>
      <c r="R16" s="1899"/>
      <c r="S16" s="42"/>
      <c r="T16" s="1671"/>
      <c r="U16" s="1672"/>
      <c r="V16" s="1672"/>
      <c r="W16" s="1672"/>
      <c r="X16" s="1672"/>
      <c r="Y16" s="1672"/>
      <c r="Z16" s="1672"/>
      <c r="AA16" s="1672"/>
      <c r="AB16" s="1445"/>
      <c r="AC16" s="1446"/>
      <c r="AD16" s="1119"/>
      <c r="AE16" s="1307"/>
      <c r="AF16" s="42"/>
      <c r="AG16" s="1900" t="s">
        <v>82</v>
      </c>
      <c r="AH16" s="1901"/>
      <c r="AI16" s="1901"/>
      <c r="AJ16" s="1901"/>
      <c r="AK16" s="1901"/>
      <c r="AL16" s="1705" t="s">
        <v>667</v>
      </c>
      <c r="AM16" s="1705"/>
      <c r="AN16" s="1705"/>
      <c r="AO16" s="1705"/>
      <c r="AP16" s="1705"/>
      <c r="AQ16" s="1705"/>
      <c r="AR16" s="1705"/>
      <c r="AS16" s="1705"/>
      <c r="AT16" s="1705"/>
      <c r="AU16" s="1705"/>
      <c r="AV16" s="1706"/>
      <c r="AW16" s="4"/>
      <c r="AX16" s="913"/>
      <c r="AY16" s="914"/>
      <c r="AZ16" s="914"/>
      <c r="BA16" s="914"/>
      <c r="BB16" s="915"/>
      <c r="BC16" s="916"/>
      <c r="BD16" s="914"/>
      <c r="BE16" s="914"/>
      <c r="BF16" s="914"/>
      <c r="BG16" s="915"/>
      <c r="BH16" s="916"/>
      <c r="BI16" s="914"/>
      <c r="BJ16" s="914"/>
      <c r="BK16" s="914"/>
      <c r="BL16" s="91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10" t="s">
        <v>55</v>
      </c>
      <c r="B17" s="1067"/>
      <c r="C17" s="1067"/>
      <c r="D17" s="1067" t="s">
        <v>78</v>
      </c>
      <c r="E17" s="1067"/>
      <c r="F17" s="1067"/>
      <c r="G17" s="1913" t="s">
        <v>665</v>
      </c>
      <c r="H17" s="1913"/>
      <c r="I17" s="1913"/>
      <c r="J17" s="1914" t="s">
        <v>666</v>
      </c>
      <c r="K17" s="1913"/>
      <c r="L17" s="1913"/>
      <c r="M17" s="1914" t="s">
        <v>665</v>
      </c>
      <c r="N17" s="1913"/>
      <c r="O17" s="1913"/>
      <c r="P17" s="1914" t="s">
        <v>666</v>
      </c>
      <c r="Q17" s="1913"/>
      <c r="R17" s="1915"/>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894"/>
      <c r="AY17" s="878"/>
      <c r="AZ17" s="878"/>
      <c r="BA17" s="878"/>
      <c r="BB17" s="879"/>
      <c r="BC17" s="877"/>
      <c r="BD17" s="878"/>
      <c r="BE17" s="878"/>
      <c r="BF17" s="878"/>
      <c r="BG17" s="879"/>
      <c r="BH17" s="877"/>
      <c r="BI17" s="878"/>
      <c r="BJ17" s="878"/>
      <c r="BK17" s="878"/>
      <c r="BL17" s="880"/>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11">
        <v>1</v>
      </c>
      <c r="B18" s="1912"/>
      <c r="C18" s="1912"/>
      <c r="D18" s="1925">
        <f>IF($C$13&lt;=5,$C$13/2,IF(AND($C$13&gt;=6,$C$13&lt;=9),($C$13/6)/2,IF(AND($C$13&gt;=10,$C$13&lt;=12),($C$13/8)/2,IF($C$13&gt;12,($C$13/10)/2,""))))</f>
        <v>0</v>
      </c>
      <c r="E18" s="1925"/>
      <c r="F18" s="1925"/>
      <c r="G18" s="1744"/>
      <c r="H18" s="1745"/>
      <c r="I18" s="1745"/>
      <c r="J18" s="1895" t="str">
        <f>IF(G18="","",IF(C13&lt;=5,(SQRT(G18)*4005)*0.9,SQRT(G18)*4005))</f>
        <v/>
      </c>
      <c r="K18" s="1826"/>
      <c r="L18" s="1826"/>
      <c r="M18" s="1744"/>
      <c r="N18" s="1745"/>
      <c r="O18" s="1745"/>
      <c r="P18" s="1895" t="str">
        <f>IF(M18="","",IF(C13&lt;=5,(SQRT(M18)*4005)*0.9,SQRT(M18)*4005))</f>
        <v/>
      </c>
      <c r="Q18" s="1826"/>
      <c r="R18" s="1827"/>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894"/>
      <c r="AY18" s="878"/>
      <c r="AZ18" s="878"/>
      <c r="BA18" s="878"/>
      <c r="BB18" s="879"/>
      <c r="BC18" s="877"/>
      <c r="BD18" s="878"/>
      <c r="BE18" s="878"/>
      <c r="BF18" s="878"/>
      <c r="BG18" s="879"/>
      <c r="BH18" s="877"/>
      <c r="BI18" s="878"/>
      <c r="BJ18" s="878"/>
      <c r="BK18" s="878"/>
      <c r="BL18" s="880"/>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11">
        <v>2</v>
      </c>
      <c r="B19" s="1112"/>
      <c r="C19" s="1112"/>
      <c r="D19" s="1909">
        <f t="shared" ref="D19:D27" si="0">IF($C$13&lt;=5,$C$13/2,IF(AND($C$13&gt;=6,$C$13&lt;=9),($C$13/6)+D18,IF(AND($C$13&gt;=10,$C$13&lt;=12),($C$13/8)+D18,IF($C$13&gt;12,($C$13/10)+D18,""))))</f>
        <v>0</v>
      </c>
      <c r="E19" s="1909"/>
      <c r="F19" s="1909"/>
      <c r="G19" s="1744"/>
      <c r="H19" s="1745"/>
      <c r="I19" s="1745"/>
      <c r="J19" s="1895" t="str">
        <f t="shared" ref="J19:J27" si="1">IF(G19="","",SQRT(G19)*4005)</f>
        <v/>
      </c>
      <c r="K19" s="1826"/>
      <c r="L19" s="1826"/>
      <c r="M19" s="1744"/>
      <c r="N19" s="1745"/>
      <c r="O19" s="1745"/>
      <c r="P19" s="1895" t="str">
        <f t="shared" ref="P19:P27" si="2">IF(M19="","",SQRT(M19)*4005)</f>
        <v/>
      </c>
      <c r="Q19" s="1826"/>
      <c r="R19" s="1827"/>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894"/>
      <c r="AY19" s="878"/>
      <c r="AZ19" s="878"/>
      <c r="BA19" s="878"/>
      <c r="BB19" s="879"/>
      <c r="BC19" s="877"/>
      <c r="BD19" s="878"/>
      <c r="BE19" s="878"/>
      <c r="BF19" s="878"/>
      <c r="BG19" s="879"/>
      <c r="BH19" s="877"/>
      <c r="BI19" s="878"/>
      <c r="BJ19" s="878"/>
      <c r="BK19" s="878"/>
      <c r="BL19" s="880"/>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11">
        <v>3</v>
      </c>
      <c r="B20" s="1112"/>
      <c r="C20" s="1112"/>
      <c r="D20" s="1909">
        <f t="shared" si="0"/>
        <v>0</v>
      </c>
      <c r="E20" s="1909"/>
      <c r="F20" s="1909"/>
      <c r="G20" s="1744"/>
      <c r="H20" s="1745"/>
      <c r="I20" s="1745"/>
      <c r="J20" s="1895" t="str">
        <f t="shared" si="1"/>
        <v/>
      </c>
      <c r="K20" s="1826"/>
      <c r="L20" s="1826"/>
      <c r="M20" s="1744"/>
      <c r="N20" s="1745"/>
      <c r="O20" s="1745"/>
      <c r="P20" s="1895" t="str">
        <f t="shared" si="2"/>
        <v/>
      </c>
      <c r="Q20" s="1826"/>
      <c r="R20" s="1827"/>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894"/>
      <c r="AY20" s="878"/>
      <c r="AZ20" s="878"/>
      <c r="BA20" s="878"/>
      <c r="BB20" s="879"/>
      <c r="BC20" s="877"/>
      <c r="BD20" s="878"/>
      <c r="BE20" s="878"/>
      <c r="BF20" s="878"/>
      <c r="BG20" s="879"/>
      <c r="BH20" s="877"/>
      <c r="BI20" s="878"/>
      <c r="BJ20" s="878"/>
      <c r="BK20" s="878"/>
      <c r="BL20" s="880"/>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11">
        <v>4</v>
      </c>
      <c r="B21" s="1112"/>
      <c r="C21" s="1112"/>
      <c r="D21" s="1909">
        <f t="shared" si="0"/>
        <v>0</v>
      </c>
      <c r="E21" s="1909"/>
      <c r="F21" s="1909"/>
      <c r="G21" s="1744"/>
      <c r="H21" s="1745"/>
      <c r="I21" s="1745"/>
      <c r="J21" s="1895" t="str">
        <f t="shared" si="1"/>
        <v/>
      </c>
      <c r="K21" s="1826"/>
      <c r="L21" s="1826"/>
      <c r="M21" s="1744"/>
      <c r="N21" s="1745"/>
      <c r="O21" s="1745"/>
      <c r="P21" s="1895" t="str">
        <f t="shared" si="2"/>
        <v/>
      </c>
      <c r="Q21" s="1826"/>
      <c r="R21" s="1827"/>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8"/>
      <c r="AY21" s="931"/>
      <c r="AZ21" s="931"/>
      <c r="BA21" s="931"/>
      <c r="BB21" s="939"/>
      <c r="BC21" s="930"/>
      <c r="BD21" s="931"/>
      <c r="BE21" s="931"/>
      <c r="BF21" s="931"/>
      <c r="BG21" s="939"/>
      <c r="BH21" s="930"/>
      <c r="BI21" s="931"/>
      <c r="BJ21" s="931"/>
      <c r="BK21" s="931"/>
      <c r="BL21" s="932"/>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11">
        <v>5</v>
      </c>
      <c r="B22" s="1112"/>
      <c r="C22" s="1112"/>
      <c r="D22" s="1909">
        <f t="shared" si="0"/>
        <v>0</v>
      </c>
      <c r="E22" s="1909"/>
      <c r="F22" s="1909"/>
      <c r="G22" s="1744"/>
      <c r="H22" s="1745"/>
      <c r="I22" s="1745"/>
      <c r="J22" s="1895" t="str">
        <f t="shared" si="1"/>
        <v/>
      </c>
      <c r="K22" s="1826"/>
      <c r="L22" s="1826"/>
      <c r="M22" s="1744"/>
      <c r="N22" s="1745"/>
      <c r="O22" s="1745"/>
      <c r="P22" s="1895" t="str">
        <f t="shared" si="2"/>
        <v/>
      </c>
      <c r="Q22" s="1826"/>
      <c r="R22" s="1827"/>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11">
        <v>6</v>
      </c>
      <c r="B23" s="1112"/>
      <c r="C23" s="1112"/>
      <c r="D23" s="1909">
        <f t="shared" si="0"/>
        <v>0</v>
      </c>
      <c r="E23" s="1909"/>
      <c r="F23" s="1909"/>
      <c r="G23" s="1110"/>
      <c r="H23" s="933"/>
      <c r="I23" s="933"/>
      <c r="J23" s="1895" t="str">
        <f t="shared" si="1"/>
        <v/>
      </c>
      <c r="K23" s="1826"/>
      <c r="L23" s="1826"/>
      <c r="M23" s="1744"/>
      <c r="N23" s="1745"/>
      <c r="O23" s="1745"/>
      <c r="P23" s="1895" t="str">
        <f t="shared" si="2"/>
        <v/>
      </c>
      <c r="Q23" s="1826"/>
      <c r="R23" s="1827"/>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11">
        <v>7</v>
      </c>
      <c r="B24" s="1112"/>
      <c r="C24" s="1112"/>
      <c r="D24" s="1936">
        <f t="shared" si="0"/>
        <v>0</v>
      </c>
      <c r="E24" s="1936"/>
      <c r="F24" s="1936"/>
      <c r="G24" s="1110"/>
      <c r="H24" s="933"/>
      <c r="I24" s="933"/>
      <c r="J24" s="1895" t="str">
        <f t="shared" si="1"/>
        <v/>
      </c>
      <c r="K24" s="1826"/>
      <c r="L24" s="1826"/>
      <c r="M24" s="1744"/>
      <c r="N24" s="1745"/>
      <c r="O24" s="1745"/>
      <c r="P24" s="1895" t="str">
        <f t="shared" si="2"/>
        <v/>
      </c>
      <c r="Q24" s="1826"/>
      <c r="R24" s="1827"/>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11">
        <v>8</v>
      </c>
      <c r="B25" s="1112"/>
      <c r="C25" s="1112"/>
      <c r="D25" s="1909">
        <f t="shared" si="0"/>
        <v>0</v>
      </c>
      <c r="E25" s="1909"/>
      <c r="F25" s="1909"/>
      <c r="G25" s="1110"/>
      <c r="H25" s="933"/>
      <c r="I25" s="933"/>
      <c r="J25" s="1895" t="str">
        <f t="shared" si="1"/>
        <v/>
      </c>
      <c r="K25" s="1826"/>
      <c r="L25" s="1826"/>
      <c r="M25" s="1744"/>
      <c r="N25" s="1745"/>
      <c r="O25" s="1745"/>
      <c r="P25" s="1895" t="str">
        <f t="shared" si="2"/>
        <v/>
      </c>
      <c r="Q25" s="1826"/>
      <c r="R25" s="1827"/>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11">
        <v>9</v>
      </c>
      <c r="B26" s="1112"/>
      <c r="C26" s="1112"/>
      <c r="D26" s="1909">
        <f t="shared" si="0"/>
        <v>0</v>
      </c>
      <c r="E26" s="1909"/>
      <c r="F26" s="1909"/>
      <c r="G26" s="1110"/>
      <c r="H26" s="933"/>
      <c r="I26" s="933"/>
      <c r="J26" s="1895" t="str">
        <f t="shared" si="1"/>
        <v/>
      </c>
      <c r="K26" s="1826"/>
      <c r="L26" s="1826"/>
      <c r="M26" s="1744"/>
      <c r="N26" s="1745"/>
      <c r="O26" s="1745"/>
      <c r="P26" s="1895" t="str">
        <f t="shared" si="2"/>
        <v/>
      </c>
      <c r="Q26" s="1826"/>
      <c r="R26" s="1827"/>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10">
        <v>10</v>
      </c>
      <c r="B27" s="1067"/>
      <c r="C27" s="1067"/>
      <c r="D27" s="1926">
        <f t="shared" si="0"/>
        <v>0</v>
      </c>
      <c r="E27" s="1926"/>
      <c r="F27" s="1926"/>
      <c r="G27" s="1930"/>
      <c r="H27" s="1931"/>
      <c r="I27" s="1931"/>
      <c r="J27" s="1932" t="str">
        <f t="shared" si="1"/>
        <v/>
      </c>
      <c r="K27" s="1933"/>
      <c r="L27" s="1933"/>
      <c r="M27" s="1929"/>
      <c r="N27" s="1768"/>
      <c r="O27" s="1768"/>
      <c r="P27" s="1934" t="str">
        <f t="shared" si="2"/>
        <v/>
      </c>
      <c r="Q27" s="1824"/>
      <c r="R27" s="1935"/>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27" t="s">
        <v>40</v>
      </c>
      <c r="B28" s="1928"/>
      <c r="C28" s="1928"/>
      <c r="D28" s="1928"/>
      <c r="E28" s="1928"/>
      <c r="F28" s="1928"/>
      <c r="G28" s="1903" t="s">
        <v>99</v>
      </c>
      <c r="H28" s="1904"/>
      <c r="I28" s="1904"/>
      <c r="J28" s="1905" t="str">
        <f>IF(SUM(J18:L27)&lt;&gt;0,SUM(J18:L27),"")</f>
        <v/>
      </c>
      <c r="K28" s="1906"/>
      <c r="L28" s="1906"/>
      <c r="M28" s="1907" t="s">
        <v>99</v>
      </c>
      <c r="N28" s="1904"/>
      <c r="O28" s="1904"/>
      <c r="P28" s="1905" t="str">
        <f>IF(SUM(P18:R27)&lt;&gt;0,SUM(P18:R27),"")</f>
        <v/>
      </c>
      <c r="Q28" s="1906"/>
      <c r="R28" s="1908"/>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11" t="s">
        <v>73</v>
      </c>
      <c r="AG33" s="1812"/>
      <c r="AH33" s="1812"/>
      <c r="AI33" s="1812"/>
      <c r="AJ33" s="1812"/>
      <c r="AK33" s="1812"/>
      <c r="AL33" s="1812"/>
      <c r="AM33" s="1812"/>
      <c r="AN33" s="1812"/>
      <c r="AO33" s="1812"/>
      <c r="AP33" s="1735"/>
      <c r="AQ33" s="1736"/>
      <c r="AR33" s="1736"/>
      <c r="AS33" s="1736"/>
      <c r="AT33" s="1937" t="s">
        <v>72</v>
      </c>
      <c r="AU33" s="1937"/>
      <c r="AV33" s="1938"/>
      <c r="AW33" s="4"/>
      <c r="AX33" s="1742" t="s">
        <v>1033</v>
      </c>
      <c r="AY33" s="1742"/>
      <c r="AZ33" s="1742"/>
      <c r="BA33" s="1742"/>
      <c r="BB33" s="1742"/>
      <c r="BC33" s="1742"/>
      <c r="BD33" s="1742"/>
      <c r="BE33" s="1742"/>
      <c r="BF33" s="1742"/>
      <c r="BG33" s="1742"/>
      <c r="BH33" s="1742"/>
      <c r="BI33" s="1742"/>
      <c r="BJ33" s="1742"/>
      <c r="BK33" s="1742"/>
      <c r="BL33" s="1742"/>
      <c r="BM33" s="1742"/>
      <c r="BN33" s="1742"/>
      <c r="BO33" s="1742"/>
      <c r="BP33" s="1742"/>
      <c r="BQ33" s="1742"/>
      <c r="BR33" s="1742"/>
      <c r="BS33" s="1742"/>
      <c r="BT33" s="1742"/>
      <c r="BU33" s="1742"/>
      <c r="BV33" s="1742"/>
      <c r="BW33" s="1742"/>
      <c r="BX33" s="1742"/>
      <c r="BY33" s="1742"/>
      <c r="BZ33" s="750"/>
      <c r="CA33" s="4"/>
      <c r="CB33" s="4"/>
      <c r="CC33" s="4"/>
      <c r="CD33" s="4"/>
      <c r="CE33" s="4"/>
      <c r="CF33" s="4"/>
    </row>
    <row r="34" spans="1:84" ht="12" customHeight="1" x14ac:dyDescent="0.25">
      <c r="A34" s="1902"/>
      <c r="B34" s="1902"/>
      <c r="C34" s="1902"/>
      <c r="D34" s="1902"/>
      <c r="E34" s="1902"/>
      <c r="F34" s="1902"/>
      <c r="G34" s="1902"/>
      <c r="H34" s="1902"/>
      <c r="I34" s="1902"/>
      <c r="J34" s="1902"/>
      <c r="K34" s="1902"/>
      <c r="L34" s="1902"/>
      <c r="M34" s="1902"/>
      <c r="N34" s="1902"/>
      <c r="O34" s="1902"/>
      <c r="P34" s="1902"/>
      <c r="Q34" s="1902"/>
      <c r="R34" s="1902"/>
      <c r="S34" s="1902"/>
      <c r="T34" s="1902"/>
      <c r="U34" s="1902"/>
      <c r="V34" s="1902"/>
      <c r="W34" s="1902"/>
      <c r="X34" s="1902"/>
      <c r="Y34" s="1902"/>
      <c r="Z34" s="1902"/>
      <c r="AA34" s="1902"/>
      <c r="AB34" s="1902"/>
      <c r="AC34" s="1902"/>
      <c r="AD34" s="1902"/>
      <c r="AE34" s="42"/>
      <c r="AF34" s="997" t="s">
        <v>71</v>
      </c>
      <c r="AG34" s="998"/>
      <c r="AH34" s="998"/>
      <c r="AI34" s="998"/>
      <c r="AJ34" s="998"/>
      <c r="AK34" s="998"/>
      <c r="AL34" s="998"/>
      <c r="AM34" s="998"/>
      <c r="AN34" s="998"/>
      <c r="AO34" s="998"/>
      <c r="AP34" s="1026"/>
      <c r="AQ34" s="999"/>
      <c r="AR34" s="999"/>
      <c r="AS34" s="999"/>
      <c r="AT34" s="1019" t="s">
        <v>70</v>
      </c>
      <c r="AU34" s="1019"/>
      <c r="AV34" s="1805"/>
      <c r="AW34" s="4"/>
      <c r="AX34" s="1742"/>
      <c r="AY34" s="1742"/>
      <c r="AZ34" s="1742"/>
      <c r="BA34" s="1742"/>
      <c r="BB34" s="1742"/>
      <c r="BC34" s="1742"/>
      <c r="BD34" s="1742"/>
      <c r="BE34" s="1742"/>
      <c r="BF34" s="1742"/>
      <c r="BG34" s="1742"/>
      <c r="BH34" s="1742"/>
      <c r="BI34" s="1742"/>
      <c r="BJ34" s="1742"/>
      <c r="BK34" s="1742"/>
      <c r="BL34" s="1742"/>
      <c r="BM34" s="1742"/>
      <c r="BN34" s="1742"/>
      <c r="BO34" s="1742"/>
      <c r="BP34" s="1742"/>
      <c r="BQ34" s="1742"/>
      <c r="BR34" s="1742"/>
      <c r="BS34" s="1742"/>
      <c r="BT34" s="1742"/>
      <c r="BU34" s="1742"/>
      <c r="BV34" s="1742"/>
      <c r="BW34" s="1742"/>
      <c r="BX34" s="1742"/>
      <c r="BY34" s="1742"/>
      <c r="BZ34" s="750"/>
      <c r="CA34" s="4"/>
      <c r="CB34" s="4"/>
      <c r="CC34" s="4"/>
      <c r="CD34" s="4"/>
      <c r="CE34" s="4"/>
      <c r="CF34" s="4"/>
    </row>
    <row r="35" spans="1:84" ht="12" customHeight="1" x14ac:dyDescent="0.25">
      <c r="A35" s="1902"/>
      <c r="B35" s="1902"/>
      <c r="C35" s="1902"/>
      <c r="D35" s="1902"/>
      <c r="E35" s="1902"/>
      <c r="F35" s="1902"/>
      <c r="G35" s="1902"/>
      <c r="H35" s="1902"/>
      <c r="I35" s="1902"/>
      <c r="J35" s="1902"/>
      <c r="K35" s="1902"/>
      <c r="L35" s="1902"/>
      <c r="M35" s="1902"/>
      <c r="N35" s="1902"/>
      <c r="O35" s="1902"/>
      <c r="P35" s="1902"/>
      <c r="Q35" s="1902"/>
      <c r="R35" s="1902"/>
      <c r="S35" s="1902"/>
      <c r="T35" s="1902"/>
      <c r="U35" s="1902"/>
      <c r="V35" s="1902"/>
      <c r="W35" s="1902"/>
      <c r="X35" s="1902"/>
      <c r="Y35" s="1902"/>
      <c r="Z35" s="1902"/>
      <c r="AA35" s="1902"/>
      <c r="AB35" s="1902"/>
      <c r="AC35" s="1902"/>
      <c r="AD35" s="1902"/>
      <c r="AE35" s="42"/>
      <c r="AF35" s="997" t="s">
        <v>69</v>
      </c>
      <c r="AG35" s="998"/>
      <c r="AH35" s="998"/>
      <c r="AI35" s="998"/>
      <c r="AJ35" s="998"/>
      <c r="AK35" s="998"/>
      <c r="AL35" s="998"/>
      <c r="AM35" s="998"/>
      <c r="AN35" s="998"/>
      <c r="AO35" s="998"/>
      <c r="AP35" s="1809">
        <f>SUM(J28,P28)</f>
        <v>0</v>
      </c>
      <c r="AQ35" s="1810"/>
      <c r="AR35" s="1810"/>
      <c r="AS35" s="1810"/>
      <c r="AT35" s="1019" t="s">
        <v>66</v>
      </c>
      <c r="AU35" s="1019"/>
      <c r="AV35" s="1805"/>
      <c r="AW35" s="4"/>
      <c r="AX35" s="1742" t="s">
        <v>1032</v>
      </c>
      <c r="AY35" s="1742"/>
      <c r="AZ35" s="1742"/>
      <c r="BA35" s="1742"/>
      <c r="BB35" s="1742"/>
      <c r="BC35" s="1742"/>
      <c r="BD35" s="1742"/>
      <c r="BE35" s="1742"/>
      <c r="BF35" s="1742"/>
      <c r="BG35" s="1742"/>
      <c r="BH35" s="1742"/>
      <c r="BI35" s="1742"/>
      <c r="BJ35" s="1742"/>
      <c r="BK35" s="1742"/>
      <c r="BL35" s="1742"/>
      <c r="BM35" s="1742"/>
      <c r="BN35" s="1742"/>
      <c r="BO35" s="1742"/>
      <c r="BP35" s="1742"/>
      <c r="BQ35" s="1742"/>
      <c r="BR35" s="1742"/>
      <c r="BS35" s="1742"/>
      <c r="BT35" s="1742"/>
      <c r="BU35" s="1742"/>
      <c r="BV35" s="1742"/>
      <c r="BW35" s="1742"/>
      <c r="BX35" s="1742"/>
      <c r="BY35" s="1742"/>
      <c r="BZ35" s="750"/>
      <c r="CA35" s="4"/>
      <c r="CB35" s="4"/>
      <c r="CC35" s="4"/>
      <c r="CD35" s="4"/>
      <c r="CE35" s="4"/>
      <c r="CF35" s="4"/>
    </row>
    <row r="36" spans="1:84" ht="12" customHeight="1" x14ac:dyDescent="0.25">
      <c r="A36" s="1902"/>
      <c r="B36" s="1902"/>
      <c r="C36" s="1902"/>
      <c r="D36" s="1902"/>
      <c r="E36" s="1902"/>
      <c r="F36" s="1902"/>
      <c r="G36" s="1902"/>
      <c r="H36" s="1902"/>
      <c r="I36" s="1902"/>
      <c r="J36" s="1902"/>
      <c r="K36" s="1902"/>
      <c r="L36" s="1902"/>
      <c r="M36" s="1902"/>
      <c r="N36" s="1902"/>
      <c r="O36" s="1902"/>
      <c r="P36" s="1902"/>
      <c r="Q36" s="1902"/>
      <c r="R36" s="1902"/>
      <c r="S36" s="1902"/>
      <c r="T36" s="1902"/>
      <c r="U36" s="1902"/>
      <c r="V36" s="1902"/>
      <c r="W36" s="1902"/>
      <c r="X36" s="1902"/>
      <c r="Y36" s="1902"/>
      <c r="Z36" s="1902"/>
      <c r="AA36" s="1902"/>
      <c r="AB36" s="1902"/>
      <c r="AC36" s="1902"/>
      <c r="AD36" s="1902"/>
      <c r="AE36" s="42"/>
      <c r="AF36" s="997" t="s">
        <v>68</v>
      </c>
      <c r="AG36" s="998"/>
      <c r="AH36" s="998"/>
      <c r="AI36" s="998"/>
      <c r="AJ36" s="998"/>
      <c r="AK36" s="998"/>
      <c r="AL36" s="998"/>
      <c r="AM36" s="998"/>
      <c r="AN36" s="998"/>
      <c r="AO36" s="998"/>
      <c r="AP36" s="1809">
        <f>COUNT(G18:I27,M18:O27)</f>
        <v>0</v>
      </c>
      <c r="AQ36" s="1810"/>
      <c r="AR36" s="1810"/>
      <c r="AS36" s="1810"/>
      <c r="AT36" s="1019"/>
      <c r="AU36" s="1019"/>
      <c r="AV36" s="1805"/>
      <c r="AW36" s="4"/>
      <c r="AX36" s="1742"/>
      <c r="AY36" s="1742"/>
      <c r="AZ36" s="1742"/>
      <c r="BA36" s="1742"/>
      <c r="BB36" s="1742"/>
      <c r="BC36" s="1742"/>
      <c r="BD36" s="1742"/>
      <c r="BE36" s="1742"/>
      <c r="BF36" s="1742"/>
      <c r="BG36" s="1742"/>
      <c r="BH36" s="1742"/>
      <c r="BI36" s="1742"/>
      <c r="BJ36" s="1742"/>
      <c r="BK36" s="1742"/>
      <c r="BL36" s="1742"/>
      <c r="BM36" s="1742"/>
      <c r="BN36" s="1742"/>
      <c r="BO36" s="1742"/>
      <c r="BP36" s="1742"/>
      <c r="BQ36" s="1742"/>
      <c r="BR36" s="1742"/>
      <c r="BS36" s="1742"/>
      <c r="BT36" s="1742"/>
      <c r="BU36" s="1742"/>
      <c r="BV36" s="1742"/>
      <c r="BW36" s="1742"/>
      <c r="BX36" s="1742"/>
      <c r="BY36" s="1742"/>
      <c r="BZ36" s="750"/>
      <c r="CA36" s="4"/>
      <c r="CB36" s="4"/>
      <c r="CC36" s="4"/>
      <c r="CD36" s="4"/>
      <c r="CE36" s="4"/>
      <c r="CF36" s="4"/>
    </row>
    <row r="37" spans="1:84" ht="12" customHeight="1" x14ac:dyDescent="0.25">
      <c r="A37" s="1902"/>
      <c r="B37" s="1902"/>
      <c r="C37" s="1902"/>
      <c r="D37" s="1902"/>
      <c r="E37" s="1902"/>
      <c r="F37" s="1902"/>
      <c r="G37" s="1902"/>
      <c r="H37" s="1902"/>
      <c r="I37" s="1902"/>
      <c r="J37" s="1902"/>
      <c r="K37" s="1902"/>
      <c r="L37" s="1902"/>
      <c r="M37" s="1902"/>
      <c r="N37" s="1902"/>
      <c r="O37" s="1902"/>
      <c r="P37" s="1902"/>
      <c r="Q37" s="1902"/>
      <c r="R37" s="1902"/>
      <c r="S37" s="1902"/>
      <c r="T37" s="1902"/>
      <c r="U37" s="1902"/>
      <c r="V37" s="1902"/>
      <c r="W37" s="1902"/>
      <c r="X37" s="1902"/>
      <c r="Y37" s="1902"/>
      <c r="Z37" s="1902"/>
      <c r="AA37" s="1902"/>
      <c r="AB37" s="1902"/>
      <c r="AC37" s="1902"/>
      <c r="AD37" s="1902"/>
      <c r="AE37" s="42"/>
      <c r="AF37" s="997" t="s">
        <v>67</v>
      </c>
      <c r="AG37" s="998"/>
      <c r="AH37" s="998"/>
      <c r="AI37" s="998"/>
      <c r="AJ37" s="998"/>
      <c r="AK37" s="998"/>
      <c r="AL37" s="998"/>
      <c r="AM37" s="998"/>
      <c r="AN37" s="998"/>
      <c r="AO37" s="998"/>
      <c r="AP37" s="1809" t="str">
        <f>IFERROR(AP35/AP36,"")</f>
        <v/>
      </c>
      <c r="AQ37" s="1810"/>
      <c r="AR37" s="1810"/>
      <c r="AS37" s="1810"/>
      <c r="AT37" s="1019" t="s">
        <v>66</v>
      </c>
      <c r="AU37" s="1019"/>
      <c r="AV37" s="1805"/>
      <c r="AW37" s="4"/>
      <c r="AX37" s="1743" t="s">
        <v>1034</v>
      </c>
      <c r="AY37" s="1743"/>
      <c r="AZ37" s="1743"/>
      <c r="BA37" s="1743"/>
      <c r="BB37" s="1743"/>
      <c r="BC37" s="1743"/>
      <c r="BD37" s="1743"/>
      <c r="BE37" s="1743"/>
      <c r="BF37" s="1743"/>
      <c r="BG37" s="1743"/>
      <c r="BH37" s="1743"/>
      <c r="BI37" s="1743"/>
      <c r="BJ37" s="1743"/>
      <c r="BK37" s="1743"/>
      <c r="BL37" s="1743"/>
      <c r="BM37" s="1743"/>
      <c r="BN37" s="1743"/>
      <c r="BO37" s="1743"/>
      <c r="BP37" s="1743"/>
      <c r="BQ37" s="1743"/>
      <c r="BR37" s="1743"/>
      <c r="BS37" s="1743"/>
      <c r="BT37" s="1743"/>
      <c r="BU37" s="1743"/>
      <c r="BV37" s="1743"/>
      <c r="BW37" s="1743"/>
      <c r="BX37" s="1743"/>
      <c r="BY37" s="1743"/>
      <c r="BZ37" s="1743"/>
      <c r="CA37" s="4"/>
      <c r="CB37" s="4"/>
      <c r="CC37" s="4"/>
      <c r="CD37" s="4"/>
      <c r="CE37" s="4"/>
      <c r="CF37" s="4"/>
    </row>
    <row r="38" spans="1:84" ht="12" customHeight="1" x14ac:dyDescent="0.25">
      <c r="A38" s="1902"/>
      <c r="B38" s="1902"/>
      <c r="C38" s="1902"/>
      <c r="D38" s="1902"/>
      <c r="E38" s="1902"/>
      <c r="F38" s="1902"/>
      <c r="G38" s="1902"/>
      <c r="H38" s="1902"/>
      <c r="I38" s="1902"/>
      <c r="J38" s="1902"/>
      <c r="K38" s="1902"/>
      <c r="L38" s="1902"/>
      <c r="M38" s="1902"/>
      <c r="N38" s="1902"/>
      <c r="O38" s="1902"/>
      <c r="P38" s="1902"/>
      <c r="Q38" s="1902"/>
      <c r="R38" s="1902"/>
      <c r="S38" s="1902"/>
      <c r="T38" s="1902"/>
      <c r="U38" s="1902"/>
      <c r="V38" s="1902"/>
      <c r="W38" s="1902"/>
      <c r="X38" s="1902"/>
      <c r="Y38" s="1902"/>
      <c r="Z38" s="1902"/>
      <c r="AA38" s="1902"/>
      <c r="AB38" s="1902"/>
      <c r="AC38" s="1902"/>
      <c r="AD38" s="1902"/>
      <c r="AE38" s="42"/>
      <c r="AF38" s="1018" t="s">
        <v>65</v>
      </c>
      <c r="AG38" s="1019"/>
      <c r="AH38" s="1019"/>
      <c r="AI38" s="1019"/>
      <c r="AJ38" s="1019"/>
      <c r="AK38" s="1019"/>
      <c r="AL38" s="1019"/>
      <c r="AM38" s="1019"/>
      <c r="AN38" s="1019"/>
      <c r="AO38" s="1020"/>
      <c r="AP38" s="1108"/>
      <c r="AQ38" s="1109"/>
      <c r="AR38" s="1109"/>
      <c r="AS38" s="1109"/>
      <c r="AT38" s="1109"/>
      <c r="AU38" s="1109"/>
      <c r="AV38" s="1739"/>
      <c r="AW38" s="4"/>
      <c r="AX38" s="750" t="s">
        <v>1035</v>
      </c>
      <c r="AY38" s="750"/>
      <c r="AZ38" s="750"/>
      <c r="BA38" s="750"/>
      <c r="BB38" s="750"/>
      <c r="BC38" s="750"/>
      <c r="BD38" s="750"/>
      <c r="BE38" s="750"/>
      <c r="BF38" s="750"/>
      <c r="BG38" s="750"/>
      <c r="BH38" s="750"/>
      <c r="BI38" s="750"/>
      <c r="BJ38" s="750"/>
      <c r="BK38" s="750"/>
      <c r="BL38" s="750"/>
      <c r="BM38" s="750"/>
      <c r="BN38" s="750"/>
      <c r="BO38" s="750"/>
      <c r="BP38" s="750"/>
      <c r="BQ38" s="750"/>
      <c r="BR38" s="750"/>
      <c r="BS38" s="750"/>
      <c r="BT38" s="750"/>
      <c r="BU38" s="750"/>
      <c r="BV38" s="750"/>
      <c r="BW38" s="750"/>
      <c r="BX38" s="750"/>
      <c r="BY38" s="750"/>
      <c r="BZ38" s="750"/>
      <c r="CA38" s="4"/>
      <c r="CB38" s="4"/>
      <c r="CC38" s="4"/>
      <c r="CD38" s="4"/>
      <c r="CE38" s="4"/>
      <c r="CF38" s="4"/>
    </row>
    <row r="39" spans="1:84" ht="12" customHeight="1" x14ac:dyDescent="0.25">
      <c r="A39" s="1902"/>
      <c r="B39" s="1902"/>
      <c r="C39" s="1902"/>
      <c r="D39" s="1902"/>
      <c r="E39" s="1902"/>
      <c r="F39" s="1902"/>
      <c r="G39" s="1902"/>
      <c r="H39" s="1902"/>
      <c r="I39" s="1902"/>
      <c r="J39" s="1902"/>
      <c r="K39" s="1902"/>
      <c r="L39" s="1902"/>
      <c r="M39" s="1902"/>
      <c r="N39" s="1902"/>
      <c r="O39" s="1902"/>
      <c r="P39" s="1902"/>
      <c r="Q39" s="1902"/>
      <c r="R39" s="1902"/>
      <c r="S39" s="1902"/>
      <c r="T39" s="1902"/>
      <c r="U39" s="1902"/>
      <c r="V39" s="1902"/>
      <c r="W39" s="1902"/>
      <c r="X39" s="1902"/>
      <c r="Y39" s="1902"/>
      <c r="Z39" s="1902"/>
      <c r="AA39" s="1902"/>
      <c r="AB39" s="1902"/>
      <c r="AC39" s="1902"/>
      <c r="AD39" s="1902"/>
      <c r="AE39" s="42"/>
      <c r="AF39" s="997" t="s">
        <v>64</v>
      </c>
      <c r="AG39" s="998"/>
      <c r="AH39" s="998"/>
      <c r="AI39" s="998"/>
      <c r="AJ39" s="998"/>
      <c r="AK39" s="998"/>
      <c r="AL39" s="998"/>
      <c r="AM39" s="998"/>
      <c r="AN39" s="998"/>
      <c r="AO39" s="998"/>
      <c r="AP39" s="1803">
        <f>IF(OR(AP38&lt;&gt;0,AP38&lt;&gt;""),L13*IF(AP38&lt;&gt;"N/A",AP38,1),L13)</f>
        <v>0</v>
      </c>
      <c r="AQ39" s="1804"/>
      <c r="AR39" s="1804"/>
      <c r="AS39" s="1804"/>
      <c r="AT39" s="1019" t="s">
        <v>63</v>
      </c>
      <c r="AU39" s="1019"/>
      <c r="AV39" s="1805"/>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02"/>
      <c r="B40" s="1902"/>
      <c r="C40" s="1902"/>
      <c r="D40" s="1902"/>
      <c r="E40" s="1902"/>
      <c r="F40" s="1902"/>
      <c r="G40" s="1902"/>
      <c r="H40" s="1902"/>
      <c r="I40" s="1902"/>
      <c r="J40" s="1902"/>
      <c r="K40" s="1902"/>
      <c r="L40" s="1902"/>
      <c r="M40" s="1902"/>
      <c r="N40" s="1902"/>
      <c r="O40" s="1902"/>
      <c r="P40" s="1902"/>
      <c r="Q40" s="1902"/>
      <c r="R40" s="1902"/>
      <c r="S40" s="1902"/>
      <c r="T40" s="1902"/>
      <c r="U40" s="1902"/>
      <c r="V40" s="1902"/>
      <c r="W40" s="1902"/>
      <c r="X40" s="1902"/>
      <c r="Y40" s="1902"/>
      <c r="Z40" s="1902"/>
      <c r="AA40" s="1902"/>
      <c r="AB40" s="1902"/>
      <c r="AC40" s="1902"/>
      <c r="AD40" s="1902"/>
      <c r="AE40" s="42"/>
      <c r="AF40" s="986" t="s">
        <v>62</v>
      </c>
      <c r="AG40" s="987"/>
      <c r="AH40" s="987"/>
      <c r="AI40" s="987"/>
      <c r="AJ40" s="987"/>
      <c r="AK40" s="987"/>
      <c r="AL40" s="987"/>
      <c r="AM40" s="987"/>
      <c r="AN40" s="987"/>
      <c r="AO40" s="987"/>
      <c r="AP40" s="1800" t="str">
        <f>IFERROR(AP39*AP37,"")</f>
        <v/>
      </c>
      <c r="AQ40" s="1801"/>
      <c r="AR40" s="1801"/>
      <c r="AS40" s="1801"/>
      <c r="AT40" s="1177" t="s">
        <v>29</v>
      </c>
      <c r="AU40" s="1177"/>
      <c r="AV40" s="1802"/>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24" t="s">
        <v>49</v>
      </c>
      <c r="AX1" s="1924"/>
      <c r="AY1" s="1924"/>
      <c r="AZ1" s="1924"/>
      <c r="BA1" s="1924"/>
      <c r="BB1" s="1924"/>
      <c r="BC1" s="1924"/>
      <c r="BD1" s="1924"/>
      <c r="BE1" s="1924"/>
      <c r="BF1" s="1924"/>
      <c r="BG1" s="1924"/>
      <c r="BH1" s="1924"/>
      <c r="BI1" s="1924"/>
      <c r="BJ1" s="1924"/>
      <c r="BK1" s="1924"/>
      <c r="BL1" s="1924"/>
      <c r="BM1" s="1924"/>
      <c r="BN1" s="1924"/>
      <c r="BO1" s="1924"/>
      <c r="BP1" s="1924"/>
      <c r="BQ1" s="1924"/>
      <c r="BR1" s="1924"/>
      <c r="BS1" s="1924"/>
      <c r="BT1" s="1924"/>
      <c r="BU1" s="1924"/>
      <c r="BV1" s="1924"/>
      <c r="BW1" s="1924"/>
      <c r="BX1" s="1924"/>
      <c r="BY1" s="1924"/>
      <c r="BZ1" s="1924"/>
      <c r="CA1" s="1924"/>
      <c r="CB1" s="1924"/>
      <c r="CC1" s="1924"/>
      <c r="CD1" s="1924"/>
      <c r="CE1" s="1924"/>
      <c r="CF1" s="192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92"/>
      <c r="AA5" s="1892"/>
      <c r="AB5" s="1892"/>
      <c r="AC5" s="1892"/>
      <c r="AD5" s="1892"/>
      <c r="AE5" s="1892"/>
      <c r="AF5" s="1892"/>
      <c r="AG5" s="1892"/>
      <c r="AH5" s="1892"/>
      <c r="AI5" s="1892"/>
      <c r="AJ5" s="1892"/>
      <c r="AK5" s="1892"/>
      <c r="AL5" s="1892"/>
      <c r="AM5" s="1892"/>
      <c r="AN5" s="1892"/>
      <c r="AO5" s="1892"/>
      <c r="AP5" s="1892"/>
      <c r="AQ5" s="1892"/>
      <c r="AR5" s="1892"/>
      <c r="AS5" s="1892"/>
      <c r="AT5" s="1892"/>
      <c r="AU5" s="1892"/>
      <c r="AV5" s="1892"/>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95" t="s">
        <v>48</v>
      </c>
      <c r="B7" s="895"/>
      <c r="C7" s="895"/>
      <c r="D7" s="895"/>
      <c r="E7" s="895"/>
      <c r="F7" s="948"/>
      <c r="G7" s="948"/>
      <c r="H7" s="948"/>
      <c r="I7" s="948"/>
      <c r="J7" s="948"/>
      <c r="K7" s="948"/>
      <c r="L7" s="948"/>
      <c r="M7" s="948"/>
      <c r="N7" s="948"/>
      <c r="O7" s="948"/>
      <c r="P7" s="948"/>
      <c r="Q7" s="42"/>
      <c r="R7" s="42"/>
      <c r="S7" s="42"/>
      <c r="T7" s="42"/>
      <c r="U7" s="42"/>
      <c r="V7" s="42"/>
      <c r="W7" s="42"/>
      <c r="X7" s="42"/>
      <c r="Y7" s="42"/>
      <c r="Z7" s="42"/>
      <c r="AA7" s="42"/>
      <c r="AB7" s="42"/>
      <c r="AC7" s="42"/>
      <c r="AD7" s="42"/>
      <c r="AE7" s="42"/>
      <c r="AF7" s="42"/>
      <c r="AG7" s="895" t="s">
        <v>47</v>
      </c>
      <c r="AH7" s="895"/>
      <c r="AI7" s="895"/>
      <c r="AJ7" s="895"/>
      <c r="AK7" s="895"/>
      <c r="AL7" s="948"/>
      <c r="AM7" s="948"/>
      <c r="AN7" s="948"/>
      <c r="AO7" s="948"/>
      <c r="AP7" s="948"/>
      <c r="AQ7" s="948"/>
      <c r="AR7" s="948"/>
      <c r="AS7" s="948"/>
      <c r="AT7" s="948"/>
      <c r="AU7" s="948"/>
      <c r="AV7" s="948"/>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2"/>
      <c r="AY8" s="1887" t="s">
        <v>92</v>
      </c>
      <c r="AZ8" s="1888"/>
      <c r="BA8" s="1888"/>
      <c r="BB8" s="1888"/>
      <c r="BC8" s="1888"/>
      <c r="BD8" s="1888"/>
      <c r="BE8" s="1888"/>
      <c r="BF8" s="1889"/>
      <c r="BG8" s="67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95" t="s">
        <v>61</v>
      </c>
      <c r="B9" s="895"/>
      <c r="C9" s="895"/>
      <c r="D9" s="895"/>
      <c r="E9" s="895"/>
      <c r="F9" s="948"/>
      <c r="G9" s="948"/>
      <c r="H9" s="948"/>
      <c r="I9" s="948"/>
      <c r="J9" s="948"/>
      <c r="K9" s="948"/>
      <c r="L9" s="948"/>
      <c r="M9" s="948"/>
      <c r="N9" s="948"/>
      <c r="O9" s="948"/>
      <c r="P9" s="948"/>
      <c r="Q9" s="42"/>
      <c r="R9" s="42"/>
      <c r="S9" s="42"/>
      <c r="T9" s="42"/>
      <c r="U9" s="42"/>
      <c r="V9" s="42"/>
      <c r="W9" s="42"/>
      <c r="X9" s="42"/>
      <c r="Y9" s="42"/>
      <c r="Z9" s="42"/>
      <c r="AA9" s="42"/>
      <c r="AB9" s="42"/>
      <c r="AC9" s="42"/>
      <c r="AD9" s="42"/>
      <c r="AE9" s="42"/>
      <c r="AF9" s="42"/>
      <c r="AG9" s="895" t="s">
        <v>46</v>
      </c>
      <c r="AH9" s="895"/>
      <c r="AI9" s="895"/>
      <c r="AJ9" s="895"/>
      <c r="AK9" s="895"/>
      <c r="AL9" s="948"/>
      <c r="AM9" s="948"/>
      <c r="AN9" s="948"/>
      <c r="AO9" s="948"/>
      <c r="AP9" s="948"/>
      <c r="AQ9" s="948"/>
      <c r="AR9" s="948"/>
      <c r="AS9" s="948"/>
      <c r="AT9" s="948"/>
      <c r="AU9" s="948"/>
      <c r="AV9" s="948"/>
      <c r="AW9" s="4"/>
      <c r="AX9" s="261"/>
      <c r="AY9" s="1890" t="s">
        <v>91</v>
      </c>
      <c r="AZ9" s="1890"/>
      <c r="BA9" s="1890"/>
      <c r="BB9" s="1890"/>
      <c r="BC9" s="1890"/>
      <c r="BD9" s="1890"/>
      <c r="BE9" s="1639"/>
      <c r="BF9" s="1640"/>
      <c r="BG9" s="67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81" t="s">
        <v>90</v>
      </c>
      <c r="AZ10" s="1881"/>
      <c r="BA10" s="1881"/>
      <c r="BB10" s="1881"/>
      <c r="BC10" s="1881"/>
      <c r="BD10" s="1881"/>
      <c r="BE10" s="1641"/>
      <c r="BF10" s="1642"/>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87" t="s">
        <v>89</v>
      </c>
      <c r="B11" s="888"/>
      <c r="C11" s="888"/>
      <c r="D11" s="888"/>
      <c r="E11" s="888"/>
      <c r="F11" s="888"/>
      <c r="G11" s="888"/>
      <c r="H11" s="888"/>
      <c r="I11" s="888"/>
      <c r="J11" s="888"/>
      <c r="K11" s="888"/>
      <c r="L11" s="888"/>
      <c r="M11" s="888"/>
      <c r="N11" s="888"/>
      <c r="O11" s="888"/>
      <c r="P11" s="888"/>
      <c r="Q11" s="888"/>
      <c r="R11" s="888"/>
      <c r="S11" s="888"/>
      <c r="T11" s="888"/>
      <c r="U11" s="888"/>
      <c r="V11" s="888"/>
      <c r="W11" s="888"/>
      <c r="X11" s="888"/>
      <c r="Y11" s="888"/>
      <c r="Z11" s="888"/>
      <c r="AA11" s="888"/>
      <c r="AB11" s="888"/>
      <c r="AC11" s="888"/>
      <c r="AD11" s="888"/>
      <c r="AE11" s="888"/>
      <c r="AF11" s="888"/>
      <c r="AG11" s="888"/>
      <c r="AH11" s="888"/>
      <c r="AI11" s="888"/>
      <c r="AJ11" s="888"/>
      <c r="AK11" s="888"/>
      <c r="AL11" s="888"/>
      <c r="AM11" s="888"/>
      <c r="AN11" s="888"/>
      <c r="AO11" s="888"/>
      <c r="AP11" s="888"/>
      <c r="AQ11" s="888"/>
      <c r="AR11" s="888"/>
      <c r="AS11" s="888"/>
      <c r="AT11" s="888"/>
      <c r="AU11" s="888"/>
      <c r="AV11" s="889"/>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9" t="s">
        <v>88</v>
      </c>
      <c r="B12" s="1031"/>
      <c r="C12" s="1031"/>
      <c r="D12" s="1031"/>
      <c r="E12" s="1031"/>
      <c r="F12" s="1031"/>
      <c r="G12" s="1031"/>
      <c r="H12" s="1031"/>
      <c r="I12" s="1031"/>
      <c r="J12" s="1031"/>
      <c r="K12" s="1031"/>
      <c r="L12" s="1031"/>
      <c r="M12" s="1031"/>
      <c r="N12" s="1031"/>
      <c r="O12" s="1031"/>
      <c r="P12" s="1031"/>
      <c r="Q12" s="1031" t="s">
        <v>87</v>
      </c>
      <c r="R12" s="1031"/>
      <c r="S12" s="1031"/>
      <c r="T12" s="1031"/>
      <c r="U12" s="1031"/>
      <c r="V12" s="1031"/>
      <c r="W12" s="1031"/>
      <c r="X12" s="1031"/>
      <c r="Y12" s="1031"/>
      <c r="Z12" s="1031"/>
      <c r="AA12" s="1031"/>
      <c r="AB12" s="1031"/>
      <c r="AC12" s="1031"/>
      <c r="AD12" s="1031"/>
      <c r="AE12" s="1031"/>
      <c r="AF12" s="1031"/>
      <c r="AG12" s="1031" t="s">
        <v>86</v>
      </c>
      <c r="AH12" s="1031"/>
      <c r="AI12" s="1031"/>
      <c r="AJ12" s="1031"/>
      <c r="AK12" s="1031"/>
      <c r="AL12" s="1031"/>
      <c r="AM12" s="1031"/>
      <c r="AN12" s="1031"/>
      <c r="AO12" s="1031"/>
      <c r="AP12" s="1031"/>
      <c r="AQ12" s="1031"/>
      <c r="AR12" s="1031"/>
      <c r="AS12" s="1031"/>
      <c r="AT12" s="1031"/>
      <c r="AU12" s="1031"/>
      <c r="AV12" s="1032"/>
      <c r="AW12" s="4"/>
      <c r="AX12" s="1203" t="s">
        <v>56</v>
      </c>
      <c r="AY12" s="1204"/>
      <c r="AZ12" s="1204"/>
      <c r="BA12" s="1204"/>
      <c r="BB12" s="1204"/>
      <c r="BC12" s="1204"/>
      <c r="BD12" s="1204"/>
      <c r="BE12" s="1204"/>
      <c r="BF12" s="1204"/>
      <c r="BG12" s="1886"/>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20" t="s">
        <v>53</v>
      </c>
      <c r="B13" s="1921"/>
      <c r="C13" s="1530"/>
      <c r="D13" s="1530"/>
      <c r="E13" s="1922" t="s">
        <v>689</v>
      </c>
      <c r="F13" s="1922"/>
      <c r="G13" s="1922"/>
      <c r="H13" s="1923"/>
      <c r="I13" s="1877" t="s">
        <v>63</v>
      </c>
      <c r="J13" s="1177"/>
      <c r="K13" s="1177"/>
      <c r="L13" s="1879">
        <f>IFERROR(C13*C13*3.14/144/4,"")</f>
        <v>0</v>
      </c>
      <c r="M13" s="1879"/>
      <c r="N13" s="1879"/>
      <c r="O13" s="1879"/>
      <c r="P13" s="1880"/>
      <c r="Q13" s="1877" t="s">
        <v>66</v>
      </c>
      <c r="R13" s="1177"/>
      <c r="S13" s="1177"/>
      <c r="T13" s="1023" t="str">
        <f>IFERROR(AB13/L13,"")</f>
        <v/>
      </c>
      <c r="U13" s="1023"/>
      <c r="V13" s="1023"/>
      <c r="W13" s="1023"/>
      <c r="X13" s="1876"/>
      <c r="Y13" s="1877" t="s">
        <v>29</v>
      </c>
      <c r="Z13" s="1177"/>
      <c r="AA13" s="1177"/>
      <c r="AB13" s="981"/>
      <c r="AC13" s="981"/>
      <c r="AD13" s="981"/>
      <c r="AE13" s="981"/>
      <c r="AF13" s="982"/>
      <c r="AG13" s="1877" t="s">
        <v>66</v>
      </c>
      <c r="AH13" s="1177"/>
      <c r="AI13" s="1177"/>
      <c r="AJ13" s="1023" t="str">
        <f>AP37</f>
        <v/>
      </c>
      <c r="AK13" s="1023"/>
      <c r="AL13" s="1023"/>
      <c r="AM13" s="1023"/>
      <c r="AN13" s="1876"/>
      <c r="AO13" s="1877" t="s">
        <v>29</v>
      </c>
      <c r="AP13" s="1177"/>
      <c r="AQ13" s="1177"/>
      <c r="AR13" s="1023" t="str">
        <f>AP40</f>
        <v/>
      </c>
      <c r="AS13" s="1023"/>
      <c r="AT13" s="1023"/>
      <c r="AU13" s="1023"/>
      <c r="AV13" s="1024"/>
      <c r="AW13" s="4"/>
      <c r="AX13" s="1950" t="str">
        <f>IF(AR13="CALC.","",IF(AR13="","",IF(AR13&lt;AB13-(AB13*$BE$10),"Below "&amp;$BE$10*100&amp;"% by "&amp;ROUND(AB13-(AB13*$BE$10)-AR13,0)&amp;" CFM",IF(AR13&gt;AB13+(AB13*$BE$9),"Above "&amp;$BE$9*100&amp;"% by "&amp;ROUND(AR13-AB13-(AB13*$BE$9),0)&amp;" CFM",""))))</f>
        <v/>
      </c>
      <c r="AY13" s="1951"/>
      <c r="AZ13" s="1951"/>
      <c r="BA13" s="1951"/>
      <c r="BB13" s="1951"/>
      <c r="BC13" s="1951"/>
      <c r="BD13" s="1951"/>
      <c r="BE13" s="1951"/>
      <c r="BF13" s="1951"/>
      <c r="BG13" s="1952"/>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6" t="s">
        <v>81</v>
      </c>
      <c r="B15" s="1917"/>
      <c r="C15" s="1917"/>
      <c r="D15" s="1917"/>
      <c r="E15" s="1917"/>
      <c r="F15" s="1917"/>
      <c r="G15" s="1917"/>
      <c r="H15" s="1917"/>
      <c r="I15" s="1917"/>
      <c r="J15" s="1917"/>
      <c r="K15" s="1917"/>
      <c r="L15" s="1917"/>
      <c r="M15" s="1917"/>
      <c r="N15" s="1917"/>
      <c r="O15" s="1917"/>
      <c r="P15" s="1917"/>
      <c r="Q15" s="1917"/>
      <c r="R15" s="1918"/>
      <c r="S15" s="42"/>
      <c r="T15" s="1002" t="s">
        <v>809</v>
      </c>
      <c r="U15" s="1003"/>
      <c r="V15" s="1003"/>
      <c r="W15" s="1003"/>
      <c r="X15" s="1003"/>
      <c r="Y15" s="1003"/>
      <c r="Z15" s="1003"/>
      <c r="AA15" s="1003"/>
      <c r="AB15" s="1003"/>
      <c r="AC15" s="1003"/>
      <c r="AD15" s="1003"/>
      <c r="AE15" s="1004"/>
      <c r="AF15" s="42"/>
      <c r="AG15" s="887" t="s">
        <v>83</v>
      </c>
      <c r="AH15" s="888"/>
      <c r="AI15" s="888"/>
      <c r="AJ15" s="888"/>
      <c r="AK15" s="888"/>
      <c r="AL15" s="888"/>
      <c r="AM15" s="888"/>
      <c r="AN15" s="888"/>
      <c r="AO15" s="888"/>
      <c r="AP15" s="888"/>
      <c r="AQ15" s="888"/>
      <c r="AR15" s="888"/>
      <c r="AS15" s="888"/>
      <c r="AT15" s="888"/>
      <c r="AU15" s="888"/>
      <c r="AV15" s="889"/>
      <c r="AW15" s="5"/>
      <c r="AX15" s="898" t="s">
        <v>696</v>
      </c>
      <c r="AY15" s="899"/>
      <c r="AZ15" s="899"/>
      <c r="BA15" s="899"/>
      <c r="BB15" s="899"/>
      <c r="BC15" s="899"/>
      <c r="BD15" s="899"/>
      <c r="BE15" s="899"/>
      <c r="BF15" s="899"/>
      <c r="BG15" s="899"/>
      <c r="BH15" s="899"/>
      <c r="BI15" s="899"/>
      <c r="BJ15" s="899"/>
      <c r="BK15" s="899"/>
      <c r="BL15" s="900"/>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11" t="s">
        <v>79</v>
      </c>
      <c r="B16" s="1112"/>
      <c r="C16" s="1112"/>
      <c r="D16" s="1112"/>
      <c r="E16" s="1112"/>
      <c r="F16" s="1112"/>
      <c r="G16" s="1896" t="s">
        <v>688</v>
      </c>
      <c r="H16" s="1896"/>
      <c r="I16" s="1896"/>
      <c r="J16" s="1896"/>
      <c r="K16" s="1896"/>
      <c r="L16" s="1897"/>
      <c r="M16" s="1898" t="s">
        <v>687</v>
      </c>
      <c r="N16" s="1896"/>
      <c r="O16" s="1896"/>
      <c r="P16" s="1896"/>
      <c r="Q16" s="1896"/>
      <c r="R16" s="1899"/>
      <c r="S16" s="42"/>
      <c r="T16" s="1671"/>
      <c r="U16" s="1672"/>
      <c r="V16" s="1672"/>
      <c r="W16" s="1672"/>
      <c r="X16" s="1672"/>
      <c r="Y16" s="1672"/>
      <c r="Z16" s="1672"/>
      <c r="AA16" s="1672"/>
      <c r="AB16" s="1445"/>
      <c r="AC16" s="1446"/>
      <c r="AD16" s="1119"/>
      <c r="AE16" s="1307"/>
      <c r="AF16" s="42"/>
      <c r="AG16" s="1900" t="s">
        <v>82</v>
      </c>
      <c r="AH16" s="1901"/>
      <c r="AI16" s="1901"/>
      <c r="AJ16" s="1901"/>
      <c r="AK16" s="1901"/>
      <c r="AL16" s="1947" t="s">
        <v>876</v>
      </c>
      <c r="AM16" s="1947"/>
      <c r="AN16" s="1947"/>
      <c r="AO16" s="1947"/>
      <c r="AP16" s="1947"/>
      <c r="AQ16" s="1947"/>
      <c r="AR16" s="1947"/>
      <c r="AS16" s="1947"/>
      <c r="AT16" s="1947"/>
      <c r="AU16" s="1947"/>
      <c r="AV16" s="1948"/>
      <c r="AW16" s="4"/>
      <c r="AX16" s="913"/>
      <c r="AY16" s="914"/>
      <c r="AZ16" s="914"/>
      <c r="BA16" s="914"/>
      <c r="BB16" s="915"/>
      <c r="BC16" s="916"/>
      <c r="BD16" s="914"/>
      <c r="BE16" s="914"/>
      <c r="BF16" s="914"/>
      <c r="BG16" s="915"/>
      <c r="BH16" s="916"/>
      <c r="BI16" s="914"/>
      <c r="BJ16" s="914"/>
      <c r="BK16" s="914"/>
      <c r="BL16" s="91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10" t="s">
        <v>55</v>
      </c>
      <c r="B17" s="1067"/>
      <c r="C17" s="1067"/>
      <c r="D17" s="1067" t="s">
        <v>78</v>
      </c>
      <c r="E17" s="1067"/>
      <c r="F17" s="1067"/>
      <c r="G17" s="1949" t="s">
        <v>99</v>
      </c>
      <c r="H17" s="1913"/>
      <c r="I17" s="1913"/>
      <c r="J17" s="1914" t="s">
        <v>666</v>
      </c>
      <c r="K17" s="1913"/>
      <c r="L17" s="1913"/>
      <c r="M17" s="1949" t="s">
        <v>99</v>
      </c>
      <c r="N17" s="1913"/>
      <c r="O17" s="1913"/>
      <c r="P17" s="1914" t="s">
        <v>666</v>
      </c>
      <c r="Q17" s="1913"/>
      <c r="R17" s="1915"/>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894"/>
      <c r="AY17" s="878"/>
      <c r="AZ17" s="878"/>
      <c r="BA17" s="878"/>
      <c r="BB17" s="879"/>
      <c r="BC17" s="877"/>
      <c r="BD17" s="878"/>
      <c r="BE17" s="878"/>
      <c r="BF17" s="878"/>
      <c r="BG17" s="879"/>
      <c r="BH17" s="877"/>
      <c r="BI17" s="878"/>
      <c r="BJ17" s="878"/>
      <c r="BK17" s="878"/>
      <c r="BL17" s="880"/>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11">
        <v>1</v>
      </c>
      <c r="B18" s="1912"/>
      <c r="C18" s="1912"/>
      <c r="D18" s="1925">
        <f>IF($C$13&lt;=5,$C$13/2,IF(AND($C$13&gt;=6,$C$13&lt;=9),($C$13/6)/2,IF(AND($C$13&gt;=10,$C$13&lt;=12),($C$13/8)/2,IF($C$13&gt;12,($C$13/10)/2,""))))</f>
        <v>0</v>
      </c>
      <c r="E18" s="1925"/>
      <c r="F18" s="1925"/>
      <c r="G18" s="1945"/>
      <c r="H18" s="1946"/>
      <c r="I18" s="1946"/>
      <c r="J18" s="1895"/>
      <c r="K18" s="1826"/>
      <c r="L18" s="1826"/>
      <c r="M18" s="1945"/>
      <c r="N18" s="1946"/>
      <c r="O18" s="1946"/>
      <c r="P18" s="1895"/>
      <c r="Q18" s="1826"/>
      <c r="R18" s="1827"/>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894"/>
      <c r="AY18" s="878"/>
      <c r="AZ18" s="878"/>
      <c r="BA18" s="878"/>
      <c r="BB18" s="879"/>
      <c r="BC18" s="877"/>
      <c r="BD18" s="878"/>
      <c r="BE18" s="878"/>
      <c r="BF18" s="878"/>
      <c r="BG18" s="879"/>
      <c r="BH18" s="877"/>
      <c r="BI18" s="878"/>
      <c r="BJ18" s="878"/>
      <c r="BK18" s="878"/>
      <c r="BL18" s="880"/>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11">
        <v>2</v>
      </c>
      <c r="B19" s="1112"/>
      <c r="C19" s="1112"/>
      <c r="D19" s="1909">
        <f>IF($C$13&lt;=5,$C$13/2,IF(AND($C$13&gt;=6,$C$13&lt;=9),($C$13/6)+D18,IF(AND($C$13&gt;=10,$C$13&lt;=12),($C$13/8)+D18,IF($C$13&gt;12,($C$13/10)+D18,""))))</f>
        <v>0</v>
      </c>
      <c r="E19" s="1909"/>
      <c r="F19" s="1909"/>
      <c r="G19" s="1945"/>
      <c r="H19" s="1946"/>
      <c r="I19" s="1946"/>
      <c r="J19" s="1895"/>
      <c r="K19" s="1826"/>
      <c r="L19" s="1826"/>
      <c r="M19" s="1945"/>
      <c r="N19" s="1946"/>
      <c r="O19" s="1946"/>
      <c r="P19" s="1895"/>
      <c r="Q19" s="1826"/>
      <c r="R19" s="1827"/>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894"/>
      <c r="AY19" s="878"/>
      <c r="AZ19" s="878"/>
      <c r="BA19" s="878"/>
      <c r="BB19" s="879"/>
      <c r="BC19" s="877"/>
      <c r="BD19" s="878"/>
      <c r="BE19" s="878"/>
      <c r="BF19" s="878"/>
      <c r="BG19" s="879"/>
      <c r="BH19" s="877"/>
      <c r="BI19" s="878"/>
      <c r="BJ19" s="878"/>
      <c r="BK19" s="878"/>
      <c r="BL19" s="880"/>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11">
        <v>3</v>
      </c>
      <c r="B20" s="1112"/>
      <c r="C20" s="1112"/>
      <c r="D20" s="1909">
        <f t="shared" ref="D20:D27" si="0">IF($C$13&lt;=5,$C$13/2,IF(AND($C$13&gt;=6,$C$13&lt;=9),($C$13/6)+D19,IF(AND($C$13&gt;=10,$C$13&lt;=12),($C$13/8)+D19,IF($C$13&gt;12,($C$13/10)+D19,""))))</f>
        <v>0</v>
      </c>
      <c r="E20" s="1909"/>
      <c r="F20" s="1909"/>
      <c r="G20" s="1945"/>
      <c r="H20" s="1946"/>
      <c r="I20" s="1946"/>
      <c r="J20" s="1895"/>
      <c r="K20" s="1826"/>
      <c r="L20" s="1826"/>
      <c r="M20" s="1945"/>
      <c r="N20" s="1946"/>
      <c r="O20" s="1946"/>
      <c r="P20" s="1895"/>
      <c r="Q20" s="1826"/>
      <c r="R20" s="1827"/>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894"/>
      <c r="AY20" s="878"/>
      <c r="AZ20" s="878"/>
      <c r="BA20" s="878"/>
      <c r="BB20" s="879"/>
      <c r="BC20" s="877"/>
      <c r="BD20" s="878"/>
      <c r="BE20" s="878"/>
      <c r="BF20" s="878"/>
      <c r="BG20" s="879"/>
      <c r="BH20" s="877"/>
      <c r="BI20" s="878"/>
      <c r="BJ20" s="878"/>
      <c r="BK20" s="878"/>
      <c r="BL20" s="880"/>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11">
        <v>4</v>
      </c>
      <c r="B21" s="1112"/>
      <c r="C21" s="1112"/>
      <c r="D21" s="1909">
        <f t="shared" si="0"/>
        <v>0</v>
      </c>
      <c r="E21" s="1909"/>
      <c r="F21" s="1909"/>
      <c r="G21" s="1945"/>
      <c r="H21" s="1946"/>
      <c r="I21" s="1946"/>
      <c r="J21" s="1895"/>
      <c r="K21" s="1826"/>
      <c r="L21" s="1826"/>
      <c r="M21" s="1945"/>
      <c r="N21" s="1946"/>
      <c r="O21" s="1946"/>
      <c r="P21" s="1895"/>
      <c r="Q21" s="1826"/>
      <c r="R21" s="1827"/>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8"/>
      <c r="AY21" s="931"/>
      <c r="AZ21" s="931"/>
      <c r="BA21" s="931"/>
      <c r="BB21" s="939"/>
      <c r="BC21" s="930"/>
      <c r="BD21" s="931"/>
      <c r="BE21" s="931"/>
      <c r="BF21" s="931"/>
      <c r="BG21" s="939"/>
      <c r="BH21" s="930"/>
      <c r="BI21" s="931"/>
      <c r="BJ21" s="931"/>
      <c r="BK21" s="931"/>
      <c r="BL21" s="932"/>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11">
        <v>5</v>
      </c>
      <c r="B22" s="1112"/>
      <c r="C22" s="1112"/>
      <c r="D22" s="1909">
        <f t="shared" si="0"/>
        <v>0</v>
      </c>
      <c r="E22" s="1909"/>
      <c r="F22" s="1909"/>
      <c r="G22" s="1945"/>
      <c r="H22" s="1946"/>
      <c r="I22" s="1946"/>
      <c r="J22" s="1895"/>
      <c r="K22" s="1826"/>
      <c r="L22" s="1826"/>
      <c r="M22" s="1945"/>
      <c r="N22" s="1946"/>
      <c r="O22" s="1946"/>
      <c r="P22" s="1895"/>
      <c r="Q22" s="1826"/>
      <c r="R22" s="1827"/>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11">
        <v>6</v>
      </c>
      <c r="B23" s="1112"/>
      <c r="C23" s="1112"/>
      <c r="D23" s="1909">
        <f t="shared" si="0"/>
        <v>0</v>
      </c>
      <c r="E23" s="1909"/>
      <c r="F23" s="1909"/>
      <c r="G23" s="1943"/>
      <c r="H23" s="1944"/>
      <c r="I23" s="1944"/>
      <c r="J23" s="1895"/>
      <c r="K23" s="1826"/>
      <c r="L23" s="1826"/>
      <c r="M23" s="1945"/>
      <c r="N23" s="1946"/>
      <c r="O23" s="1946"/>
      <c r="P23" s="1895"/>
      <c r="Q23" s="1826"/>
      <c r="R23" s="1827"/>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11">
        <v>7</v>
      </c>
      <c r="B24" s="1112"/>
      <c r="C24" s="1112"/>
      <c r="D24" s="1936">
        <f t="shared" si="0"/>
        <v>0</v>
      </c>
      <c r="E24" s="1936"/>
      <c r="F24" s="1936"/>
      <c r="G24" s="1943"/>
      <c r="H24" s="1944"/>
      <c r="I24" s="1944"/>
      <c r="J24" s="1895"/>
      <c r="K24" s="1826"/>
      <c r="L24" s="1826"/>
      <c r="M24" s="1945"/>
      <c r="N24" s="1946"/>
      <c r="O24" s="1946"/>
      <c r="P24" s="1895"/>
      <c r="Q24" s="1826"/>
      <c r="R24" s="1827"/>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11">
        <v>8</v>
      </c>
      <c r="B25" s="1112"/>
      <c r="C25" s="1112"/>
      <c r="D25" s="1909">
        <f t="shared" si="0"/>
        <v>0</v>
      </c>
      <c r="E25" s="1909"/>
      <c r="F25" s="1909"/>
      <c r="G25" s="1943"/>
      <c r="H25" s="1944"/>
      <c r="I25" s="1944"/>
      <c r="J25" s="1895"/>
      <c r="K25" s="1826"/>
      <c r="L25" s="1826"/>
      <c r="M25" s="1945"/>
      <c r="N25" s="1946"/>
      <c r="O25" s="1946"/>
      <c r="P25" s="1895"/>
      <c r="Q25" s="1826"/>
      <c r="R25" s="1827"/>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11">
        <v>9</v>
      </c>
      <c r="B26" s="1112"/>
      <c r="C26" s="1112"/>
      <c r="D26" s="1909">
        <f t="shared" si="0"/>
        <v>0</v>
      </c>
      <c r="E26" s="1909"/>
      <c r="F26" s="1909"/>
      <c r="G26" s="1943"/>
      <c r="H26" s="1944"/>
      <c r="I26" s="1944"/>
      <c r="J26" s="1895" t="str">
        <f>IF(G26="","",SQRT(G26)*4005)</f>
        <v/>
      </c>
      <c r="K26" s="1826"/>
      <c r="L26" s="1826"/>
      <c r="M26" s="1945"/>
      <c r="N26" s="1946"/>
      <c r="O26" s="1946"/>
      <c r="P26" s="1895" t="str">
        <f>IF(M26="","",SQRT(M26)*4005)</f>
        <v/>
      </c>
      <c r="Q26" s="1826"/>
      <c r="R26" s="1827"/>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10">
        <v>10</v>
      </c>
      <c r="B27" s="1067"/>
      <c r="C27" s="1067"/>
      <c r="D27" s="1926">
        <f t="shared" si="0"/>
        <v>0</v>
      </c>
      <c r="E27" s="1926"/>
      <c r="F27" s="1926"/>
      <c r="G27" s="1939"/>
      <c r="H27" s="1940"/>
      <c r="I27" s="1940"/>
      <c r="J27" s="1932" t="str">
        <f>IF(G27="","",SQRT(G27)*4005)</f>
        <v/>
      </c>
      <c r="K27" s="1933"/>
      <c r="L27" s="1933"/>
      <c r="M27" s="1941"/>
      <c r="N27" s="1942"/>
      <c r="O27" s="1942"/>
      <c r="P27" s="1934" t="str">
        <f>IF(M27="","",SQRT(M27)*4005)</f>
        <v/>
      </c>
      <c r="Q27" s="1824"/>
      <c r="R27" s="1935"/>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27" t="s">
        <v>40</v>
      </c>
      <c r="B28" s="1928"/>
      <c r="C28" s="1928"/>
      <c r="D28" s="1928"/>
      <c r="E28" s="1928"/>
      <c r="F28" s="1928"/>
      <c r="G28" s="1903" t="s">
        <v>99</v>
      </c>
      <c r="H28" s="1904"/>
      <c r="I28" s="1904"/>
      <c r="J28" s="1905" t="str">
        <f>IF(SUM(J18:L27)&lt;&gt;0,SUM(J18:L27),"")</f>
        <v/>
      </c>
      <c r="K28" s="1906"/>
      <c r="L28" s="1906"/>
      <c r="M28" s="1907" t="s">
        <v>99</v>
      </c>
      <c r="N28" s="1904"/>
      <c r="O28" s="1904"/>
      <c r="P28" s="1905" t="str">
        <f>IF(SUM(P18:R27)&lt;&gt;0,SUM(P18:R27),"")</f>
        <v/>
      </c>
      <c r="Q28" s="1906"/>
      <c r="R28" s="1908"/>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11" t="s">
        <v>73</v>
      </c>
      <c r="AG33" s="1812"/>
      <c r="AH33" s="1812"/>
      <c r="AI33" s="1812"/>
      <c r="AJ33" s="1812"/>
      <c r="AK33" s="1812"/>
      <c r="AL33" s="1812"/>
      <c r="AM33" s="1812"/>
      <c r="AN33" s="1812"/>
      <c r="AO33" s="1812"/>
      <c r="AP33" s="1735"/>
      <c r="AQ33" s="1736"/>
      <c r="AR33" s="1736"/>
      <c r="AS33" s="1736"/>
      <c r="AT33" s="1937" t="s">
        <v>72</v>
      </c>
      <c r="AU33" s="1937"/>
      <c r="AV33" s="1938"/>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902"/>
      <c r="B34" s="1902"/>
      <c r="C34" s="1902"/>
      <c r="D34" s="1902"/>
      <c r="E34" s="1902"/>
      <c r="F34" s="1902"/>
      <c r="G34" s="1902"/>
      <c r="H34" s="1902"/>
      <c r="I34" s="1902"/>
      <c r="J34" s="1902"/>
      <c r="K34" s="1902"/>
      <c r="L34" s="1902"/>
      <c r="M34" s="1902"/>
      <c r="N34" s="1902"/>
      <c r="O34" s="1902"/>
      <c r="P34" s="1902"/>
      <c r="Q34" s="1902"/>
      <c r="R34" s="1902"/>
      <c r="S34" s="1902"/>
      <c r="T34" s="1902"/>
      <c r="U34" s="1902"/>
      <c r="V34" s="1902"/>
      <c r="W34" s="1902"/>
      <c r="X34" s="1902"/>
      <c r="Y34" s="1902"/>
      <c r="Z34" s="1902"/>
      <c r="AA34" s="1902"/>
      <c r="AB34" s="1902"/>
      <c r="AC34" s="1902"/>
      <c r="AD34" s="1902"/>
      <c r="AE34" s="42"/>
      <c r="AF34" s="997" t="s">
        <v>71</v>
      </c>
      <c r="AG34" s="998"/>
      <c r="AH34" s="998"/>
      <c r="AI34" s="998"/>
      <c r="AJ34" s="998"/>
      <c r="AK34" s="998"/>
      <c r="AL34" s="998"/>
      <c r="AM34" s="998"/>
      <c r="AN34" s="998"/>
      <c r="AO34" s="998"/>
      <c r="AP34" s="1026"/>
      <c r="AQ34" s="999"/>
      <c r="AR34" s="999"/>
      <c r="AS34" s="999"/>
      <c r="AT34" s="1019" t="s">
        <v>70</v>
      </c>
      <c r="AU34" s="1019"/>
      <c r="AV34" s="1805"/>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902"/>
      <c r="B35" s="1902"/>
      <c r="C35" s="1902"/>
      <c r="D35" s="1902"/>
      <c r="E35" s="1902"/>
      <c r="F35" s="1902"/>
      <c r="G35" s="1902"/>
      <c r="H35" s="1902"/>
      <c r="I35" s="1902"/>
      <c r="J35" s="1902"/>
      <c r="K35" s="1902"/>
      <c r="L35" s="1902"/>
      <c r="M35" s="1902"/>
      <c r="N35" s="1902"/>
      <c r="O35" s="1902"/>
      <c r="P35" s="1902"/>
      <c r="Q35" s="1902"/>
      <c r="R35" s="1902"/>
      <c r="S35" s="1902"/>
      <c r="T35" s="1902"/>
      <c r="U35" s="1902"/>
      <c r="V35" s="1902"/>
      <c r="W35" s="1902"/>
      <c r="X35" s="1902"/>
      <c r="Y35" s="1902"/>
      <c r="Z35" s="1902"/>
      <c r="AA35" s="1902"/>
      <c r="AB35" s="1902"/>
      <c r="AC35" s="1902"/>
      <c r="AD35" s="1902"/>
      <c r="AE35" s="42"/>
      <c r="AF35" s="997" t="s">
        <v>69</v>
      </c>
      <c r="AG35" s="998"/>
      <c r="AH35" s="998"/>
      <c r="AI35" s="998"/>
      <c r="AJ35" s="998"/>
      <c r="AK35" s="998"/>
      <c r="AL35" s="998"/>
      <c r="AM35" s="998"/>
      <c r="AN35" s="998"/>
      <c r="AO35" s="998"/>
      <c r="AP35" s="1809">
        <f>SUM(J28,P28)</f>
        <v>0</v>
      </c>
      <c r="AQ35" s="1810"/>
      <c r="AR35" s="1810"/>
      <c r="AS35" s="1810"/>
      <c r="AT35" s="1019" t="s">
        <v>66</v>
      </c>
      <c r="AU35" s="1019"/>
      <c r="AV35" s="1805"/>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902"/>
      <c r="B36" s="1902"/>
      <c r="C36" s="1902"/>
      <c r="D36" s="1902"/>
      <c r="E36" s="1902"/>
      <c r="F36" s="1902"/>
      <c r="G36" s="1902"/>
      <c r="H36" s="1902"/>
      <c r="I36" s="1902"/>
      <c r="J36" s="1902"/>
      <c r="K36" s="1902"/>
      <c r="L36" s="1902"/>
      <c r="M36" s="1902"/>
      <c r="N36" s="1902"/>
      <c r="O36" s="1902"/>
      <c r="P36" s="1902"/>
      <c r="Q36" s="1902"/>
      <c r="R36" s="1902"/>
      <c r="S36" s="1902"/>
      <c r="T36" s="1902"/>
      <c r="U36" s="1902"/>
      <c r="V36" s="1902"/>
      <c r="W36" s="1902"/>
      <c r="X36" s="1902"/>
      <c r="Y36" s="1902"/>
      <c r="Z36" s="1902"/>
      <c r="AA36" s="1902"/>
      <c r="AB36" s="1902"/>
      <c r="AC36" s="1902"/>
      <c r="AD36" s="1902"/>
      <c r="AE36" s="42"/>
      <c r="AF36" s="997" t="s">
        <v>68</v>
      </c>
      <c r="AG36" s="998"/>
      <c r="AH36" s="998"/>
      <c r="AI36" s="998"/>
      <c r="AJ36" s="998"/>
      <c r="AK36" s="998"/>
      <c r="AL36" s="998"/>
      <c r="AM36" s="998"/>
      <c r="AN36" s="998"/>
      <c r="AO36" s="998"/>
      <c r="AP36" s="1809">
        <f>COUNT(J18:L27,P18:R27)</f>
        <v>0</v>
      </c>
      <c r="AQ36" s="1810"/>
      <c r="AR36" s="1810"/>
      <c r="AS36" s="1810"/>
      <c r="AT36" s="1019"/>
      <c r="AU36" s="1019"/>
      <c r="AV36" s="1805"/>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902"/>
      <c r="B37" s="1902"/>
      <c r="C37" s="1902"/>
      <c r="D37" s="1902"/>
      <c r="E37" s="1902"/>
      <c r="F37" s="1902"/>
      <c r="G37" s="1902"/>
      <c r="H37" s="1902"/>
      <c r="I37" s="1902"/>
      <c r="J37" s="1902"/>
      <c r="K37" s="1902"/>
      <c r="L37" s="1902"/>
      <c r="M37" s="1902"/>
      <c r="N37" s="1902"/>
      <c r="O37" s="1902"/>
      <c r="P37" s="1902"/>
      <c r="Q37" s="1902"/>
      <c r="R37" s="1902"/>
      <c r="S37" s="1902"/>
      <c r="T37" s="1902"/>
      <c r="U37" s="1902"/>
      <c r="V37" s="1902"/>
      <c r="W37" s="1902"/>
      <c r="X37" s="1902"/>
      <c r="Y37" s="1902"/>
      <c r="Z37" s="1902"/>
      <c r="AA37" s="1902"/>
      <c r="AB37" s="1902"/>
      <c r="AC37" s="1902"/>
      <c r="AD37" s="1902"/>
      <c r="AE37" s="42"/>
      <c r="AF37" s="997" t="s">
        <v>67</v>
      </c>
      <c r="AG37" s="998"/>
      <c r="AH37" s="998"/>
      <c r="AI37" s="998"/>
      <c r="AJ37" s="998"/>
      <c r="AK37" s="998"/>
      <c r="AL37" s="998"/>
      <c r="AM37" s="998"/>
      <c r="AN37" s="998"/>
      <c r="AO37" s="998"/>
      <c r="AP37" s="1809" t="str">
        <f>IFERROR(AP35/AP36,"")</f>
        <v/>
      </c>
      <c r="AQ37" s="1810"/>
      <c r="AR37" s="1810"/>
      <c r="AS37" s="1810"/>
      <c r="AT37" s="1019" t="s">
        <v>66</v>
      </c>
      <c r="AU37" s="1019"/>
      <c r="AV37" s="1805"/>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902"/>
      <c r="B38" s="1902"/>
      <c r="C38" s="1902"/>
      <c r="D38" s="1902"/>
      <c r="E38" s="1902"/>
      <c r="F38" s="1902"/>
      <c r="G38" s="1902"/>
      <c r="H38" s="1902"/>
      <c r="I38" s="1902"/>
      <c r="J38" s="1902"/>
      <c r="K38" s="1902"/>
      <c r="L38" s="1902"/>
      <c r="M38" s="1902"/>
      <c r="N38" s="1902"/>
      <c r="O38" s="1902"/>
      <c r="P38" s="1902"/>
      <c r="Q38" s="1902"/>
      <c r="R38" s="1902"/>
      <c r="S38" s="1902"/>
      <c r="T38" s="1902"/>
      <c r="U38" s="1902"/>
      <c r="V38" s="1902"/>
      <c r="W38" s="1902"/>
      <c r="X38" s="1902"/>
      <c r="Y38" s="1902"/>
      <c r="Z38" s="1902"/>
      <c r="AA38" s="1902"/>
      <c r="AB38" s="1902"/>
      <c r="AC38" s="1902"/>
      <c r="AD38" s="1902"/>
      <c r="AE38" s="42"/>
      <c r="AF38" s="1018" t="s">
        <v>65</v>
      </c>
      <c r="AG38" s="1019"/>
      <c r="AH38" s="1019"/>
      <c r="AI38" s="1019"/>
      <c r="AJ38" s="1019"/>
      <c r="AK38" s="1019"/>
      <c r="AL38" s="1019"/>
      <c r="AM38" s="1019"/>
      <c r="AN38" s="1019"/>
      <c r="AO38" s="1020"/>
      <c r="AP38" s="1108"/>
      <c r="AQ38" s="1109"/>
      <c r="AR38" s="1109"/>
      <c r="AS38" s="1109"/>
      <c r="AT38" s="1109"/>
      <c r="AU38" s="1109"/>
      <c r="AV38" s="1739"/>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902"/>
      <c r="B39" s="1902"/>
      <c r="C39" s="1902"/>
      <c r="D39" s="1902"/>
      <c r="E39" s="1902"/>
      <c r="F39" s="1902"/>
      <c r="G39" s="1902"/>
      <c r="H39" s="1902"/>
      <c r="I39" s="1902"/>
      <c r="J39" s="1902"/>
      <c r="K39" s="1902"/>
      <c r="L39" s="1902"/>
      <c r="M39" s="1902"/>
      <c r="N39" s="1902"/>
      <c r="O39" s="1902"/>
      <c r="P39" s="1902"/>
      <c r="Q39" s="1902"/>
      <c r="R39" s="1902"/>
      <c r="S39" s="1902"/>
      <c r="T39" s="1902"/>
      <c r="U39" s="1902"/>
      <c r="V39" s="1902"/>
      <c r="W39" s="1902"/>
      <c r="X39" s="1902"/>
      <c r="Y39" s="1902"/>
      <c r="Z39" s="1902"/>
      <c r="AA39" s="1902"/>
      <c r="AB39" s="1902"/>
      <c r="AC39" s="1902"/>
      <c r="AD39" s="1902"/>
      <c r="AE39" s="42"/>
      <c r="AF39" s="997" t="s">
        <v>64</v>
      </c>
      <c r="AG39" s="998"/>
      <c r="AH39" s="998"/>
      <c r="AI39" s="998"/>
      <c r="AJ39" s="998"/>
      <c r="AK39" s="998"/>
      <c r="AL39" s="998"/>
      <c r="AM39" s="998"/>
      <c r="AN39" s="998"/>
      <c r="AO39" s="998"/>
      <c r="AP39" s="1803">
        <f>IF(OR(AP38&lt;&gt;0,AP38&lt;&gt;""),L13*IF(AP38&lt;&gt;"N/A",AP38,1),L13)</f>
        <v>0</v>
      </c>
      <c r="AQ39" s="1804"/>
      <c r="AR39" s="1804"/>
      <c r="AS39" s="1804"/>
      <c r="AT39" s="1019" t="s">
        <v>63</v>
      </c>
      <c r="AU39" s="1019"/>
      <c r="AV39" s="1805"/>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02"/>
      <c r="B40" s="1902"/>
      <c r="C40" s="1902"/>
      <c r="D40" s="1902"/>
      <c r="E40" s="1902"/>
      <c r="F40" s="1902"/>
      <c r="G40" s="1902"/>
      <c r="H40" s="1902"/>
      <c r="I40" s="1902"/>
      <c r="J40" s="1902"/>
      <c r="K40" s="1902"/>
      <c r="L40" s="1902"/>
      <c r="M40" s="1902"/>
      <c r="N40" s="1902"/>
      <c r="O40" s="1902"/>
      <c r="P40" s="1902"/>
      <c r="Q40" s="1902"/>
      <c r="R40" s="1902"/>
      <c r="S40" s="1902"/>
      <c r="T40" s="1902"/>
      <c r="U40" s="1902"/>
      <c r="V40" s="1902"/>
      <c r="W40" s="1902"/>
      <c r="X40" s="1902"/>
      <c r="Y40" s="1902"/>
      <c r="Z40" s="1902"/>
      <c r="AA40" s="1902"/>
      <c r="AB40" s="1902"/>
      <c r="AC40" s="1902"/>
      <c r="AD40" s="1902"/>
      <c r="AE40" s="42"/>
      <c r="AF40" s="986" t="s">
        <v>62</v>
      </c>
      <c r="AG40" s="987"/>
      <c r="AH40" s="987"/>
      <c r="AI40" s="987"/>
      <c r="AJ40" s="987"/>
      <c r="AK40" s="987"/>
      <c r="AL40" s="987"/>
      <c r="AM40" s="987"/>
      <c r="AN40" s="987"/>
      <c r="AO40" s="987"/>
      <c r="AP40" s="1800" t="str">
        <f>IFERROR(AP39*AP37,"")</f>
        <v/>
      </c>
      <c r="AQ40" s="1801"/>
      <c r="AR40" s="1801"/>
      <c r="AS40" s="1801"/>
      <c r="AT40" s="1177" t="s">
        <v>29</v>
      </c>
      <c r="AU40" s="1177"/>
      <c r="AV40" s="1802"/>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6" t="s">
        <v>49</v>
      </c>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9" t="s">
        <v>405</v>
      </c>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9" t="s">
        <v>48</v>
      </c>
      <c r="B7" s="1379"/>
      <c r="C7" s="1379"/>
      <c r="D7" s="1379"/>
      <c r="E7" s="1379"/>
      <c r="F7" s="1384"/>
      <c r="G7" s="1384"/>
      <c r="H7" s="1384"/>
      <c r="I7" s="1384"/>
      <c r="J7" s="1384"/>
      <c r="K7" s="1384"/>
      <c r="L7" s="1384"/>
      <c r="M7" s="1384"/>
      <c r="N7" s="1384"/>
      <c r="O7" s="1384"/>
      <c r="P7" s="1384"/>
      <c r="Q7" s="6"/>
      <c r="R7" s="6"/>
      <c r="S7" s="6"/>
      <c r="T7" s="6"/>
      <c r="U7" s="6"/>
      <c r="V7" s="6"/>
      <c r="W7" s="6"/>
      <c r="X7" s="6"/>
      <c r="Y7" s="6"/>
      <c r="Z7" s="6"/>
      <c r="AA7" s="6"/>
      <c r="AB7" s="6"/>
      <c r="AC7" s="6"/>
      <c r="AD7" s="6"/>
      <c r="AE7" s="6"/>
      <c r="AF7" s="6"/>
      <c r="AG7" s="1379" t="s">
        <v>47</v>
      </c>
      <c r="AH7" s="1379"/>
      <c r="AI7" s="1379"/>
      <c r="AJ7" s="1379"/>
      <c r="AK7" s="1379"/>
      <c r="AL7" s="948"/>
      <c r="AM7" s="948"/>
      <c r="AN7" s="948"/>
      <c r="AO7" s="948"/>
      <c r="AP7" s="948"/>
      <c r="AQ7" s="948"/>
      <c r="AR7" s="948"/>
      <c r="AS7" s="948"/>
      <c r="AT7" s="948"/>
      <c r="AU7" s="948"/>
      <c r="AV7" s="948"/>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6" t="s">
        <v>45</v>
      </c>
      <c r="B9" s="1297"/>
      <c r="C9" s="1297"/>
      <c r="D9" s="1297"/>
      <c r="E9" s="1297"/>
      <c r="F9" s="1297"/>
      <c r="G9" s="1297"/>
      <c r="H9" s="1297"/>
      <c r="I9" s="1297"/>
      <c r="J9" s="1297"/>
      <c r="K9" s="1297"/>
      <c r="L9" s="1297"/>
      <c r="M9" s="1297"/>
      <c r="N9" s="1297"/>
      <c r="O9" s="1297"/>
      <c r="P9" s="1297"/>
      <c r="Q9" s="1297"/>
      <c r="R9" s="1297"/>
      <c r="S9" s="1297"/>
      <c r="T9" s="1297"/>
      <c r="U9" s="1297"/>
      <c r="V9" s="1297"/>
      <c r="W9" s="1297"/>
      <c r="X9" s="1297"/>
      <c r="Y9" s="1297"/>
      <c r="Z9" s="1297"/>
      <c r="AA9" s="1297"/>
      <c r="AB9" s="1297"/>
      <c r="AC9" s="1297"/>
      <c r="AD9" s="1297"/>
      <c r="AE9" s="1297"/>
      <c r="AF9" s="1297"/>
      <c r="AG9" s="1297"/>
      <c r="AH9" s="1297"/>
      <c r="AI9" s="1297"/>
      <c r="AJ9" s="1297"/>
      <c r="AK9" s="1297"/>
      <c r="AL9" s="1297"/>
      <c r="AM9" s="1297"/>
      <c r="AN9" s="1297"/>
      <c r="AO9" s="1297"/>
      <c r="AP9" s="1297"/>
      <c r="AQ9" s="1297"/>
      <c r="AR9" s="1297"/>
      <c r="AS9" s="1297"/>
      <c r="AT9" s="1297"/>
      <c r="AU9" s="1297"/>
      <c r="AV9" s="1298"/>
      <c r="AW9" s="96"/>
      <c r="AX9" s="1313" t="s">
        <v>696</v>
      </c>
      <c r="AY9" s="1314"/>
      <c r="AZ9" s="1314"/>
      <c r="BA9" s="1314"/>
      <c r="BB9" s="1314"/>
      <c r="BC9" s="1314"/>
      <c r="BD9" s="1314"/>
      <c r="BE9" s="1314"/>
      <c r="BF9" s="1314"/>
      <c r="BG9" s="1314"/>
      <c r="BH9" s="1314"/>
      <c r="BI9" s="1314"/>
      <c r="BJ9" s="1314"/>
      <c r="BK9" s="1314"/>
      <c r="BL9" s="1315"/>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53" t="s">
        <v>943</v>
      </c>
      <c r="B10" s="1954"/>
      <c r="C10" s="1954"/>
      <c r="D10" s="1954"/>
      <c r="E10" s="1954"/>
      <c r="F10" s="1954"/>
      <c r="G10" s="1954"/>
      <c r="H10" s="1957" t="s">
        <v>877</v>
      </c>
      <c r="I10" s="1958"/>
      <c r="J10" s="1958"/>
      <c r="K10" s="1958"/>
      <c r="L10" s="1958"/>
      <c r="M10" s="1958"/>
      <c r="N10" s="1958"/>
      <c r="O10" s="1958"/>
      <c r="P10" s="1958"/>
      <c r="Q10" s="1958"/>
      <c r="R10" s="1958"/>
      <c r="S10" s="1959"/>
      <c r="T10" s="1957" t="s">
        <v>407</v>
      </c>
      <c r="U10" s="1958"/>
      <c r="V10" s="1958"/>
      <c r="W10" s="1958"/>
      <c r="X10" s="1958"/>
      <c r="Y10" s="1959"/>
      <c r="Z10" s="1958" t="s">
        <v>408</v>
      </c>
      <c r="AA10" s="1958"/>
      <c r="AB10" s="1958"/>
      <c r="AC10" s="1958"/>
      <c r="AD10" s="1958"/>
      <c r="AE10" s="1959"/>
      <c r="AF10" s="1960" t="s">
        <v>409</v>
      </c>
      <c r="AG10" s="1960"/>
      <c r="AH10" s="1960"/>
      <c r="AI10" s="1960"/>
      <c r="AJ10" s="1960"/>
      <c r="AK10" s="1960"/>
      <c r="AL10" s="1960"/>
      <c r="AM10" s="1960"/>
      <c r="AN10" s="1960"/>
      <c r="AO10" s="1960"/>
      <c r="AP10" s="1960"/>
      <c r="AQ10" s="1960"/>
      <c r="AR10" s="1960"/>
      <c r="AS10" s="1954" t="s">
        <v>39</v>
      </c>
      <c r="AT10" s="1954"/>
      <c r="AU10" s="1954"/>
      <c r="AV10" s="1961"/>
      <c r="AW10" s="96"/>
      <c r="AX10" s="913"/>
      <c r="AY10" s="914"/>
      <c r="AZ10" s="914"/>
      <c r="BA10" s="914"/>
      <c r="BB10" s="915"/>
      <c r="BC10" s="916"/>
      <c r="BD10" s="914"/>
      <c r="BE10" s="914"/>
      <c r="BF10" s="914"/>
      <c r="BG10" s="915"/>
      <c r="BH10" s="916"/>
      <c r="BI10" s="914"/>
      <c r="BJ10" s="914"/>
      <c r="BK10" s="914"/>
      <c r="BL10" s="917"/>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55"/>
      <c r="B11" s="1956"/>
      <c r="C11" s="1956"/>
      <c r="D11" s="1956"/>
      <c r="E11" s="1956"/>
      <c r="F11" s="1956"/>
      <c r="G11" s="1956"/>
      <c r="H11" s="1956" t="s">
        <v>410</v>
      </c>
      <c r="I11" s="1956"/>
      <c r="J11" s="1956"/>
      <c r="K11" s="1956" t="s">
        <v>44</v>
      </c>
      <c r="L11" s="1956"/>
      <c r="M11" s="1956"/>
      <c r="N11" s="1956" t="s">
        <v>43</v>
      </c>
      <c r="O11" s="1956"/>
      <c r="P11" s="1956"/>
      <c r="Q11" s="1956" t="s">
        <v>42</v>
      </c>
      <c r="R11" s="1956"/>
      <c r="S11" s="1956"/>
      <c r="T11" s="1956" t="s">
        <v>411</v>
      </c>
      <c r="U11" s="1956"/>
      <c r="V11" s="1956"/>
      <c r="W11" s="1956" t="s">
        <v>412</v>
      </c>
      <c r="X11" s="1956"/>
      <c r="Y11" s="1956"/>
      <c r="Z11" s="1963" t="s">
        <v>753</v>
      </c>
      <c r="AA11" s="1963"/>
      <c r="AB11" s="1963"/>
      <c r="AC11" s="1963" t="s">
        <v>754</v>
      </c>
      <c r="AD11" s="1963"/>
      <c r="AE11" s="1963"/>
      <c r="AF11" s="1963" t="s">
        <v>413</v>
      </c>
      <c r="AG11" s="1963"/>
      <c r="AH11" s="1963"/>
      <c r="AI11" s="1963"/>
      <c r="AJ11" s="1956" t="s">
        <v>41</v>
      </c>
      <c r="AK11" s="1956"/>
      <c r="AL11" s="1956"/>
      <c r="AM11" s="1956" t="s">
        <v>414</v>
      </c>
      <c r="AN11" s="1956"/>
      <c r="AO11" s="1956"/>
      <c r="AP11" s="1956"/>
      <c r="AQ11" s="1956"/>
      <c r="AR11" s="1956"/>
      <c r="AS11" s="1956"/>
      <c r="AT11" s="1956"/>
      <c r="AU11" s="1956"/>
      <c r="AV11" s="1962"/>
      <c r="AW11" s="96"/>
      <c r="AX11" s="894"/>
      <c r="AY11" s="878"/>
      <c r="AZ11" s="878"/>
      <c r="BA11" s="878"/>
      <c r="BB11" s="879"/>
      <c r="BC11" s="877"/>
      <c r="BD11" s="878"/>
      <c r="BE11" s="878"/>
      <c r="BF11" s="878"/>
      <c r="BG11" s="879"/>
      <c r="BH11" s="877"/>
      <c r="BI11" s="878"/>
      <c r="BJ11" s="878"/>
      <c r="BK11" s="878"/>
      <c r="BL11" s="880"/>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55"/>
      <c r="B12" s="1956"/>
      <c r="C12" s="1956"/>
      <c r="D12" s="1956"/>
      <c r="E12" s="1956"/>
      <c r="F12" s="1956"/>
      <c r="G12" s="1956"/>
      <c r="H12" s="1956"/>
      <c r="I12" s="1956"/>
      <c r="J12" s="1956"/>
      <c r="K12" s="1956"/>
      <c r="L12" s="1956"/>
      <c r="M12" s="1956"/>
      <c r="N12" s="1956"/>
      <c r="O12" s="1956"/>
      <c r="P12" s="1956"/>
      <c r="Q12" s="1956"/>
      <c r="R12" s="1956"/>
      <c r="S12" s="1956"/>
      <c r="T12" s="1956"/>
      <c r="U12" s="1956"/>
      <c r="V12" s="1956"/>
      <c r="W12" s="1956"/>
      <c r="X12" s="1956"/>
      <c r="Y12" s="1956"/>
      <c r="Z12" s="1963"/>
      <c r="AA12" s="1963"/>
      <c r="AB12" s="1963"/>
      <c r="AC12" s="1963"/>
      <c r="AD12" s="1963"/>
      <c r="AE12" s="1963"/>
      <c r="AF12" s="1963"/>
      <c r="AG12" s="1963"/>
      <c r="AH12" s="1963"/>
      <c r="AI12" s="1963"/>
      <c r="AJ12" s="1956"/>
      <c r="AK12" s="1956"/>
      <c r="AL12" s="1956"/>
      <c r="AM12" s="1956"/>
      <c r="AN12" s="1956"/>
      <c r="AO12" s="1956"/>
      <c r="AP12" s="1956"/>
      <c r="AQ12" s="1956"/>
      <c r="AR12" s="1956"/>
      <c r="AS12" s="1956"/>
      <c r="AT12" s="1956"/>
      <c r="AU12" s="1956"/>
      <c r="AV12" s="1962"/>
      <c r="AW12" s="96"/>
      <c r="AX12" s="894"/>
      <c r="AY12" s="878"/>
      <c r="AZ12" s="878"/>
      <c r="BA12" s="878"/>
      <c r="BB12" s="879"/>
      <c r="BC12" s="877"/>
      <c r="BD12" s="878"/>
      <c r="BE12" s="878"/>
      <c r="BF12" s="878"/>
      <c r="BG12" s="879"/>
      <c r="BH12" s="877"/>
      <c r="BI12" s="878"/>
      <c r="BJ12" s="878"/>
      <c r="BK12" s="878"/>
      <c r="BL12" s="880"/>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66"/>
      <c r="B13" s="1967"/>
      <c r="C13" s="1967"/>
      <c r="D13" s="1967"/>
      <c r="E13" s="1967"/>
      <c r="F13" s="1967"/>
      <c r="G13" s="1967"/>
      <c r="H13" s="1968"/>
      <c r="I13" s="1968"/>
      <c r="J13" s="1968"/>
      <c r="K13" s="1968"/>
      <c r="L13" s="1968"/>
      <c r="M13" s="1968"/>
      <c r="N13" s="1968"/>
      <c r="O13" s="1968"/>
      <c r="P13" s="1968"/>
      <c r="Q13" s="1968"/>
      <c r="R13" s="1968"/>
      <c r="S13" s="1968"/>
      <c r="T13" s="1968"/>
      <c r="U13" s="1968"/>
      <c r="V13" s="1968"/>
      <c r="W13" s="1968"/>
      <c r="X13" s="1968"/>
      <c r="Y13" s="1968"/>
      <c r="Z13" s="1968"/>
      <c r="AA13" s="1968"/>
      <c r="AB13" s="1968"/>
      <c r="AC13" s="1968"/>
      <c r="AD13" s="1968"/>
      <c r="AE13" s="1968"/>
      <c r="AF13" s="1967"/>
      <c r="AG13" s="1967"/>
      <c r="AH13" s="1967"/>
      <c r="AI13" s="1967"/>
      <c r="AJ13" s="1967"/>
      <c r="AK13" s="1967"/>
      <c r="AL13" s="1967"/>
      <c r="AM13" s="1967"/>
      <c r="AN13" s="1967"/>
      <c r="AO13" s="1967"/>
      <c r="AP13" s="1967"/>
      <c r="AQ13" s="1967"/>
      <c r="AR13" s="1967"/>
      <c r="AS13" s="1964"/>
      <c r="AT13" s="1964"/>
      <c r="AU13" s="1964"/>
      <c r="AV13" s="1965"/>
      <c r="AW13" s="96"/>
      <c r="AX13" s="894"/>
      <c r="AY13" s="878"/>
      <c r="AZ13" s="878"/>
      <c r="BA13" s="878"/>
      <c r="BB13" s="879"/>
      <c r="BC13" s="877"/>
      <c r="BD13" s="878"/>
      <c r="BE13" s="878"/>
      <c r="BF13" s="878"/>
      <c r="BG13" s="879"/>
      <c r="BH13" s="877"/>
      <c r="BI13" s="878"/>
      <c r="BJ13" s="878"/>
      <c r="BK13" s="878"/>
      <c r="BL13" s="88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66"/>
      <c r="B14" s="1967"/>
      <c r="C14" s="1967"/>
      <c r="D14" s="1967"/>
      <c r="E14" s="1967"/>
      <c r="F14" s="1967"/>
      <c r="G14" s="1967"/>
      <c r="H14" s="1968"/>
      <c r="I14" s="1968"/>
      <c r="J14" s="1968"/>
      <c r="K14" s="1968"/>
      <c r="L14" s="1968"/>
      <c r="M14" s="1968"/>
      <c r="N14" s="1968"/>
      <c r="O14" s="1968"/>
      <c r="P14" s="1968"/>
      <c r="Q14" s="1968"/>
      <c r="R14" s="1968"/>
      <c r="S14" s="1968"/>
      <c r="T14" s="1968"/>
      <c r="U14" s="1968"/>
      <c r="V14" s="1968"/>
      <c r="W14" s="1968"/>
      <c r="X14" s="1968"/>
      <c r="Y14" s="1968"/>
      <c r="Z14" s="1968"/>
      <c r="AA14" s="1968"/>
      <c r="AB14" s="1968"/>
      <c r="AC14" s="1968"/>
      <c r="AD14" s="1968"/>
      <c r="AE14" s="1968"/>
      <c r="AF14" s="1967"/>
      <c r="AG14" s="1967"/>
      <c r="AH14" s="1967"/>
      <c r="AI14" s="1967"/>
      <c r="AJ14" s="1967"/>
      <c r="AK14" s="1967"/>
      <c r="AL14" s="1967"/>
      <c r="AM14" s="1967"/>
      <c r="AN14" s="1967"/>
      <c r="AO14" s="1967"/>
      <c r="AP14" s="1967"/>
      <c r="AQ14" s="1967"/>
      <c r="AR14" s="1967"/>
      <c r="AS14" s="1964"/>
      <c r="AT14" s="1964"/>
      <c r="AU14" s="1964"/>
      <c r="AV14" s="1965"/>
      <c r="AW14" s="96"/>
      <c r="AX14" s="894"/>
      <c r="AY14" s="878"/>
      <c r="AZ14" s="878"/>
      <c r="BA14" s="878"/>
      <c r="BB14" s="879"/>
      <c r="BC14" s="877"/>
      <c r="BD14" s="878"/>
      <c r="BE14" s="878"/>
      <c r="BF14" s="878"/>
      <c r="BG14" s="879"/>
      <c r="BH14" s="877"/>
      <c r="BI14" s="878"/>
      <c r="BJ14" s="878"/>
      <c r="BK14" s="878"/>
      <c r="BL14" s="880"/>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66"/>
      <c r="B15" s="1967"/>
      <c r="C15" s="1967"/>
      <c r="D15" s="1967"/>
      <c r="E15" s="1967"/>
      <c r="F15" s="1967"/>
      <c r="G15" s="1967"/>
      <c r="H15" s="1968"/>
      <c r="I15" s="1968"/>
      <c r="J15" s="1968"/>
      <c r="K15" s="1968"/>
      <c r="L15" s="1968"/>
      <c r="M15" s="1968"/>
      <c r="N15" s="1968"/>
      <c r="O15" s="1968"/>
      <c r="P15" s="1968"/>
      <c r="Q15" s="1968"/>
      <c r="R15" s="1968"/>
      <c r="S15" s="1968"/>
      <c r="T15" s="1968"/>
      <c r="U15" s="1968"/>
      <c r="V15" s="1968"/>
      <c r="W15" s="1968"/>
      <c r="X15" s="1968"/>
      <c r="Y15" s="1968"/>
      <c r="Z15" s="1968"/>
      <c r="AA15" s="1968"/>
      <c r="AB15" s="1968"/>
      <c r="AC15" s="1968"/>
      <c r="AD15" s="1968"/>
      <c r="AE15" s="1968"/>
      <c r="AF15" s="1967"/>
      <c r="AG15" s="1967"/>
      <c r="AH15" s="1967"/>
      <c r="AI15" s="1967"/>
      <c r="AJ15" s="1967"/>
      <c r="AK15" s="1967"/>
      <c r="AL15" s="1967"/>
      <c r="AM15" s="1967"/>
      <c r="AN15" s="1967"/>
      <c r="AO15" s="1967"/>
      <c r="AP15" s="1967"/>
      <c r="AQ15" s="1967"/>
      <c r="AR15" s="1967"/>
      <c r="AS15" s="1964"/>
      <c r="AT15" s="1964"/>
      <c r="AU15" s="1964"/>
      <c r="AV15" s="1965"/>
      <c r="AW15" s="96"/>
      <c r="AX15" s="938"/>
      <c r="AY15" s="931"/>
      <c r="AZ15" s="931"/>
      <c r="BA15" s="931"/>
      <c r="BB15" s="939"/>
      <c r="BC15" s="930"/>
      <c r="BD15" s="931"/>
      <c r="BE15" s="931"/>
      <c r="BF15" s="931"/>
      <c r="BG15" s="939"/>
      <c r="BH15" s="930"/>
      <c r="BI15" s="931"/>
      <c r="BJ15" s="931"/>
      <c r="BK15" s="931"/>
      <c r="BL15" s="932"/>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66"/>
      <c r="B16" s="1967"/>
      <c r="C16" s="1967"/>
      <c r="D16" s="1967"/>
      <c r="E16" s="1967"/>
      <c r="F16" s="1967"/>
      <c r="G16" s="1967"/>
      <c r="H16" s="1968"/>
      <c r="I16" s="1968"/>
      <c r="J16" s="1968"/>
      <c r="K16" s="1968"/>
      <c r="L16" s="1968"/>
      <c r="M16" s="1968"/>
      <c r="N16" s="1968"/>
      <c r="O16" s="1968"/>
      <c r="P16" s="1968"/>
      <c r="Q16" s="1968"/>
      <c r="R16" s="1968"/>
      <c r="S16" s="1968"/>
      <c r="T16" s="1968"/>
      <c r="U16" s="1968"/>
      <c r="V16" s="1968"/>
      <c r="W16" s="1968"/>
      <c r="X16" s="1968"/>
      <c r="Y16" s="1968"/>
      <c r="Z16" s="1968"/>
      <c r="AA16" s="1968"/>
      <c r="AB16" s="1968"/>
      <c r="AC16" s="1968"/>
      <c r="AD16" s="1968"/>
      <c r="AE16" s="1968"/>
      <c r="AF16" s="1967"/>
      <c r="AG16" s="1967"/>
      <c r="AH16" s="1967"/>
      <c r="AI16" s="1967"/>
      <c r="AJ16" s="1967"/>
      <c r="AK16" s="1967"/>
      <c r="AL16" s="1967"/>
      <c r="AM16" s="1967"/>
      <c r="AN16" s="1967"/>
      <c r="AO16" s="1967"/>
      <c r="AP16" s="1967"/>
      <c r="AQ16" s="1967"/>
      <c r="AR16" s="1967"/>
      <c r="AS16" s="1964"/>
      <c r="AT16" s="1964"/>
      <c r="AU16" s="1964"/>
      <c r="AV16" s="1965"/>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66"/>
      <c r="B17" s="1967"/>
      <c r="C17" s="1967"/>
      <c r="D17" s="1967"/>
      <c r="E17" s="1967"/>
      <c r="F17" s="1967"/>
      <c r="G17" s="1967"/>
      <c r="H17" s="1968"/>
      <c r="I17" s="1968"/>
      <c r="J17" s="1968"/>
      <c r="K17" s="1968"/>
      <c r="L17" s="1968"/>
      <c r="M17" s="1968"/>
      <c r="N17" s="1968"/>
      <c r="O17" s="1968"/>
      <c r="P17" s="1968"/>
      <c r="Q17" s="1968"/>
      <c r="R17" s="1968"/>
      <c r="S17" s="1968"/>
      <c r="T17" s="1968"/>
      <c r="U17" s="1968"/>
      <c r="V17" s="1968"/>
      <c r="W17" s="1968"/>
      <c r="X17" s="1968"/>
      <c r="Y17" s="1968"/>
      <c r="Z17" s="1968"/>
      <c r="AA17" s="1968"/>
      <c r="AB17" s="1968"/>
      <c r="AC17" s="1968"/>
      <c r="AD17" s="1968"/>
      <c r="AE17" s="1968"/>
      <c r="AF17" s="1967"/>
      <c r="AG17" s="1967"/>
      <c r="AH17" s="1967"/>
      <c r="AI17" s="1967"/>
      <c r="AJ17" s="1967"/>
      <c r="AK17" s="1967"/>
      <c r="AL17" s="1967"/>
      <c r="AM17" s="1967"/>
      <c r="AN17" s="1967"/>
      <c r="AO17" s="1967"/>
      <c r="AP17" s="1967"/>
      <c r="AQ17" s="1967"/>
      <c r="AR17" s="1967"/>
      <c r="AS17" s="1964"/>
      <c r="AT17" s="1964"/>
      <c r="AU17" s="1964"/>
      <c r="AV17" s="1965"/>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66"/>
      <c r="B18" s="1967"/>
      <c r="C18" s="1967"/>
      <c r="D18" s="1967"/>
      <c r="E18" s="1967"/>
      <c r="F18" s="1967"/>
      <c r="G18" s="1967"/>
      <c r="H18" s="1968"/>
      <c r="I18" s="1968"/>
      <c r="J18" s="1968"/>
      <c r="K18" s="1968"/>
      <c r="L18" s="1968"/>
      <c r="M18" s="1968"/>
      <c r="N18" s="1968"/>
      <c r="O18" s="1968"/>
      <c r="P18" s="1968"/>
      <c r="Q18" s="1968"/>
      <c r="R18" s="1968"/>
      <c r="S18" s="1968"/>
      <c r="T18" s="1968"/>
      <c r="U18" s="1968"/>
      <c r="V18" s="1968"/>
      <c r="W18" s="1968"/>
      <c r="X18" s="1968"/>
      <c r="Y18" s="1968"/>
      <c r="Z18" s="1968"/>
      <c r="AA18" s="1968"/>
      <c r="AB18" s="1968"/>
      <c r="AC18" s="1968"/>
      <c r="AD18" s="1968"/>
      <c r="AE18" s="1968"/>
      <c r="AF18" s="1967"/>
      <c r="AG18" s="1967"/>
      <c r="AH18" s="1967"/>
      <c r="AI18" s="1967"/>
      <c r="AJ18" s="1967"/>
      <c r="AK18" s="1967"/>
      <c r="AL18" s="1967"/>
      <c r="AM18" s="1967"/>
      <c r="AN18" s="1967"/>
      <c r="AO18" s="1967"/>
      <c r="AP18" s="1967"/>
      <c r="AQ18" s="1967"/>
      <c r="AR18" s="1967"/>
      <c r="AS18" s="1964"/>
      <c r="AT18" s="1964"/>
      <c r="AU18" s="1964"/>
      <c r="AV18" s="1965"/>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66"/>
      <c r="B19" s="1967"/>
      <c r="C19" s="1967"/>
      <c r="D19" s="1967"/>
      <c r="E19" s="1967"/>
      <c r="F19" s="1967"/>
      <c r="G19" s="1967"/>
      <c r="H19" s="1968"/>
      <c r="I19" s="1968"/>
      <c r="J19" s="1968"/>
      <c r="K19" s="1968"/>
      <c r="L19" s="1968"/>
      <c r="M19" s="1968"/>
      <c r="N19" s="1968"/>
      <c r="O19" s="1968"/>
      <c r="P19" s="1968"/>
      <c r="Q19" s="1968"/>
      <c r="R19" s="1968"/>
      <c r="S19" s="1968"/>
      <c r="T19" s="1968"/>
      <c r="U19" s="1968"/>
      <c r="V19" s="1968"/>
      <c r="W19" s="1968"/>
      <c r="X19" s="1968"/>
      <c r="Y19" s="1968"/>
      <c r="Z19" s="1968"/>
      <c r="AA19" s="1968"/>
      <c r="AB19" s="1968"/>
      <c r="AC19" s="1968"/>
      <c r="AD19" s="1968"/>
      <c r="AE19" s="1968"/>
      <c r="AF19" s="1967"/>
      <c r="AG19" s="1967"/>
      <c r="AH19" s="1967"/>
      <c r="AI19" s="1967"/>
      <c r="AJ19" s="1967"/>
      <c r="AK19" s="1967"/>
      <c r="AL19" s="1967"/>
      <c r="AM19" s="1967"/>
      <c r="AN19" s="1967"/>
      <c r="AO19" s="1967"/>
      <c r="AP19" s="1967"/>
      <c r="AQ19" s="1967"/>
      <c r="AR19" s="1967"/>
      <c r="AS19" s="1964"/>
      <c r="AT19" s="1964"/>
      <c r="AU19" s="1964"/>
      <c r="AV19" s="1965"/>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66"/>
      <c r="B20" s="1967"/>
      <c r="C20" s="1967"/>
      <c r="D20" s="1967"/>
      <c r="E20" s="1967"/>
      <c r="F20" s="1967"/>
      <c r="G20" s="1967"/>
      <c r="H20" s="1968"/>
      <c r="I20" s="1968"/>
      <c r="J20" s="1968"/>
      <c r="K20" s="1968"/>
      <c r="L20" s="1968"/>
      <c r="M20" s="1968"/>
      <c r="N20" s="1968"/>
      <c r="O20" s="1968"/>
      <c r="P20" s="1968"/>
      <c r="Q20" s="1968"/>
      <c r="R20" s="1968"/>
      <c r="S20" s="1968"/>
      <c r="T20" s="1968"/>
      <c r="U20" s="1968"/>
      <c r="V20" s="1968"/>
      <c r="W20" s="1968"/>
      <c r="X20" s="1968"/>
      <c r="Y20" s="1968"/>
      <c r="Z20" s="1968"/>
      <c r="AA20" s="1968"/>
      <c r="AB20" s="1968"/>
      <c r="AC20" s="1968"/>
      <c r="AD20" s="1968"/>
      <c r="AE20" s="1968"/>
      <c r="AF20" s="1967"/>
      <c r="AG20" s="1967"/>
      <c r="AH20" s="1967"/>
      <c r="AI20" s="1967"/>
      <c r="AJ20" s="1967"/>
      <c r="AK20" s="1967"/>
      <c r="AL20" s="1967"/>
      <c r="AM20" s="1967"/>
      <c r="AN20" s="1967"/>
      <c r="AO20" s="1967"/>
      <c r="AP20" s="1967"/>
      <c r="AQ20" s="1967"/>
      <c r="AR20" s="1967"/>
      <c r="AS20" s="1964"/>
      <c r="AT20" s="1964"/>
      <c r="AU20" s="1964"/>
      <c r="AV20" s="1965"/>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66"/>
      <c r="B21" s="1967"/>
      <c r="C21" s="1967"/>
      <c r="D21" s="1967"/>
      <c r="E21" s="1967"/>
      <c r="F21" s="1967"/>
      <c r="G21" s="1967"/>
      <c r="H21" s="1968"/>
      <c r="I21" s="1968"/>
      <c r="J21" s="1968"/>
      <c r="K21" s="1968"/>
      <c r="L21" s="1968"/>
      <c r="M21" s="1968"/>
      <c r="N21" s="1968"/>
      <c r="O21" s="1968"/>
      <c r="P21" s="1968"/>
      <c r="Q21" s="1968"/>
      <c r="R21" s="1968"/>
      <c r="S21" s="1968"/>
      <c r="T21" s="1968"/>
      <c r="U21" s="1968"/>
      <c r="V21" s="1968"/>
      <c r="W21" s="1968"/>
      <c r="X21" s="1968"/>
      <c r="Y21" s="1968"/>
      <c r="Z21" s="1968"/>
      <c r="AA21" s="1968"/>
      <c r="AB21" s="1968"/>
      <c r="AC21" s="1968"/>
      <c r="AD21" s="1968"/>
      <c r="AE21" s="1968"/>
      <c r="AF21" s="1967"/>
      <c r="AG21" s="1967"/>
      <c r="AH21" s="1967"/>
      <c r="AI21" s="1967"/>
      <c r="AJ21" s="1967"/>
      <c r="AK21" s="1967"/>
      <c r="AL21" s="1967"/>
      <c r="AM21" s="1967"/>
      <c r="AN21" s="1967"/>
      <c r="AO21" s="1967"/>
      <c r="AP21" s="1967"/>
      <c r="AQ21" s="1967"/>
      <c r="AR21" s="1967"/>
      <c r="AS21" s="1964"/>
      <c r="AT21" s="1964"/>
      <c r="AU21" s="1964"/>
      <c r="AV21" s="1965"/>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66"/>
      <c r="B22" s="1967"/>
      <c r="C22" s="1967"/>
      <c r="D22" s="1967"/>
      <c r="E22" s="1967"/>
      <c r="F22" s="1967"/>
      <c r="G22" s="1967"/>
      <c r="H22" s="1968"/>
      <c r="I22" s="1968"/>
      <c r="J22" s="1968"/>
      <c r="K22" s="1968"/>
      <c r="L22" s="1968"/>
      <c r="M22" s="1968"/>
      <c r="N22" s="1968"/>
      <c r="O22" s="1968"/>
      <c r="P22" s="1968"/>
      <c r="Q22" s="1968"/>
      <c r="R22" s="1968"/>
      <c r="S22" s="1968"/>
      <c r="T22" s="1968"/>
      <c r="U22" s="1968"/>
      <c r="V22" s="1968"/>
      <c r="W22" s="1968"/>
      <c r="X22" s="1968"/>
      <c r="Y22" s="1968"/>
      <c r="Z22" s="1968"/>
      <c r="AA22" s="1968"/>
      <c r="AB22" s="1968"/>
      <c r="AC22" s="1968"/>
      <c r="AD22" s="1968"/>
      <c r="AE22" s="1968"/>
      <c r="AF22" s="1967"/>
      <c r="AG22" s="1967"/>
      <c r="AH22" s="1967"/>
      <c r="AI22" s="1967"/>
      <c r="AJ22" s="1967"/>
      <c r="AK22" s="1967"/>
      <c r="AL22" s="1967"/>
      <c r="AM22" s="1967"/>
      <c r="AN22" s="1967"/>
      <c r="AO22" s="1967"/>
      <c r="AP22" s="1967"/>
      <c r="AQ22" s="1967"/>
      <c r="AR22" s="1967"/>
      <c r="AS22" s="1964"/>
      <c r="AT22" s="1964"/>
      <c r="AU22" s="1964"/>
      <c r="AV22" s="1965"/>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66"/>
      <c r="B23" s="1967"/>
      <c r="C23" s="1967"/>
      <c r="D23" s="1967"/>
      <c r="E23" s="1967"/>
      <c r="F23" s="1967"/>
      <c r="G23" s="1967"/>
      <c r="H23" s="1968"/>
      <c r="I23" s="1968"/>
      <c r="J23" s="1968"/>
      <c r="K23" s="1968"/>
      <c r="L23" s="1968"/>
      <c r="M23" s="1968"/>
      <c r="N23" s="1968"/>
      <c r="O23" s="1968"/>
      <c r="P23" s="1968"/>
      <c r="Q23" s="1968"/>
      <c r="R23" s="1968"/>
      <c r="S23" s="1968"/>
      <c r="T23" s="1968"/>
      <c r="U23" s="1968"/>
      <c r="V23" s="1968"/>
      <c r="W23" s="1968"/>
      <c r="X23" s="1968"/>
      <c r="Y23" s="1968"/>
      <c r="Z23" s="1968"/>
      <c r="AA23" s="1968"/>
      <c r="AB23" s="1968"/>
      <c r="AC23" s="1968"/>
      <c r="AD23" s="1968"/>
      <c r="AE23" s="1968"/>
      <c r="AF23" s="1967"/>
      <c r="AG23" s="1967"/>
      <c r="AH23" s="1967"/>
      <c r="AI23" s="1967"/>
      <c r="AJ23" s="1967"/>
      <c r="AK23" s="1967"/>
      <c r="AL23" s="1967"/>
      <c r="AM23" s="1967"/>
      <c r="AN23" s="1967"/>
      <c r="AO23" s="1967"/>
      <c r="AP23" s="1967"/>
      <c r="AQ23" s="1967"/>
      <c r="AR23" s="1967"/>
      <c r="AS23" s="1964"/>
      <c r="AT23" s="1964"/>
      <c r="AU23" s="1964"/>
      <c r="AV23" s="1965"/>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66"/>
      <c r="B24" s="1967"/>
      <c r="C24" s="1967"/>
      <c r="D24" s="1967"/>
      <c r="E24" s="1967"/>
      <c r="F24" s="1967"/>
      <c r="G24" s="1967"/>
      <c r="H24" s="1968"/>
      <c r="I24" s="1968"/>
      <c r="J24" s="1968"/>
      <c r="K24" s="1968"/>
      <c r="L24" s="1968"/>
      <c r="M24" s="1968"/>
      <c r="N24" s="1968"/>
      <c r="O24" s="1968"/>
      <c r="P24" s="1968"/>
      <c r="Q24" s="1968"/>
      <c r="R24" s="1968"/>
      <c r="S24" s="1968"/>
      <c r="T24" s="1968"/>
      <c r="U24" s="1968"/>
      <c r="V24" s="1968"/>
      <c r="W24" s="1968"/>
      <c r="X24" s="1968"/>
      <c r="Y24" s="1968"/>
      <c r="Z24" s="1968"/>
      <c r="AA24" s="1968"/>
      <c r="AB24" s="1968"/>
      <c r="AC24" s="1968"/>
      <c r="AD24" s="1968"/>
      <c r="AE24" s="1968"/>
      <c r="AF24" s="1967"/>
      <c r="AG24" s="1967"/>
      <c r="AH24" s="1967"/>
      <c r="AI24" s="1967"/>
      <c r="AJ24" s="1967"/>
      <c r="AK24" s="1967"/>
      <c r="AL24" s="1967"/>
      <c r="AM24" s="1967"/>
      <c r="AN24" s="1967"/>
      <c r="AO24" s="1967"/>
      <c r="AP24" s="1967"/>
      <c r="AQ24" s="1967"/>
      <c r="AR24" s="1967"/>
      <c r="AS24" s="1964"/>
      <c r="AT24" s="1964"/>
      <c r="AU24" s="1964"/>
      <c r="AV24" s="1965"/>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66"/>
      <c r="B25" s="1967"/>
      <c r="C25" s="1967"/>
      <c r="D25" s="1967"/>
      <c r="E25" s="1967"/>
      <c r="F25" s="1967"/>
      <c r="G25" s="1967"/>
      <c r="H25" s="1968"/>
      <c r="I25" s="1968"/>
      <c r="J25" s="1968"/>
      <c r="K25" s="1968"/>
      <c r="L25" s="1968"/>
      <c r="M25" s="1968"/>
      <c r="N25" s="1968"/>
      <c r="O25" s="1968"/>
      <c r="P25" s="1968"/>
      <c r="Q25" s="1968"/>
      <c r="R25" s="1968"/>
      <c r="S25" s="1968"/>
      <c r="T25" s="1968"/>
      <c r="U25" s="1968"/>
      <c r="V25" s="1968"/>
      <c r="W25" s="1968"/>
      <c r="X25" s="1968"/>
      <c r="Y25" s="1968"/>
      <c r="Z25" s="1968"/>
      <c r="AA25" s="1968"/>
      <c r="AB25" s="1968"/>
      <c r="AC25" s="1968"/>
      <c r="AD25" s="1968"/>
      <c r="AE25" s="1968"/>
      <c r="AF25" s="1967"/>
      <c r="AG25" s="1967"/>
      <c r="AH25" s="1967"/>
      <c r="AI25" s="1967"/>
      <c r="AJ25" s="1967"/>
      <c r="AK25" s="1967"/>
      <c r="AL25" s="1967"/>
      <c r="AM25" s="1967"/>
      <c r="AN25" s="1967"/>
      <c r="AO25" s="1967"/>
      <c r="AP25" s="1967"/>
      <c r="AQ25" s="1967"/>
      <c r="AR25" s="1967"/>
      <c r="AS25" s="1964"/>
      <c r="AT25" s="1964"/>
      <c r="AU25" s="1964"/>
      <c r="AV25" s="1965"/>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66"/>
      <c r="B26" s="1967"/>
      <c r="C26" s="1967"/>
      <c r="D26" s="1967"/>
      <c r="E26" s="1967"/>
      <c r="F26" s="1967"/>
      <c r="G26" s="1967"/>
      <c r="H26" s="1968"/>
      <c r="I26" s="1968"/>
      <c r="J26" s="1968"/>
      <c r="K26" s="1968"/>
      <c r="L26" s="1968"/>
      <c r="M26" s="1968"/>
      <c r="N26" s="1968"/>
      <c r="O26" s="1968"/>
      <c r="P26" s="1968"/>
      <c r="Q26" s="1968"/>
      <c r="R26" s="1968"/>
      <c r="S26" s="1968"/>
      <c r="T26" s="1968"/>
      <c r="U26" s="1968"/>
      <c r="V26" s="1968"/>
      <c r="W26" s="1968"/>
      <c r="X26" s="1968"/>
      <c r="Y26" s="1968"/>
      <c r="Z26" s="1968"/>
      <c r="AA26" s="1968"/>
      <c r="AB26" s="1968"/>
      <c r="AC26" s="1968"/>
      <c r="AD26" s="1968"/>
      <c r="AE26" s="1968"/>
      <c r="AF26" s="1967"/>
      <c r="AG26" s="1967"/>
      <c r="AH26" s="1967"/>
      <c r="AI26" s="1967"/>
      <c r="AJ26" s="1967"/>
      <c r="AK26" s="1967"/>
      <c r="AL26" s="1967"/>
      <c r="AM26" s="1967"/>
      <c r="AN26" s="1967"/>
      <c r="AO26" s="1967"/>
      <c r="AP26" s="1967"/>
      <c r="AQ26" s="1967"/>
      <c r="AR26" s="1967"/>
      <c r="AS26" s="1964"/>
      <c r="AT26" s="1964"/>
      <c r="AU26" s="1964"/>
      <c r="AV26" s="1965"/>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66"/>
      <c r="B27" s="1967"/>
      <c r="C27" s="1967"/>
      <c r="D27" s="1967"/>
      <c r="E27" s="1967"/>
      <c r="F27" s="1967"/>
      <c r="G27" s="1967"/>
      <c r="H27" s="1968"/>
      <c r="I27" s="1968"/>
      <c r="J27" s="1968"/>
      <c r="K27" s="1968"/>
      <c r="L27" s="1968"/>
      <c r="M27" s="1968"/>
      <c r="N27" s="1968"/>
      <c r="O27" s="1968"/>
      <c r="P27" s="1968"/>
      <c r="Q27" s="1968"/>
      <c r="R27" s="1968"/>
      <c r="S27" s="1968"/>
      <c r="T27" s="1968"/>
      <c r="U27" s="1968"/>
      <c r="V27" s="1968"/>
      <c r="W27" s="1968"/>
      <c r="X27" s="1968"/>
      <c r="Y27" s="1968"/>
      <c r="Z27" s="1968"/>
      <c r="AA27" s="1968"/>
      <c r="AB27" s="1968"/>
      <c r="AC27" s="1969"/>
      <c r="AD27" s="1968"/>
      <c r="AE27" s="1968"/>
      <c r="AF27" s="1967"/>
      <c r="AG27" s="1967"/>
      <c r="AH27" s="1967"/>
      <c r="AI27" s="1967"/>
      <c r="AJ27" s="1967"/>
      <c r="AK27" s="1967"/>
      <c r="AL27" s="1967"/>
      <c r="AM27" s="1967"/>
      <c r="AN27" s="1967"/>
      <c r="AO27" s="1967"/>
      <c r="AP27" s="1967"/>
      <c r="AQ27" s="1967"/>
      <c r="AR27" s="1967"/>
      <c r="AS27" s="1964"/>
      <c r="AT27" s="1964"/>
      <c r="AU27" s="1964"/>
      <c r="AV27" s="1965"/>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66"/>
      <c r="B28" s="1967"/>
      <c r="C28" s="1967"/>
      <c r="D28" s="1967"/>
      <c r="E28" s="1967"/>
      <c r="F28" s="1967"/>
      <c r="G28" s="1967"/>
      <c r="H28" s="1968"/>
      <c r="I28" s="1968"/>
      <c r="J28" s="1968"/>
      <c r="K28" s="1968"/>
      <c r="L28" s="1968"/>
      <c r="M28" s="1968"/>
      <c r="N28" s="1968"/>
      <c r="O28" s="1968"/>
      <c r="P28" s="1968"/>
      <c r="Q28" s="1968"/>
      <c r="R28" s="1968"/>
      <c r="S28" s="1968"/>
      <c r="T28" s="1968"/>
      <c r="U28" s="1968"/>
      <c r="V28" s="1968"/>
      <c r="W28" s="1968"/>
      <c r="X28" s="1968"/>
      <c r="Y28" s="1968"/>
      <c r="Z28" s="1968"/>
      <c r="AA28" s="1968"/>
      <c r="AB28" s="1968"/>
      <c r="AC28" s="1968"/>
      <c r="AD28" s="1968"/>
      <c r="AE28" s="1968"/>
      <c r="AF28" s="1967"/>
      <c r="AG28" s="1967"/>
      <c r="AH28" s="1967"/>
      <c r="AI28" s="1967"/>
      <c r="AJ28" s="1967"/>
      <c r="AK28" s="1967"/>
      <c r="AL28" s="1967"/>
      <c r="AM28" s="1967"/>
      <c r="AN28" s="1967"/>
      <c r="AO28" s="1967"/>
      <c r="AP28" s="1967"/>
      <c r="AQ28" s="1967"/>
      <c r="AR28" s="1967"/>
      <c r="AS28" s="1964"/>
      <c r="AT28" s="1964"/>
      <c r="AU28" s="1964"/>
      <c r="AV28" s="1965"/>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66"/>
      <c r="B29" s="1967"/>
      <c r="C29" s="1967"/>
      <c r="D29" s="1967"/>
      <c r="E29" s="1967"/>
      <c r="F29" s="1967"/>
      <c r="G29" s="1967"/>
      <c r="H29" s="1968"/>
      <c r="I29" s="1968"/>
      <c r="J29" s="1968"/>
      <c r="K29" s="1968"/>
      <c r="L29" s="1968"/>
      <c r="M29" s="1968"/>
      <c r="N29" s="1968"/>
      <c r="O29" s="1968"/>
      <c r="P29" s="1968"/>
      <c r="Q29" s="1968"/>
      <c r="R29" s="1968"/>
      <c r="S29" s="1968"/>
      <c r="T29" s="1968"/>
      <c r="U29" s="1968"/>
      <c r="V29" s="1968"/>
      <c r="W29" s="1968"/>
      <c r="X29" s="1968"/>
      <c r="Y29" s="1968"/>
      <c r="Z29" s="1968"/>
      <c r="AA29" s="1968"/>
      <c r="AB29" s="1968"/>
      <c r="AC29" s="1968"/>
      <c r="AD29" s="1968"/>
      <c r="AE29" s="1968"/>
      <c r="AF29" s="1967"/>
      <c r="AG29" s="1967"/>
      <c r="AH29" s="1967"/>
      <c r="AI29" s="1967"/>
      <c r="AJ29" s="1967"/>
      <c r="AK29" s="1967"/>
      <c r="AL29" s="1967"/>
      <c r="AM29" s="1967"/>
      <c r="AN29" s="1967"/>
      <c r="AO29" s="1967"/>
      <c r="AP29" s="1967"/>
      <c r="AQ29" s="1967"/>
      <c r="AR29" s="1967"/>
      <c r="AS29" s="1964"/>
      <c r="AT29" s="1964"/>
      <c r="AU29" s="1964"/>
      <c r="AV29" s="1965"/>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66"/>
      <c r="B30" s="1967"/>
      <c r="C30" s="1967"/>
      <c r="D30" s="1967"/>
      <c r="E30" s="1967"/>
      <c r="F30" s="1967"/>
      <c r="G30" s="1967"/>
      <c r="H30" s="1968"/>
      <c r="I30" s="1968"/>
      <c r="J30" s="1968"/>
      <c r="K30" s="1968"/>
      <c r="L30" s="1968"/>
      <c r="M30" s="1968"/>
      <c r="N30" s="1968"/>
      <c r="O30" s="1968"/>
      <c r="P30" s="1968"/>
      <c r="Q30" s="1968"/>
      <c r="R30" s="1968"/>
      <c r="S30" s="1968"/>
      <c r="T30" s="1968"/>
      <c r="U30" s="1968"/>
      <c r="V30" s="1968"/>
      <c r="W30" s="1968"/>
      <c r="X30" s="1968"/>
      <c r="Y30" s="1968"/>
      <c r="Z30" s="1968"/>
      <c r="AA30" s="1968"/>
      <c r="AB30" s="1968"/>
      <c r="AC30" s="1968"/>
      <c r="AD30" s="1968"/>
      <c r="AE30" s="1968"/>
      <c r="AF30" s="1967"/>
      <c r="AG30" s="1967"/>
      <c r="AH30" s="1967"/>
      <c r="AI30" s="1967"/>
      <c r="AJ30" s="1967"/>
      <c r="AK30" s="1967"/>
      <c r="AL30" s="1967"/>
      <c r="AM30" s="1967"/>
      <c r="AN30" s="1967"/>
      <c r="AO30" s="1967"/>
      <c r="AP30" s="1967"/>
      <c r="AQ30" s="1967"/>
      <c r="AR30" s="1967"/>
      <c r="AS30" s="1964"/>
      <c r="AT30" s="1964"/>
      <c r="AU30" s="1964"/>
      <c r="AV30" s="1965"/>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66"/>
      <c r="B31" s="1967"/>
      <c r="C31" s="1967"/>
      <c r="D31" s="1967"/>
      <c r="E31" s="1967"/>
      <c r="F31" s="1967"/>
      <c r="G31" s="1967"/>
      <c r="H31" s="1968"/>
      <c r="I31" s="1968"/>
      <c r="J31" s="1968"/>
      <c r="K31" s="1968"/>
      <c r="L31" s="1968"/>
      <c r="M31" s="1968"/>
      <c r="N31" s="1968"/>
      <c r="O31" s="1968"/>
      <c r="P31" s="1968"/>
      <c r="Q31" s="1968"/>
      <c r="R31" s="1968"/>
      <c r="S31" s="1968"/>
      <c r="T31" s="1968"/>
      <c r="U31" s="1968"/>
      <c r="V31" s="1968"/>
      <c r="W31" s="1968"/>
      <c r="X31" s="1968"/>
      <c r="Y31" s="1968"/>
      <c r="Z31" s="1968"/>
      <c r="AA31" s="1968"/>
      <c r="AB31" s="1968"/>
      <c r="AC31" s="1968"/>
      <c r="AD31" s="1968"/>
      <c r="AE31" s="1968"/>
      <c r="AF31" s="1967"/>
      <c r="AG31" s="1967"/>
      <c r="AH31" s="1967"/>
      <c r="AI31" s="1967"/>
      <c r="AJ31" s="1967"/>
      <c r="AK31" s="1967"/>
      <c r="AL31" s="1967"/>
      <c r="AM31" s="1967"/>
      <c r="AN31" s="1967"/>
      <c r="AO31" s="1967"/>
      <c r="AP31" s="1967"/>
      <c r="AQ31" s="1967"/>
      <c r="AR31" s="1967"/>
      <c r="AS31" s="1964"/>
      <c r="AT31" s="1964"/>
      <c r="AU31" s="1964"/>
      <c r="AV31" s="1965"/>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66"/>
      <c r="B32" s="1967"/>
      <c r="C32" s="1967"/>
      <c r="D32" s="1967"/>
      <c r="E32" s="1967"/>
      <c r="F32" s="1967"/>
      <c r="G32" s="1967"/>
      <c r="H32" s="1968"/>
      <c r="I32" s="1968"/>
      <c r="J32" s="1968"/>
      <c r="K32" s="1968"/>
      <c r="L32" s="1968"/>
      <c r="M32" s="1968"/>
      <c r="N32" s="1968"/>
      <c r="O32" s="1968"/>
      <c r="P32" s="1968"/>
      <c r="Q32" s="1968"/>
      <c r="R32" s="1968"/>
      <c r="S32" s="1968"/>
      <c r="T32" s="1968"/>
      <c r="U32" s="1968"/>
      <c r="V32" s="1968"/>
      <c r="W32" s="1968"/>
      <c r="X32" s="1968"/>
      <c r="Y32" s="1968"/>
      <c r="Z32" s="1968"/>
      <c r="AA32" s="1968"/>
      <c r="AB32" s="1968"/>
      <c r="AC32" s="1968"/>
      <c r="AD32" s="1968"/>
      <c r="AE32" s="1968"/>
      <c r="AF32" s="1967"/>
      <c r="AG32" s="1967"/>
      <c r="AH32" s="1967"/>
      <c r="AI32" s="1967"/>
      <c r="AJ32" s="1967"/>
      <c r="AK32" s="1967"/>
      <c r="AL32" s="1967"/>
      <c r="AM32" s="1967"/>
      <c r="AN32" s="1967"/>
      <c r="AO32" s="1967"/>
      <c r="AP32" s="1967"/>
      <c r="AQ32" s="1967"/>
      <c r="AR32" s="1967"/>
      <c r="AS32" s="1964"/>
      <c r="AT32" s="1964"/>
      <c r="AU32" s="1964"/>
      <c r="AV32" s="1965"/>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73" t="s">
        <v>187</v>
      </c>
      <c r="B33" s="1974"/>
      <c r="C33" s="1974"/>
      <c r="D33" s="1974"/>
      <c r="E33" s="1974"/>
      <c r="F33" s="1974"/>
      <c r="G33" s="1975"/>
      <c r="H33" s="1976">
        <f>SUM(H13:J32)</f>
        <v>0</v>
      </c>
      <c r="I33" s="1698"/>
      <c r="J33" s="1699"/>
      <c r="K33" s="1442">
        <f>SUM(K13:M32)</f>
        <v>0</v>
      </c>
      <c r="L33" s="1442"/>
      <c r="M33" s="1442"/>
      <c r="N33" s="1442">
        <f>SUM(N13:P32)</f>
        <v>0</v>
      </c>
      <c r="O33" s="1442"/>
      <c r="P33" s="1442"/>
      <c r="Q33" s="1442">
        <f>SUM(Q13:S32)</f>
        <v>0</v>
      </c>
      <c r="R33" s="1442"/>
      <c r="S33" s="1442"/>
      <c r="T33" s="1442">
        <f>SUM(T13:V32)</f>
        <v>0</v>
      </c>
      <c r="U33" s="1442"/>
      <c r="V33" s="1442"/>
      <c r="W33" s="1442">
        <f>SUM(W13:Y32)</f>
        <v>0</v>
      </c>
      <c r="X33" s="1442"/>
      <c r="Y33" s="1442"/>
      <c r="Z33" s="1442">
        <f>SUM(Z13:AB32)</f>
        <v>0</v>
      </c>
      <c r="AA33" s="1442"/>
      <c r="AB33" s="1442"/>
      <c r="AC33" s="1442">
        <f>SUM(AC13:AE32)</f>
        <v>0</v>
      </c>
      <c r="AD33" s="1442"/>
      <c r="AE33" s="1442"/>
      <c r="AF33" s="1971"/>
      <c r="AG33" s="1971"/>
      <c r="AH33" s="1971"/>
      <c r="AI33" s="1971"/>
      <c r="AJ33" s="1971"/>
      <c r="AK33" s="1971"/>
      <c r="AL33" s="1971"/>
      <c r="AM33" s="1971"/>
      <c r="AN33" s="1971"/>
      <c r="AO33" s="1971"/>
      <c r="AP33" s="1971"/>
      <c r="AQ33" s="1971"/>
      <c r="AR33" s="1971"/>
      <c r="AS33" s="1971"/>
      <c r="AT33" s="1971"/>
      <c r="AU33" s="1971"/>
      <c r="AV33" s="1972"/>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70"/>
      <c r="C36" s="1970"/>
      <c r="D36" s="1970"/>
      <c r="E36" s="1970"/>
      <c r="F36" s="1970"/>
      <c r="G36" s="1970"/>
      <c r="H36" s="1970"/>
      <c r="I36" s="1970"/>
      <c r="J36" s="1970"/>
      <c r="K36" s="1970"/>
      <c r="L36" s="1970"/>
      <c r="M36" s="1970"/>
      <c r="N36" s="1970"/>
      <c r="O36" s="1970"/>
      <c r="P36" s="1970"/>
      <c r="Q36" s="1970"/>
      <c r="R36" s="1970"/>
      <c r="S36" s="1970"/>
      <c r="T36" s="1970"/>
      <c r="U36" s="1970"/>
      <c r="V36" s="1970"/>
      <c r="W36" s="1970"/>
      <c r="X36" s="1970"/>
      <c r="Y36" s="1970"/>
      <c r="Z36" s="1970"/>
      <c r="AA36" s="1970"/>
      <c r="AB36" s="1970"/>
      <c r="AC36" s="1970"/>
      <c r="AD36" s="1970"/>
      <c r="AE36" s="1970"/>
      <c r="AF36" s="1970"/>
      <c r="AG36" s="1970"/>
      <c r="AH36" s="1970"/>
      <c r="AI36" s="1970"/>
      <c r="AJ36" s="1970"/>
      <c r="AK36" s="1970"/>
      <c r="AL36" s="1970"/>
      <c r="AM36" s="1970"/>
      <c r="AN36" s="1970"/>
      <c r="AO36" s="1970"/>
      <c r="AP36" s="1970"/>
      <c r="AQ36" s="1970"/>
      <c r="AR36" s="1970"/>
      <c r="AS36" s="1970"/>
      <c r="AT36" s="1970"/>
      <c r="AU36" s="1970"/>
      <c r="AV36" s="1970"/>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70"/>
      <c r="C37" s="1970"/>
      <c r="D37" s="1970"/>
      <c r="E37" s="1970"/>
      <c r="F37" s="1970"/>
      <c r="G37" s="1970"/>
      <c r="H37" s="1970"/>
      <c r="I37" s="1970"/>
      <c r="J37" s="1970"/>
      <c r="K37" s="1970"/>
      <c r="L37" s="1970"/>
      <c r="M37" s="1970"/>
      <c r="N37" s="1970"/>
      <c r="O37" s="1970"/>
      <c r="P37" s="1970"/>
      <c r="Q37" s="1970"/>
      <c r="R37" s="1970"/>
      <c r="S37" s="1970"/>
      <c r="T37" s="1970"/>
      <c r="U37" s="1970"/>
      <c r="V37" s="1970"/>
      <c r="W37" s="1970"/>
      <c r="X37" s="1970"/>
      <c r="Y37" s="1970"/>
      <c r="Z37" s="1970"/>
      <c r="AA37" s="1970"/>
      <c r="AB37" s="1970"/>
      <c r="AC37" s="1970"/>
      <c r="AD37" s="1970"/>
      <c r="AE37" s="1970"/>
      <c r="AF37" s="1970"/>
      <c r="AG37" s="1970"/>
      <c r="AH37" s="1970"/>
      <c r="AI37" s="1970"/>
      <c r="AJ37" s="1970"/>
      <c r="AK37" s="1970"/>
      <c r="AL37" s="1970"/>
      <c r="AM37" s="1970"/>
      <c r="AN37" s="1970"/>
      <c r="AO37" s="1970"/>
      <c r="AP37" s="1970"/>
      <c r="AQ37" s="1970"/>
      <c r="AR37" s="1970"/>
      <c r="AS37" s="1970"/>
      <c r="AT37" s="1970"/>
      <c r="AU37" s="1970"/>
      <c r="AV37" s="1970"/>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70"/>
      <c r="C38" s="1970"/>
      <c r="D38" s="1970"/>
      <c r="E38" s="1970"/>
      <c r="F38" s="1970"/>
      <c r="G38" s="1970"/>
      <c r="H38" s="1970"/>
      <c r="I38" s="1970"/>
      <c r="J38" s="1970"/>
      <c r="K38" s="1970"/>
      <c r="L38" s="1970"/>
      <c r="M38" s="1970"/>
      <c r="N38" s="1970"/>
      <c r="O38" s="1970"/>
      <c r="P38" s="1970"/>
      <c r="Q38" s="1970"/>
      <c r="R38" s="1970"/>
      <c r="S38" s="1970"/>
      <c r="T38" s="1970"/>
      <c r="U38" s="1970"/>
      <c r="V38" s="1970"/>
      <c r="W38" s="1970"/>
      <c r="X38" s="1970"/>
      <c r="Y38" s="1970"/>
      <c r="Z38" s="1970"/>
      <c r="AA38" s="1970"/>
      <c r="AB38" s="1970"/>
      <c r="AC38" s="1970"/>
      <c r="AD38" s="1970"/>
      <c r="AE38" s="1970"/>
      <c r="AF38" s="1970"/>
      <c r="AG38" s="1970"/>
      <c r="AH38" s="1970"/>
      <c r="AI38" s="1970"/>
      <c r="AJ38" s="1970"/>
      <c r="AK38" s="1970"/>
      <c r="AL38" s="1970"/>
      <c r="AM38" s="1970"/>
      <c r="AN38" s="1970"/>
      <c r="AO38" s="1970"/>
      <c r="AP38" s="1970"/>
      <c r="AQ38" s="1970"/>
      <c r="AR38" s="1970"/>
      <c r="AS38" s="1970"/>
      <c r="AT38" s="1970"/>
      <c r="AU38" s="1970"/>
      <c r="AV38" s="197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70"/>
      <c r="C39" s="1970"/>
      <c r="D39" s="1970"/>
      <c r="E39" s="1970"/>
      <c r="F39" s="1970"/>
      <c r="G39" s="1970"/>
      <c r="H39" s="1970"/>
      <c r="I39" s="1970"/>
      <c r="J39" s="1970"/>
      <c r="K39" s="1970"/>
      <c r="L39" s="1970"/>
      <c r="M39" s="1970"/>
      <c r="N39" s="1970"/>
      <c r="O39" s="1970"/>
      <c r="P39" s="1970"/>
      <c r="Q39" s="1970"/>
      <c r="R39" s="1970"/>
      <c r="S39" s="1970"/>
      <c r="T39" s="1970"/>
      <c r="U39" s="1970"/>
      <c r="V39" s="1970"/>
      <c r="W39" s="1970"/>
      <c r="X39" s="1970"/>
      <c r="Y39" s="1970"/>
      <c r="Z39" s="1970"/>
      <c r="AA39" s="1970"/>
      <c r="AB39" s="1970"/>
      <c r="AC39" s="1970"/>
      <c r="AD39" s="1970"/>
      <c r="AE39" s="1970"/>
      <c r="AF39" s="1970"/>
      <c r="AG39" s="1970"/>
      <c r="AH39" s="1970"/>
      <c r="AI39" s="1970"/>
      <c r="AJ39" s="1970"/>
      <c r="AK39" s="1970"/>
      <c r="AL39" s="1970"/>
      <c r="AM39" s="1970"/>
      <c r="AN39" s="1970"/>
      <c r="AO39" s="1970"/>
      <c r="AP39" s="1970"/>
      <c r="AQ39" s="1970"/>
      <c r="AR39" s="1970"/>
      <c r="AS39" s="1970"/>
      <c r="AT39" s="1970"/>
      <c r="AU39" s="1970"/>
      <c r="AV39" s="197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70"/>
      <c r="C40" s="1970"/>
      <c r="D40" s="1970"/>
      <c r="E40" s="1970"/>
      <c r="F40" s="1970"/>
      <c r="G40" s="1970"/>
      <c r="H40" s="1970"/>
      <c r="I40" s="1970"/>
      <c r="J40" s="1970"/>
      <c r="K40" s="1970"/>
      <c r="L40" s="1970"/>
      <c r="M40" s="1970"/>
      <c r="N40" s="1970"/>
      <c r="O40" s="1970"/>
      <c r="P40" s="1970"/>
      <c r="Q40" s="1970"/>
      <c r="R40" s="1970"/>
      <c r="S40" s="1970"/>
      <c r="T40" s="1970"/>
      <c r="U40" s="1970"/>
      <c r="V40" s="1970"/>
      <c r="W40" s="1970"/>
      <c r="X40" s="1970"/>
      <c r="Y40" s="1970"/>
      <c r="Z40" s="1970"/>
      <c r="AA40" s="1970"/>
      <c r="AB40" s="1970"/>
      <c r="AC40" s="1970"/>
      <c r="AD40" s="1970"/>
      <c r="AE40" s="1970"/>
      <c r="AF40" s="1970"/>
      <c r="AG40" s="1970"/>
      <c r="AH40" s="1970"/>
      <c r="AI40" s="1970"/>
      <c r="AJ40" s="1970"/>
      <c r="AK40" s="1970"/>
      <c r="AL40" s="1970"/>
      <c r="AM40" s="1970"/>
      <c r="AN40" s="1970"/>
      <c r="AO40" s="1970"/>
      <c r="AP40" s="1970"/>
      <c r="AQ40" s="1970"/>
      <c r="AR40" s="1970"/>
      <c r="AS40" s="1970"/>
      <c r="AT40" s="1970"/>
      <c r="AU40" s="1970"/>
      <c r="AV40" s="197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c r="BT1" s="2004"/>
      <c r="BU1" s="2004"/>
      <c r="BV1" s="2004"/>
      <c r="BW1" s="2004"/>
      <c r="BX1" s="2004"/>
      <c r="BY1" s="2004"/>
      <c r="BZ1" s="2004"/>
      <c r="CA1" s="2004"/>
      <c r="CB1" s="2004"/>
      <c r="CC1" s="2004"/>
      <c r="CD1" s="2004"/>
      <c r="CE1" s="2004"/>
      <c r="CF1" s="2004"/>
      <c r="CG1" s="2004"/>
      <c r="CH1" s="2004"/>
      <c r="CI1" s="2004"/>
      <c r="CJ1" s="2004"/>
      <c r="CK1" s="2004"/>
      <c r="CL1" s="2004"/>
      <c r="CM1" s="2004"/>
      <c r="CN1" s="2004"/>
      <c r="CO1" s="2004"/>
      <c r="CP1" s="2004"/>
      <c r="CQ1" s="2004"/>
      <c r="CR1" s="2004"/>
      <c r="CS1" s="2004"/>
      <c r="CT1" s="2004"/>
      <c r="CU1" s="2004"/>
      <c r="CV1" s="2004"/>
      <c r="CW1" s="2004"/>
      <c r="CX1" s="2004"/>
      <c r="CY1" s="2004"/>
      <c r="CZ1" s="2004"/>
      <c r="DA1" s="2004"/>
      <c r="DB1" s="2004"/>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59" t="s">
        <v>168</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79" t="s">
        <v>48</v>
      </c>
      <c r="B7" s="1379"/>
      <c r="C7" s="1379"/>
      <c r="D7" s="1379"/>
      <c r="E7" s="1379"/>
      <c r="F7" s="1384"/>
      <c r="G7" s="1384"/>
      <c r="H7" s="1384"/>
      <c r="I7" s="1384"/>
      <c r="J7" s="1384"/>
      <c r="K7" s="1384"/>
      <c r="L7" s="1384"/>
      <c r="M7" s="1384"/>
      <c r="N7" s="1384"/>
      <c r="O7" s="1384"/>
      <c r="P7" s="1384"/>
      <c r="Q7" s="6"/>
      <c r="R7" s="6"/>
      <c r="S7" s="6"/>
      <c r="T7" s="1379" t="s">
        <v>47</v>
      </c>
      <c r="U7" s="1379"/>
      <c r="V7" s="1379"/>
      <c r="W7" s="1379"/>
      <c r="X7" s="1379"/>
      <c r="Y7" s="948"/>
      <c r="Z7" s="948"/>
      <c r="AA7" s="948"/>
      <c r="AB7" s="948"/>
      <c r="AC7" s="948"/>
      <c r="AD7" s="948"/>
      <c r="AE7" s="948"/>
      <c r="AF7" s="948"/>
      <c r="AG7" s="948"/>
      <c r="AH7" s="948"/>
      <c r="AI7" s="948"/>
      <c r="AJ7" s="4"/>
      <c r="AK7" s="2005" t="s">
        <v>442</v>
      </c>
      <c r="AL7" s="2006"/>
      <c r="AM7" s="2006"/>
      <c r="AN7" s="2006"/>
      <c r="AO7" s="2006"/>
      <c r="AP7" s="2006"/>
      <c r="AQ7" s="2006"/>
      <c r="AR7" s="2006"/>
      <c r="AS7" s="2006"/>
      <c r="AT7" s="2006"/>
      <c r="AU7" s="2006"/>
      <c r="AV7" s="2006"/>
      <c r="AW7" s="2006"/>
      <c r="AX7" s="2006"/>
      <c r="AY7" s="2006"/>
      <c r="AZ7" s="2006"/>
      <c r="BA7" s="2006"/>
      <c r="BB7" s="2006"/>
      <c r="BC7" s="2006"/>
      <c r="BD7" s="2006"/>
      <c r="BE7" s="2006"/>
      <c r="BF7" s="2006"/>
      <c r="BG7" s="2006"/>
      <c r="BH7" s="2006"/>
      <c r="BI7" s="2006"/>
      <c r="BJ7" s="2006"/>
      <c r="BK7" s="2007"/>
      <c r="BL7" s="2011" t="s">
        <v>237</v>
      </c>
      <c r="BM7" s="2012"/>
      <c r="BN7" s="2012"/>
      <c r="BO7" s="2012"/>
      <c r="BP7" s="2012"/>
      <c r="BQ7" s="2012"/>
      <c r="BR7" s="2012"/>
      <c r="BS7" s="2012"/>
      <c r="BT7" s="2012"/>
      <c r="BU7" s="2012"/>
      <c r="BV7" s="2012"/>
      <c r="BW7" s="2012"/>
      <c r="BX7" s="2012"/>
      <c r="BY7" s="2012"/>
      <c r="BZ7" s="2012"/>
      <c r="CA7" s="2012"/>
      <c r="CB7" s="2012"/>
      <c r="CC7" s="2012"/>
      <c r="CD7" s="2012"/>
      <c r="CE7" s="2012"/>
      <c r="CF7" s="2012"/>
      <c r="CG7" s="2012"/>
      <c r="CH7" s="2012"/>
      <c r="CI7" s="2012"/>
      <c r="CJ7" s="2012"/>
      <c r="CK7" s="2012"/>
      <c r="CL7" s="2012"/>
      <c r="CM7" s="2012"/>
      <c r="CN7" s="2012"/>
      <c r="CO7" s="2012"/>
      <c r="CP7" s="2012"/>
      <c r="CQ7" s="2012"/>
      <c r="CR7" s="2012"/>
      <c r="CS7" s="2012"/>
      <c r="CT7" s="2012"/>
      <c r="CU7" s="2012"/>
      <c r="CV7" s="2012"/>
      <c r="CW7" s="2012"/>
      <c r="CX7" s="2012"/>
      <c r="CY7" s="2012"/>
      <c r="CZ7" s="2012"/>
      <c r="DA7" s="2013"/>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2008"/>
      <c r="AL8" s="2009"/>
      <c r="AM8" s="2009"/>
      <c r="AN8" s="2009"/>
      <c r="AO8" s="2009"/>
      <c r="AP8" s="2009"/>
      <c r="AQ8" s="2009"/>
      <c r="AR8" s="2009"/>
      <c r="AS8" s="2009"/>
      <c r="AT8" s="2009"/>
      <c r="AU8" s="2009"/>
      <c r="AV8" s="2009"/>
      <c r="AW8" s="2009"/>
      <c r="AX8" s="2009"/>
      <c r="AY8" s="2009"/>
      <c r="AZ8" s="2009"/>
      <c r="BA8" s="2009"/>
      <c r="BB8" s="2009"/>
      <c r="BC8" s="2009"/>
      <c r="BD8" s="2009"/>
      <c r="BE8" s="2009"/>
      <c r="BF8" s="2009"/>
      <c r="BG8" s="2009"/>
      <c r="BH8" s="2009"/>
      <c r="BI8" s="2009"/>
      <c r="BJ8" s="2009"/>
      <c r="BK8" s="2010"/>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4"/>
      <c r="AK9" s="1618"/>
      <c r="AL9" s="1620"/>
      <c r="AM9" s="1267">
        <v>1</v>
      </c>
      <c r="AN9" s="1267"/>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253"/>
      <c r="AL10" s="1254"/>
      <c r="AM10" s="1269">
        <v>2</v>
      </c>
      <c r="AN10" s="1269"/>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296" t="s">
        <v>167</v>
      </c>
      <c r="B11" s="1297"/>
      <c r="C11" s="1297"/>
      <c r="D11" s="1297"/>
      <c r="E11" s="1297"/>
      <c r="F11" s="1297"/>
      <c r="G11" s="1297"/>
      <c r="H11" s="1297"/>
      <c r="I11" s="1297"/>
      <c r="J11" s="1297"/>
      <c r="K11" s="1297"/>
      <c r="L11" s="1297"/>
      <c r="M11" s="1297"/>
      <c r="N11" s="1297"/>
      <c r="O11" s="1297"/>
      <c r="P11" s="1298"/>
      <c r="Q11" s="6"/>
      <c r="R11" s="6"/>
      <c r="S11" s="133"/>
      <c r="T11" s="1433" t="s">
        <v>162</v>
      </c>
      <c r="U11" s="1434"/>
      <c r="V11" s="1434"/>
      <c r="W11" s="1434"/>
      <c r="X11" s="1434"/>
      <c r="Y11" s="1434"/>
      <c r="Z11" s="1434"/>
      <c r="AA11" s="1434"/>
      <c r="AB11" s="1434"/>
      <c r="AC11" s="1434"/>
      <c r="AD11" s="1434"/>
      <c r="AE11" s="1434"/>
      <c r="AF11" s="1434"/>
      <c r="AG11" s="1434"/>
      <c r="AH11" s="1434"/>
      <c r="AI11" s="1435"/>
      <c r="AJ11" s="4"/>
      <c r="AK11" s="1253"/>
      <c r="AL11" s="1254"/>
      <c r="AM11" s="1269">
        <v>3</v>
      </c>
      <c r="AN11" s="1269"/>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14" t="s">
        <v>878</v>
      </c>
      <c r="B12" s="2015"/>
      <c r="C12" s="2015"/>
      <c r="D12" s="2015"/>
      <c r="E12" s="2015"/>
      <c r="F12" s="2015"/>
      <c r="G12" s="1049"/>
      <c r="H12" s="1049"/>
      <c r="I12" s="1049"/>
      <c r="J12" s="1049"/>
      <c r="K12" s="1049"/>
      <c r="L12" s="1049"/>
      <c r="M12" s="1049"/>
      <c r="N12" s="1049"/>
      <c r="O12" s="1049"/>
      <c r="P12" s="1050"/>
      <c r="Q12" s="6"/>
      <c r="R12" s="6"/>
      <c r="S12" s="133"/>
      <c r="T12" s="1680"/>
      <c r="U12" s="1681"/>
      <c r="V12" s="1681"/>
      <c r="W12" s="1681"/>
      <c r="X12" s="1681"/>
      <c r="Y12" s="1681"/>
      <c r="Z12" s="1681" t="s">
        <v>102</v>
      </c>
      <c r="AA12" s="1681"/>
      <c r="AB12" s="1681"/>
      <c r="AC12" s="1681"/>
      <c r="AD12" s="1681"/>
      <c r="AE12" s="1681" t="s">
        <v>101</v>
      </c>
      <c r="AF12" s="1681"/>
      <c r="AG12" s="1681"/>
      <c r="AH12" s="1681"/>
      <c r="AI12" s="1694"/>
      <c r="AJ12" s="4"/>
      <c r="AK12" s="1253"/>
      <c r="AL12" s="1254"/>
      <c r="AM12" s="1269">
        <v>4</v>
      </c>
      <c r="AN12" s="1269"/>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304" t="s">
        <v>165</v>
      </c>
      <c r="B13" s="1305"/>
      <c r="C13" s="1305"/>
      <c r="D13" s="1305"/>
      <c r="E13" s="1305"/>
      <c r="F13" s="1305"/>
      <c r="G13" s="1008"/>
      <c r="H13" s="2017"/>
      <c r="I13" s="2017"/>
      <c r="J13" s="2017"/>
      <c r="K13" s="2017"/>
      <c r="L13" s="138" t="s">
        <v>133</v>
      </c>
      <c r="M13" s="1150"/>
      <c r="N13" s="1150"/>
      <c r="O13" s="1150"/>
      <c r="P13" s="1358"/>
      <c r="Q13" s="6"/>
      <c r="R13" s="6"/>
      <c r="S13" s="40"/>
      <c r="T13" s="1304" t="s">
        <v>161</v>
      </c>
      <c r="U13" s="1305"/>
      <c r="V13" s="1305"/>
      <c r="W13" s="1305"/>
      <c r="X13" s="1305"/>
      <c r="Y13" s="1305"/>
      <c r="Z13" s="926"/>
      <c r="AA13" s="926"/>
      <c r="AB13" s="926"/>
      <c r="AC13" s="926"/>
      <c r="AD13" s="926"/>
      <c r="AE13" s="1968" t="str">
        <f>AC53</f>
        <v/>
      </c>
      <c r="AF13" s="1968"/>
      <c r="AG13" s="1968"/>
      <c r="AH13" s="1968"/>
      <c r="AI13" s="2018"/>
      <c r="AJ13" s="4"/>
      <c r="AK13" s="1253"/>
      <c r="AL13" s="1254"/>
      <c r="AM13" s="1269">
        <v>5</v>
      </c>
      <c r="AN13" s="1269"/>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304" t="s">
        <v>111</v>
      </c>
      <c r="B14" s="1305"/>
      <c r="C14" s="1305"/>
      <c r="D14" s="1305"/>
      <c r="E14" s="1305"/>
      <c r="F14" s="1305"/>
      <c r="G14" s="1033"/>
      <c r="H14" s="1033"/>
      <c r="I14" s="1033"/>
      <c r="J14" s="1033"/>
      <c r="K14" s="1033"/>
      <c r="L14" s="1033"/>
      <c r="M14" s="1033"/>
      <c r="N14" s="1033"/>
      <c r="O14" s="1033"/>
      <c r="P14" s="1034"/>
      <c r="Q14" s="6"/>
      <c r="R14" s="6"/>
      <c r="S14" s="40"/>
      <c r="T14" s="1304" t="s">
        <v>160</v>
      </c>
      <c r="U14" s="1305"/>
      <c r="V14" s="1305"/>
      <c r="W14" s="1305"/>
      <c r="X14" s="1305"/>
      <c r="Y14" s="1305"/>
      <c r="Z14" s="926"/>
      <c r="AA14" s="926"/>
      <c r="AB14" s="926"/>
      <c r="AC14" s="926"/>
      <c r="AD14" s="926"/>
      <c r="AE14" s="926"/>
      <c r="AF14" s="926"/>
      <c r="AG14" s="926"/>
      <c r="AH14" s="926"/>
      <c r="AI14" s="1487"/>
      <c r="AJ14" s="4"/>
      <c r="AK14" s="1253"/>
      <c r="AL14" s="1254"/>
      <c r="AM14" s="1269">
        <v>6</v>
      </c>
      <c r="AN14" s="1269"/>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92" t="s">
        <v>54</v>
      </c>
      <c r="B15" s="1393"/>
      <c r="C15" s="1393"/>
      <c r="D15" s="1393"/>
      <c r="E15" s="1393"/>
      <c r="F15" s="1394"/>
      <c r="G15" s="1033"/>
      <c r="H15" s="1033"/>
      <c r="I15" s="1033"/>
      <c r="J15" s="1033"/>
      <c r="K15" s="1033"/>
      <c r="L15" s="1033"/>
      <c r="M15" s="1033"/>
      <c r="N15" s="1033"/>
      <c r="O15" s="1033"/>
      <c r="P15" s="1034"/>
      <c r="Q15" s="6"/>
      <c r="R15" s="6"/>
      <c r="S15" s="40"/>
      <c r="T15" s="1304" t="s">
        <v>179</v>
      </c>
      <c r="U15" s="1305"/>
      <c r="V15" s="1305"/>
      <c r="W15" s="1305"/>
      <c r="X15" s="1305"/>
      <c r="Y15" s="1305"/>
      <c r="Z15" s="926"/>
      <c r="AA15" s="926"/>
      <c r="AB15" s="926"/>
      <c r="AC15" s="926"/>
      <c r="AD15" s="926"/>
      <c r="AE15" s="926"/>
      <c r="AF15" s="926"/>
      <c r="AG15" s="926"/>
      <c r="AH15" s="926"/>
      <c r="AI15" s="1487"/>
      <c r="AJ15" s="4"/>
      <c r="AK15" s="1253"/>
      <c r="AL15" s="1254"/>
      <c r="AM15" s="1269">
        <v>7</v>
      </c>
      <c r="AN15" s="1269"/>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92" t="s">
        <v>150</v>
      </c>
      <c r="B16" s="1393"/>
      <c r="C16" s="1393"/>
      <c r="D16" s="1393"/>
      <c r="E16" s="1393"/>
      <c r="F16" s="1394"/>
      <c r="G16" s="1033"/>
      <c r="H16" s="1033"/>
      <c r="I16" s="1033"/>
      <c r="J16" s="1033"/>
      <c r="K16" s="1033"/>
      <c r="L16" s="1033"/>
      <c r="M16" s="1033"/>
      <c r="N16" s="1033"/>
      <c r="O16" s="1033"/>
      <c r="P16" s="1034"/>
      <c r="Q16" s="6"/>
      <c r="R16" s="6"/>
      <c r="S16" s="40"/>
      <c r="T16" s="1302" t="s">
        <v>180</v>
      </c>
      <c r="U16" s="1303"/>
      <c r="V16" s="1303"/>
      <c r="W16" s="1303"/>
      <c r="X16" s="1303"/>
      <c r="Y16" s="1303"/>
      <c r="Z16" s="1532"/>
      <c r="AA16" s="1532"/>
      <c r="AB16" s="1532"/>
      <c r="AC16" s="1532"/>
      <c r="AD16" s="1532"/>
      <c r="AE16" s="1532"/>
      <c r="AF16" s="1532"/>
      <c r="AG16" s="1532"/>
      <c r="AH16" s="1532"/>
      <c r="AI16" s="2016"/>
      <c r="AJ16" s="4"/>
      <c r="AK16" s="1253"/>
      <c r="AL16" s="1254"/>
      <c r="AM16" s="1269">
        <v>8</v>
      </c>
      <c r="AN16" s="1269"/>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92" t="s">
        <v>149</v>
      </c>
      <c r="B17" s="1393"/>
      <c r="C17" s="1393"/>
      <c r="D17" s="1393"/>
      <c r="E17" s="1393"/>
      <c r="F17" s="1394"/>
      <c r="G17" s="1373" t="s">
        <v>148</v>
      </c>
      <c r="H17" s="1373"/>
      <c r="I17" s="1373"/>
      <c r="J17" s="1373"/>
      <c r="K17" s="1373"/>
      <c r="L17" s="1373"/>
      <c r="M17" s="1373"/>
      <c r="N17" s="1373"/>
      <c r="O17" s="1373"/>
      <c r="P17" s="1374"/>
      <c r="Q17" s="6"/>
      <c r="R17" s="6"/>
      <c r="S17" s="133"/>
      <c r="T17" s="133"/>
      <c r="U17" s="133"/>
      <c r="V17" s="133"/>
      <c r="W17" s="133"/>
      <c r="X17" s="133"/>
      <c r="Y17" s="133"/>
      <c r="Z17" s="133"/>
      <c r="AA17" s="133"/>
      <c r="AB17" s="133"/>
      <c r="AC17" s="133"/>
      <c r="AD17" s="133"/>
      <c r="AE17" s="133"/>
      <c r="AF17" s="133"/>
      <c r="AG17" s="133"/>
      <c r="AH17" s="133"/>
      <c r="AI17" s="133"/>
      <c r="AJ17" s="4"/>
      <c r="AK17" s="1253"/>
      <c r="AL17" s="1254"/>
      <c r="AM17" s="1269">
        <v>9</v>
      </c>
      <c r="AN17" s="1269"/>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304" t="s">
        <v>146</v>
      </c>
      <c r="B18" s="1305"/>
      <c r="C18" s="1305"/>
      <c r="D18" s="1305"/>
      <c r="E18" s="1305"/>
      <c r="F18" s="1305"/>
      <c r="G18" s="1033"/>
      <c r="H18" s="1033"/>
      <c r="I18" s="1033"/>
      <c r="J18" s="1033"/>
      <c r="K18" s="1033"/>
      <c r="L18" s="1033"/>
      <c r="M18" s="1033"/>
      <c r="N18" s="1033"/>
      <c r="O18" s="1033"/>
      <c r="P18" s="1034"/>
      <c r="Q18" s="6"/>
      <c r="R18" s="6"/>
      <c r="S18" s="6"/>
      <c r="T18" s="6"/>
      <c r="U18" s="6"/>
      <c r="V18" s="6"/>
      <c r="W18" s="6"/>
      <c r="X18" s="6"/>
      <c r="Y18" s="6"/>
      <c r="Z18" s="6"/>
      <c r="AA18" s="6"/>
      <c r="AB18" s="6"/>
      <c r="AC18" s="6"/>
      <c r="AD18" s="6"/>
      <c r="AE18" s="6"/>
      <c r="AF18" s="6"/>
      <c r="AG18" s="6"/>
      <c r="AH18" s="6"/>
      <c r="AI18" s="6"/>
      <c r="AJ18" s="4"/>
      <c r="AK18" s="1253"/>
      <c r="AL18" s="1254"/>
      <c r="AM18" s="1269">
        <v>10</v>
      </c>
      <c r="AN18" s="1269"/>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304" t="s">
        <v>164</v>
      </c>
      <c r="B19" s="1305"/>
      <c r="C19" s="1305"/>
      <c r="D19" s="1305"/>
      <c r="E19" s="1305"/>
      <c r="F19" s="1305"/>
      <c r="G19" s="1033"/>
      <c r="H19" s="1033"/>
      <c r="I19" s="1033"/>
      <c r="J19" s="1033"/>
      <c r="K19" s="1033"/>
      <c r="L19" s="1033"/>
      <c r="M19" s="1033"/>
      <c r="N19" s="1033"/>
      <c r="O19" s="1033"/>
      <c r="P19" s="1034"/>
      <c r="Q19" s="6"/>
      <c r="R19" s="6"/>
      <c r="S19" s="6"/>
      <c r="T19" s="6"/>
      <c r="U19" s="6"/>
      <c r="V19" s="6"/>
      <c r="W19" s="6"/>
      <c r="X19" s="6"/>
      <c r="Y19" s="6"/>
      <c r="Z19" s="6"/>
      <c r="AA19" s="6"/>
      <c r="AB19" s="6"/>
      <c r="AC19" s="6"/>
      <c r="AD19" s="6"/>
      <c r="AE19" s="6"/>
      <c r="AF19" s="6"/>
      <c r="AG19" s="6"/>
      <c r="AH19" s="6"/>
      <c r="AI19" s="6"/>
      <c r="AJ19" s="4"/>
      <c r="AK19" s="1253"/>
      <c r="AL19" s="1254"/>
      <c r="AM19" s="1269">
        <v>11</v>
      </c>
      <c r="AN19" s="1269"/>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302" t="s">
        <v>163</v>
      </c>
      <c r="B20" s="1303"/>
      <c r="C20" s="1303"/>
      <c r="D20" s="1303"/>
      <c r="E20" s="1303"/>
      <c r="F20" s="1303"/>
      <c r="G20" s="1372"/>
      <c r="H20" s="1372"/>
      <c r="I20" s="1372"/>
      <c r="J20" s="1372"/>
      <c r="K20" s="1372"/>
      <c r="L20" s="1372"/>
      <c r="M20" s="1372"/>
      <c r="N20" s="1372"/>
      <c r="O20" s="1372"/>
      <c r="P20" s="2019"/>
      <c r="Q20" s="6"/>
      <c r="R20" s="6"/>
      <c r="S20" s="40"/>
      <c r="T20" s="40"/>
      <c r="U20" s="40"/>
      <c r="V20" s="40"/>
      <c r="W20" s="40"/>
      <c r="X20" s="40"/>
      <c r="Y20" s="40"/>
      <c r="Z20" s="38"/>
      <c r="AA20" s="38"/>
      <c r="AB20" s="38"/>
      <c r="AC20" s="38"/>
      <c r="AD20" s="38"/>
      <c r="AE20" s="38"/>
      <c r="AF20" s="38"/>
      <c r="AG20" s="38"/>
      <c r="AH20" s="38"/>
      <c r="AI20" s="38"/>
      <c r="AJ20" s="4"/>
      <c r="AK20" s="1253"/>
      <c r="AL20" s="1254"/>
      <c r="AM20" s="1269">
        <v>12</v>
      </c>
      <c r="AN20" s="1269"/>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2002" t="s">
        <v>223</v>
      </c>
      <c r="BN20" s="2020"/>
      <c r="BO20" s="2003"/>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253"/>
      <c r="AL21" s="1254"/>
      <c r="AM21" s="1269">
        <v>13</v>
      </c>
      <c r="AN21" s="1269"/>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2002" t="s">
        <v>221</v>
      </c>
      <c r="BO21" s="2003"/>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253"/>
      <c r="AL22" s="1254"/>
      <c r="AM22" s="1269">
        <v>14</v>
      </c>
      <c r="AN22" s="1269"/>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2002" t="s">
        <v>219</v>
      </c>
      <c r="BO22" s="2003"/>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253"/>
      <c r="AL23" s="1254"/>
      <c r="AM23" s="1269">
        <v>15</v>
      </c>
      <c r="AN23" s="1269"/>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2002" t="s">
        <v>217</v>
      </c>
      <c r="BO23" s="2003"/>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2022"/>
      <c r="AL24" s="1616"/>
      <c r="AM24" s="1282">
        <v>16</v>
      </c>
      <c r="AN24" s="1282"/>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992" t="s">
        <v>92</v>
      </c>
      <c r="AW28" s="1314"/>
      <c r="AX28" s="1314"/>
      <c r="AY28" s="1314"/>
      <c r="AZ28" s="1314"/>
      <c r="BA28" s="1314"/>
      <c r="BB28" s="1314"/>
      <c r="BC28" s="1993"/>
      <c r="BD28" s="101"/>
      <c r="BE28" s="4"/>
      <c r="BF28" s="1313" t="s">
        <v>696</v>
      </c>
      <c r="BG28" s="1314"/>
      <c r="BH28" s="1314"/>
      <c r="BI28" s="1314"/>
      <c r="BJ28" s="1314"/>
      <c r="BK28" s="1314"/>
      <c r="BL28" s="1314"/>
      <c r="BM28" s="1314"/>
      <c r="BN28" s="1314"/>
      <c r="BO28" s="1314"/>
      <c r="BP28" s="1314"/>
      <c r="BQ28" s="1314"/>
      <c r="BR28" s="1314"/>
      <c r="BS28" s="1314"/>
      <c r="BT28" s="131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994" t="s">
        <v>91</v>
      </c>
      <c r="AW29" s="1661"/>
      <c r="AX29" s="1661"/>
      <c r="AY29" s="1661"/>
      <c r="AZ29" s="1661"/>
      <c r="BA29" s="1662"/>
      <c r="BB29" s="1995"/>
      <c r="BC29" s="1996"/>
      <c r="BD29" s="97"/>
      <c r="BE29" s="4"/>
      <c r="BF29" s="913"/>
      <c r="BG29" s="914"/>
      <c r="BH29" s="914"/>
      <c r="BI29" s="914"/>
      <c r="BJ29" s="915"/>
      <c r="BK29" s="916"/>
      <c r="BL29" s="914"/>
      <c r="BM29" s="914"/>
      <c r="BN29" s="914"/>
      <c r="BO29" s="915"/>
      <c r="BP29" s="916"/>
      <c r="BQ29" s="914"/>
      <c r="BR29" s="914"/>
      <c r="BS29" s="914"/>
      <c r="BT29" s="91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83" t="s">
        <v>749</v>
      </c>
      <c r="AL30" s="1984"/>
      <c r="AM30" s="1984"/>
      <c r="AN30" s="1984"/>
      <c r="AO30" s="1984"/>
      <c r="AP30" s="1984"/>
      <c r="AQ30" s="1984"/>
      <c r="AR30" s="1984"/>
      <c r="AS30" s="1985"/>
      <c r="AT30" s="4"/>
      <c r="AU30" s="48"/>
      <c r="AV30" s="1997" t="s">
        <v>90</v>
      </c>
      <c r="AW30" s="1276"/>
      <c r="AX30" s="1276"/>
      <c r="AY30" s="1276"/>
      <c r="AZ30" s="1276"/>
      <c r="BA30" s="1277"/>
      <c r="BB30" s="1998"/>
      <c r="BC30" s="1999"/>
      <c r="BD30" s="46"/>
      <c r="BE30" s="4"/>
      <c r="BF30" s="894"/>
      <c r="BG30" s="878"/>
      <c r="BH30" s="878"/>
      <c r="BI30" s="878"/>
      <c r="BJ30" s="879"/>
      <c r="BK30" s="877"/>
      <c r="BL30" s="878"/>
      <c r="BM30" s="878"/>
      <c r="BN30" s="878"/>
      <c r="BO30" s="879"/>
      <c r="BP30" s="877"/>
      <c r="BQ30" s="878"/>
      <c r="BR30" s="878"/>
      <c r="BS30" s="878"/>
      <c r="BT30" s="88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589" t="s">
        <v>60</v>
      </c>
      <c r="B31" s="1586"/>
      <c r="C31" s="1586"/>
      <c r="D31" s="1586"/>
      <c r="E31" s="1586"/>
      <c r="F31" s="1586"/>
      <c r="G31" s="1586"/>
      <c r="H31" s="1585" t="s">
        <v>93</v>
      </c>
      <c r="I31" s="1585"/>
      <c r="J31" s="1585"/>
      <c r="K31" s="1585"/>
      <c r="L31" s="1585"/>
      <c r="M31" s="1585"/>
      <c r="N31" s="1585"/>
      <c r="O31" s="1585"/>
      <c r="P31" s="1585"/>
      <c r="Q31" s="1586" t="s">
        <v>59</v>
      </c>
      <c r="R31" s="1586"/>
      <c r="S31" s="1586"/>
      <c r="T31" s="1585" t="s">
        <v>58</v>
      </c>
      <c r="U31" s="1585"/>
      <c r="V31" s="1585"/>
      <c r="W31" s="1585"/>
      <c r="X31" s="1585"/>
      <c r="Y31" s="1585"/>
      <c r="Z31" s="1585"/>
      <c r="AA31" s="1585"/>
      <c r="AB31" s="1585"/>
      <c r="AC31" s="1586" t="s">
        <v>57</v>
      </c>
      <c r="AD31" s="1586"/>
      <c r="AE31" s="1586"/>
      <c r="AF31" s="1598" t="s">
        <v>39</v>
      </c>
      <c r="AG31" s="1599"/>
      <c r="AH31" s="1599"/>
      <c r="AI31" s="1600"/>
      <c r="AJ31" s="4"/>
      <c r="AK31" s="1986"/>
      <c r="AL31" s="1987"/>
      <c r="AM31" s="1987"/>
      <c r="AN31" s="1987"/>
      <c r="AO31" s="1987"/>
      <c r="AP31" s="1987"/>
      <c r="AQ31" s="1987"/>
      <c r="AR31" s="1987"/>
      <c r="AS31" s="1988"/>
      <c r="AT31" s="4"/>
      <c r="AU31" s="45"/>
      <c r="AV31" s="44"/>
      <c r="AW31" s="44"/>
      <c r="AX31" s="44"/>
      <c r="AY31" s="44"/>
      <c r="AZ31" s="44"/>
      <c r="BA31" s="44"/>
      <c r="BB31" s="44"/>
      <c r="BC31" s="44"/>
      <c r="BD31" s="43"/>
      <c r="BE31" s="4"/>
      <c r="BF31" s="894"/>
      <c r="BG31" s="878"/>
      <c r="BH31" s="878"/>
      <c r="BI31" s="878"/>
      <c r="BJ31" s="879"/>
      <c r="BK31" s="877"/>
      <c r="BL31" s="878"/>
      <c r="BM31" s="878"/>
      <c r="BN31" s="878"/>
      <c r="BO31" s="879"/>
      <c r="BP31" s="877"/>
      <c r="BQ31" s="878"/>
      <c r="BR31" s="878"/>
      <c r="BS31" s="878"/>
      <c r="BT31" s="88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590"/>
      <c r="B32" s="1587"/>
      <c r="C32" s="1587"/>
      <c r="D32" s="1587"/>
      <c r="E32" s="1587"/>
      <c r="F32" s="1587"/>
      <c r="G32" s="1587"/>
      <c r="H32" s="1368" t="s">
        <v>55</v>
      </c>
      <c r="I32" s="1368"/>
      <c r="J32" s="1368"/>
      <c r="K32" s="1368" t="s">
        <v>54</v>
      </c>
      <c r="L32" s="1368"/>
      <c r="M32" s="1368"/>
      <c r="N32" s="1368" t="s">
        <v>653</v>
      </c>
      <c r="O32" s="1368"/>
      <c r="P32" s="1368"/>
      <c r="Q32" s="1587"/>
      <c r="R32" s="1587"/>
      <c r="S32" s="1587"/>
      <c r="T32" s="1368" t="s">
        <v>52</v>
      </c>
      <c r="U32" s="1368"/>
      <c r="V32" s="1368"/>
      <c r="W32" s="1368" t="s">
        <v>51</v>
      </c>
      <c r="X32" s="1368"/>
      <c r="Y32" s="1368"/>
      <c r="Z32" s="1368" t="s">
        <v>50</v>
      </c>
      <c r="AA32" s="1368"/>
      <c r="AB32" s="1368"/>
      <c r="AC32" s="1587"/>
      <c r="AD32" s="1587"/>
      <c r="AE32" s="1587"/>
      <c r="AF32" s="1601"/>
      <c r="AG32" s="1602"/>
      <c r="AH32" s="1602"/>
      <c r="AI32" s="1603"/>
      <c r="AJ32" s="4"/>
      <c r="AK32" s="1989"/>
      <c r="AL32" s="1990"/>
      <c r="AM32" s="1990"/>
      <c r="AN32" s="1990"/>
      <c r="AO32" s="1990"/>
      <c r="AP32" s="1990"/>
      <c r="AQ32" s="1990"/>
      <c r="AR32" s="1990"/>
      <c r="AS32" s="1991"/>
      <c r="AT32" s="4"/>
      <c r="AU32" s="1313" t="s">
        <v>56</v>
      </c>
      <c r="AV32" s="1314"/>
      <c r="AW32" s="1314"/>
      <c r="AX32" s="1314"/>
      <c r="AY32" s="1314"/>
      <c r="AZ32" s="1314"/>
      <c r="BA32" s="1314"/>
      <c r="BB32" s="1314"/>
      <c r="BC32" s="1314"/>
      <c r="BD32" s="1315"/>
      <c r="BE32" s="4"/>
      <c r="BF32" s="894"/>
      <c r="BG32" s="878"/>
      <c r="BH32" s="878"/>
      <c r="BI32" s="878"/>
      <c r="BJ32" s="879"/>
      <c r="BK32" s="877"/>
      <c r="BL32" s="878"/>
      <c r="BM32" s="878"/>
      <c r="BN32" s="878"/>
      <c r="BO32" s="879"/>
      <c r="BP32" s="877"/>
      <c r="BQ32" s="878"/>
      <c r="BR32" s="878"/>
      <c r="BS32" s="878"/>
      <c r="BT32" s="88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4"/>
      <c r="B33" s="2025"/>
      <c r="C33" s="2025"/>
      <c r="D33" s="2025"/>
      <c r="E33" s="2025"/>
      <c r="F33" s="2025"/>
      <c r="G33" s="2025"/>
      <c r="H33" s="1588"/>
      <c r="I33" s="1588"/>
      <c r="J33" s="1588"/>
      <c r="K33" s="1588"/>
      <c r="L33" s="1588"/>
      <c r="M33" s="1588"/>
      <c r="N33" s="1588"/>
      <c r="O33" s="1588"/>
      <c r="P33" s="1588"/>
      <c r="Q33" s="1588"/>
      <c r="R33" s="1588"/>
      <c r="S33" s="1588"/>
      <c r="T33" s="1584"/>
      <c r="U33" s="1584"/>
      <c r="V33" s="1584"/>
      <c r="W33" s="1584"/>
      <c r="X33" s="1584"/>
      <c r="Y33" s="1584"/>
      <c r="Z33" s="1584"/>
      <c r="AA33" s="1584"/>
      <c r="AB33" s="1584"/>
      <c r="AC33" s="1584"/>
      <c r="AD33" s="1584"/>
      <c r="AE33" s="1584"/>
      <c r="AF33" s="1588"/>
      <c r="AG33" s="1588"/>
      <c r="AH33" s="1588"/>
      <c r="AI33" s="2021"/>
      <c r="AJ33" s="4"/>
      <c r="AK33" s="2023" t="str">
        <f>IFERROR(AN33*(1-$BB$30),"")</f>
        <v/>
      </c>
      <c r="AL33" s="2000"/>
      <c r="AM33" s="2000"/>
      <c r="AN33" s="2000" t="str">
        <f>IFERROR(($AK$53*Q33),"")</f>
        <v/>
      </c>
      <c r="AO33" s="2000"/>
      <c r="AP33" s="2000"/>
      <c r="AQ33" s="2000" t="str">
        <f>IFERROR(AN33*(1+$BB$29),"")</f>
        <v/>
      </c>
      <c r="AR33" s="2000"/>
      <c r="AS33" s="2001"/>
      <c r="AT33" s="4"/>
      <c r="AU33" s="1977" t="str">
        <f>IF(AC33="","",IF(AC33&lt;Q33-(Q33*$BB$30),"Below "&amp;$BB$30*100&amp;"% by "&amp;Q33-(Q33*$BB$30)-AC33&amp;" CFM",IF(AC33&gt;Q33+(Q33*$BB$29),"Above "&amp;$BB$29*100&amp;"% by "&amp;AC33-Q33-(Q33*$BB$29)&amp;" CFM","")))</f>
        <v/>
      </c>
      <c r="AV33" s="1978"/>
      <c r="AW33" s="1978"/>
      <c r="AX33" s="1978"/>
      <c r="AY33" s="1978"/>
      <c r="AZ33" s="1978"/>
      <c r="BA33" s="1978"/>
      <c r="BB33" s="1978"/>
      <c r="BC33" s="1978"/>
      <c r="BD33" s="1979"/>
      <c r="BE33" s="4"/>
      <c r="BF33" s="894"/>
      <c r="BG33" s="878"/>
      <c r="BH33" s="878"/>
      <c r="BI33" s="878"/>
      <c r="BJ33" s="879"/>
      <c r="BK33" s="877"/>
      <c r="BL33" s="878"/>
      <c r="BM33" s="878"/>
      <c r="BN33" s="878"/>
      <c r="BO33" s="879"/>
      <c r="BP33" s="877"/>
      <c r="BQ33" s="878"/>
      <c r="BR33" s="878"/>
      <c r="BS33" s="878"/>
      <c r="BT33" s="88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4"/>
      <c r="B34" s="2025"/>
      <c r="C34" s="2025"/>
      <c r="D34" s="2025"/>
      <c r="E34" s="2025"/>
      <c r="F34" s="2025"/>
      <c r="G34" s="2025"/>
      <c r="H34" s="1049"/>
      <c r="I34" s="1049"/>
      <c r="J34" s="1049"/>
      <c r="K34" s="1049"/>
      <c r="L34" s="1049"/>
      <c r="M34" s="1049"/>
      <c r="N34" s="1049"/>
      <c r="O34" s="1049"/>
      <c r="P34" s="1049"/>
      <c r="Q34" s="1049"/>
      <c r="R34" s="1049"/>
      <c r="S34" s="1049"/>
      <c r="T34" s="1584"/>
      <c r="U34" s="1584"/>
      <c r="V34" s="1584"/>
      <c r="W34" s="1584"/>
      <c r="X34" s="1584"/>
      <c r="Y34" s="1584"/>
      <c r="Z34" s="1584"/>
      <c r="AA34" s="1584"/>
      <c r="AB34" s="1584"/>
      <c r="AC34" s="1584"/>
      <c r="AD34" s="1584"/>
      <c r="AE34" s="1584"/>
      <c r="AF34" s="1033"/>
      <c r="AG34" s="1033"/>
      <c r="AH34" s="1033"/>
      <c r="AI34" s="1034"/>
      <c r="AJ34" s="4"/>
      <c r="AK34" s="2023" t="str">
        <f t="shared" ref="AK34:AK52" si="0">IFERROR(AN34*(1-$BB$30),"")</f>
        <v/>
      </c>
      <c r="AL34" s="2000"/>
      <c r="AM34" s="2000"/>
      <c r="AN34" s="2000" t="str">
        <f t="shared" ref="AN34:AN52" si="1">IFERROR(($AK$53*Q34),"")</f>
        <v/>
      </c>
      <c r="AO34" s="2000"/>
      <c r="AP34" s="2000"/>
      <c r="AQ34" s="2000" t="str">
        <f t="shared" ref="AQ34:AQ52" si="2">IFERROR(AN34*(1+$BB$29),"")</f>
        <v/>
      </c>
      <c r="AR34" s="2000"/>
      <c r="AS34" s="2001"/>
      <c r="AT34" s="4"/>
      <c r="AU34" s="1977" t="str">
        <f t="shared" ref="AU34:AU53" si="3">IF(AC34="","",IF(AC34&lt;Q34-(Q34*$BB$30),"Below "&amp;$BB$30*100&amp;"% by "&amp;Q34-(Q34*$BB$30)-AC34&amp;" CFM",IF(AC34&gt;Q34+(Q34*$BB$29),"Above "&amp;$BB$29*100&amp;"% by "&amp;AC34-Q34-(Q34*$BB$29)&amp;" CFM","")))</f>
        <v/>
      </c>
      <c r="AV34" s="1978"/>
      <c r="AW34" s="1978"/>
      <c r="AX34" s="1978"/>
      <c r="AY34" s="1978"/>
      <c r="AZ34" s="1978"/>
      <c r="BA34" s="1978"/>
      <c r="BB34" s="1978"/>
      <c r="BC34" s="1978"/>
      <c r="BD34" s="1979"/>
      <c r="BE34" s="4"/>
      <c r="BF34" s="938"/>
      <c r="BG34" s="931"/>
      <c r="BH34" s="931"/>
      <c r="BI34" s="931"/>
      <c r="BJ34" s="939"/>
      <c r="BK34" s="930"/>
      <c r="BL34" s="931"/>
      <c r="BM34" s="931"/>
      <c r="BN34" s="931"/>
      <c r="BO34" s="939"/>
      <c r="BP34" s="930"/>
      <c r="BQ34" s="931"/>
      <c r="BR34" s="931"/>
      <c r="BS34" s="931"/>
      <c r="BT34" s="93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4"/>
      <c r="B35" s="2025"/>
      <c r="C35" s="2025"/>
      <c r="D35" s="2025"/>
      <c r="E35" s="2025"/>
      <c r="F35" s="2025"/>
      <c r="G35" s="2025"/>
      <c r="H35" s="1049"/>
      <c r="I35" s="1049"/>
      <c r="J35" s="1049"/>
      <c r="K35" s="1049"/>
      <c r="L35" s="1049"/>
      <c r="M35" s="1049"/>
      <c r="N35" s="1049"/>
      <c r="O35" s="1049"/>
      <c r="P35" s="1049"/>
      <c r="Q35" s="1049"/>
      <c r="R35" s="1049"/>
      <c r="S35" s="1049"/>
      <c r="T35" s="1584"/>
      <c r="U35" s="1584"/>
      <c r="V35" s="1584"/>
      <c r="W35" s="1584"/>
      <c r="X35" s="1584"/>
      <c r="Y35" s="1584"/>
      <c r="Z35" s="1584"/>
      <c r="AA35" s="1584"/>
      <c r="AB35" s="1584"/>
      <c r="AC35" s="1584"/>
      <c r="AD35" s="1584"/>
      <c r="AE35" s="1584"/>
      <c r="AF35" s="1033"/>
      <c r="AG35" s="1033"/>
      <c r="AH35" s="1033"/>
      <c r="AI35" s="1034"/>
      <c r="AJ35" s="4"/>
      <c r="AK35" s="2023" t="str">
        <f t="shared" si="0"/>
        <v/>
      </c>
      <c r="AL35" s="2000"/>
      <c r="AM35" s="2000"/>
      <c r="AN35" s="2000" t="str">
        <f t="shared" si="1"/>
        <v/>
      </c>
      <c r="AO35" s="2000"/>
      <c r="AP35" s="2000"/>
      <c r="AQ35" s="2000" t="str">
        <f t="shared" si="2"/>
        <v/>
      </c>
      <c r="AR35" s="2000"/>
      <c r="AS35" s="2001"/>
      <c r="AT35" s="4"/>
      <c r="AU35" s="1977" t="str">
        <f t="shared" si="3"/>
        <v/>
      </c>
      <c r="AV35" s="1978"/>
      <c r="AW35" s="1978"/>
      <c r="AX35" s="1978"/>
      <c r="AY35" s="1978"/>
      <c r="AZ35" s="1978"/>
      <c r="BA35" s="1978"/>
      <c r="BB35" s="1978"/>
      <c r="BC35" s="1978"/>
      <c r="BD35" s="197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J36" s="4"/>
      <c r="AK36" s="2023" t="str">
        <f t="shared" si="0"/>
        <v/>
      </c>
      <c r="AL36" s="2000"/>
      <c r="AM36" s="2000"/>
      <c r="AN36" s="2000" t="str">
        <f t="shared" si="1"/>
        <v/>
      </c>
      <c r="AO36" s="2000"/>
      <c r="AP36" s="2000"/>
      <c r="AQ36" s="2000" t="str">
        <f t="shared" si="2"/>
        <v/>
      </c>
      <c r="AR36" s="2000"/>
      <c r="AS36" s="2001"/>
      <c r="AT36" s="4"/>
      <c r="AU36" s="1977" t="str">
        <f t="shared" si="3"/>
        <v/>
      </c>
      <c r="AV36" s="1978"/>
      <c r="AW36" s="1978"/>
      <c r="AX36" s="1978"/>
      <c r="AY36" s="1978"/>
      <c r="AZ36" s="1978"/>
      <c r="BA36" s="1978"/>
      <c r="BB36" s="1978"/>
      <c r="BC36" s="1978"/>
      <c r="BD36" s="197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J37" s="4"/>
      <c r="AK37" s="2023" t="str">
        <f t="shared" si="0"/>
        <v/>
      </c>
      <c r="AL37" s="2000"/>
      <c r="AM37" s="2000"/>
      <c r="AN37" s="2000" t="str">
        <f t="shared" si="1"/>
        <v/>
      </c>
      <c r="AO37" s="2000"/>
      <c r="AP37" s="2000"/>
      <c r="AQ37" s="2000" t="str">
        <f t="shared" si="2"/>
        <v/>
      </c>
      <c r="AR37" s="2000"/>
      <c r="AS37" s="2001"/>
      <c r="AT37" s="4"/>
      <c r="AU37" s="1977" t="str">
        <f t="shared" si="3"/>
        <v/>
      </c>
      <c r="AV37" s="1978"/>
      <c r="AW37" s="1978"/>
      <c r="AX37" s="1978"/>
      <c r="AY37" s="1978"/>
      <c r="AZ37" s="1978"/>
      <c r="BA37" s="1978"/>
      <c r="BB37" s="1978"/>
      <c r="BC37" s="1978"/>
      <c r="BD37" s="197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J38" s="4"/>
      <c r="AK38" s="2023" t="str">
        <f t="shared" si="0"/>
        <v/>
      </c>
      <c r="AL38" s="2000"/>
      <c r="AM38" s="2000"/>
      <c r="AN38" s="2000" t="str">
        <f t="shared" si="1"/>
        <v/>
      </c>
      <c r="AO38" s="2000"/>
      <c r="AP38" s="2000"/>
      <c r="AQ38" s="2000" t="str">
        <f t="shared" si="2"/>
        <v/>
      </c>
      <c r="AR38" s="2000"/>
      <c r="AS38" s="2001"/>
      <c r="AT38" s="4"/>
      <c r="AU38" s="1977" t="str">
        <f t="shared" si="3"/>
        <v/>
      </c>
      <c r="AV38" s="1978"/>
      <c r="AW38" s="1978"/>
      <c r="AX38" s="1978"/>
      <c r="AY38" s="1978"/>
      <c r="AZ38" s="1978"/>
      <c r="BA38" s="1978"/>
      <c r="BB38" s="1978"/>
      <c r="BC38" s="1978"/>
      <c r="BD38" s="197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J39" s="4"/>
      <c r="AK39" s="2023" t="str">
        <f t="shared" si="0"/>
        <v/>
      </c>
      <c r="AL39" s="2000"/>
      <c r="AM39" s="2000"/>
      <c r="AN39" s="2000" t="str">
        <f t="shared" si="1"/>
        <v/>
      </c>
      <c r="AO39" s="2000"/>
      <c r="AP39" s="2000"/>
      <c r="AQ39" s="2000" t="str">
        <f t="shared" si="2"/>
        <v/>
      </c>
      <c r="AR39" s="2000"/>
      <c r="AS39" s="2001"/>
      <c r="AT39" s="4"/>
      <c r="AU39" s="1977" t="str">
        <f t="shared" si="3"/>
        <v/>
      </c>
      <c r="AV39" s="1978"/>
      <c r="AW39" s="1978"/>
      <c r="AX39" s="1978"/>
      <c r="AY39" s="1978"/>
      <c r="AZ39" s="1978"/>
      <c r="BA39" s="1978"/>
      <c r="BB39" s="1978"/>
      <c r="BC39" s="1978"/>
      <c r="BD39" s="197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J40" s="4"/>
      <c r="AK40" s="2023" t="str">
        <f t="shared" si="0"/>
        <v/>
      </c>
      <c r="AL40" s="2000"/>
      <c r="AM40" s="2000"/>
      <c r="AN40" s="2000" t="str">
        <f t="shared" si="1"/>
        <v/>
      </c>
      <c r="AO40" s="2000"/>
      <c r="AP40" s="2000"/>
      <c r="AQ40" s="2000" t="str">
        <f t="shared" si="2"/>
        <v/>
      </c>
      <c r="AR40" s="2000"/>
      <c r="AS40" s="2001"/>
      <c r="AT40" s="4"/>
      <c r="AU40" s="1977" t="str">
        <f t="shared" si="3"/>
        <v/>
      </c>
      <c r="AV40" s="1978"/>
      <c r="AW40" s="1978"/>
      <c r="AX40" s="1978"/>
      <c r="AY40" s="1978"/>
      <c r="AZ40" s="1978"/>
      <c r="BA40" s="1978"/>
      <c r="BB40" s="1978"/>
      <c r="BC40" s="1978"/>
      <c r="BD40" s="197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J41" s="4"/>
      <c r="AK41" s="2023" t="str">
        <f t="shared" si="0"/>
        <v/>
      </c>
      <c r="AL41" s="2000"/>
      <c r="AM41" s="2000"/>
      <c r="AN41" s="2000" t="str">
        <f t="shared" si="1"/>
        <v/>
      </c>
      <c r="AO41" s="2000"/>
      <c r="AP41" s="2000"/>
      <c r="AQ41" s="2000" t="str">
        <f t="shared" si="2"/>
        <v/>
      </c>
      <c r="AR41" s="2000"/>
      <c r="AS41" s="2001"/>
      <c r="AT41" s="4"/>
      <c r="AU41" s="1977" t="str">
        <f t="shared" si="3"/>
        <v/>
      </c>
      <c r="AV41" s="1978"/>
      <c r="AW41" s="1978"/>
      <c r="AX41" s="1978"/>
      <c r="AY41" s="1978"/>
      <c r="AZ41" s="1978"/>
      <c r="BA41" s="1978"/>
      <c r="BB41" s="1978"/>
      <c r="BC41" s="1978"/>
      <c r="BD41" s="197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J42" s="4"/>
      <c r="AK42" s="2023" t="str">
        <f t="shared" si="0"/>
        <v/>
      </c>
      <c r="AL42" s="2000"/>
      <c r="AM42" s="2000"/>
      <c r="AN42" s="2000" t="str">
        <f t="shared" si="1"/>
        <v/>
      </c>
      <c r="AO42" s="2000"/>
      <c r="AP42" s="2000"/>
      <c r="AQ42" s="2000" t="str">
        <f t="shared" si="2"/>
        <v/>
      </c>
      <c r="AR42" s="2000"/>
      <c r="AS42" s="2001"/>
      <c r="AT42" s="4"/>
      <c r="AU42" s="1977" t="str">
        <f t="shared" si="3"/>
        <v/>
      </c>
      <c r="AV42" s="1978"/>
      <c r="AW42" s="1978"/>
      <c r="AX42" s="1978"/>
      <c r="AY42" s="1978"/>
      <c r="AZ42" s="1978"/>
      <c r="BA42" s="1978"/>
      <c r="BB42" s="1978"/>
      <c r="BC42" s="1978"/>
      <c r="BD42" s="197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J43" s="4"/>
      <c r="AK43" s="2023" t="str">
        <f t="shared" si="0"/>
        <v/>
      </c>
      <c r="AL43" s="2000"/>
      <c r="AM43" s="2000"/>
      <c r="AN43" s="2000" t="str">
        <f t="shared" si="1"/>
        <v/>
      </c>
      <c r="AO43" s="2000"/>
      <c r="AP43" s="2000"/>
      <c r="AQ43" s="2000" t="str">
        <f t="shared" si="2"/>
        <v/>
      </c>
      <c r="AR43" s="2000"/>
      <c r="AS43" s="2001"/>
      <c r="AT43" s="4"/>
      <c r="AU43" s="1977" t="str">
        <f t="shared" si="3"/>
        <v/>
      </c>
      <c r="AV43" s="1978"/>
      <c r="AW43" s="1978"/>
      <c r="AX43" s="1978"/>
      <c r="AY43" s="1978"/>
      <c r="AZ43" s="1978"/>
      <c r="BA43" s="1978"/>
      <c r="BB43" s="1978"/>
      <c r="BC43" s="1978"/>
      <c r="BD43" s="197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J44" s="4"/>
      <c r="AK44" s="2023" t="str">
        <f t="shared" si="0"/>
        <v/>
      </c>
      <c r="AL44" s="2000"/>
      <c r="AM44" s="2000"/>
      <c r="AN44" s="2000" t="str">
        <f t="shared" si="1"/>
        <v/>
      </c>
      <c r="AO44" s="2000"/>
      <c r="AP44" s="2000"/>
      <c r="AQ44" s="2000" t="str">
        <f t="shared" si="2"/>
        <v/>
      </c>
      <c r="AR44" s="2000"/>
      <c r="AS44" s="2001"/>
      <c r="AT44" s="4"/>
      <c r="AU44" s="1977" t="str">
        <f t="shared" si="3"/>
        <v/>
      </c>
      <c r="AV44" s="1978"/>
      <c r="AW44" s="1978"/>
      <c r="AX44" s="1978"/>
      <c r="AY44" s="1978"/>
      <c r="AZ44" s="1978"/>
      <c r="BA44" s="1978"/>
      <c r="BB44" s="1978"/>
      <c r="BC44" s="1978"/>
      <c r="BD44" s="197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J45" s="4"/>
      <c r="AK45" s="2023" t="str">
        <f t="shared" si="0"/>
        <v/>
      </c>
      <c r="AL45" s="2000"/>
      <c r="AM45" s="2000"/>
      <c r="AN45" s="2000" t="str">
        <f t="shared" si="1"/>
        <v/>
      </c>
      <c r="AO45" s="2000"/>
      <c r="AP45" s="2000"/>
      <c r="AQ45" s="2000" t="str">
        <f t="shared" si="2"/>
        <v/>
      </c>
      <c r="AR45" s="2000"/>
      <c r="AS45" s="2001"/>
      <c r="AT45" s="4"/>
      <c r="AU45" s="1977" t="str">
        <f t="shared" si="3"/>
        <v/>
      </c>
      <c r="AV45" s="1978"/>
      <c r="AW45" s="1978"/>
      <c r="AX45" s="1978"/>
      <c r="AY45" s="1978"/>
      <c r="AZ45" s="1978"/>
      <c r="BA45" s="1978"/>
      <c r="BB45" s="1978"/>
      <c r="BC45" s="1978"/>
      <c r="BD45" s="197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J46" s="4"/>
      <c r="AK46" s="2023" t="str">
        <f t="shared" si="0"/>
        <v/>
      </c>
      <c r="AL46" s="2000"/>
      <c r="AM46" s="2000"/>
      <c r="AN46" s="2000" t="str">
        <f t="shared" si="1"/>
        <v/>
      </c>
      <c r="AO46" s="2000"/>
      <c r="AP46" s="2000"/>
      <c r="AQ46" s="2000" t="str">
        <f t="shared" si="2"/>
        <v/>
      </c>
      <c r="AR46" s="2000"/>
      <c r="AS46" s="2001"/>
      <c r="AT46" s="4"/>
      <c r="AU46" s="1977" t="str">
        <f t="shared" si="3"/>
        <v/>
      </c>
      <c r="AV46" s="1978"/>
      <c r="AW46" s="1978"/>
      <c r="AX46" s="1978"/>
      <c r="AY46" s="1978"/>
      <c r="AZ46" s="1978"/>
      <c r="BA46" s="1978"/>
      <c r="BB46" s="1978"/>
      <c r="BC46" s="1978"/>
      <c r="BD46" s="197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J47" s="4"/>
      <c r="AK47" s="2023" t="str">
        <f t="shared" si="0"/>
        <v/>
      </c>
      <c r="AL47" s="2000"/>
      <c r="AM47" s="2000"/>
      <c r="AN47" s="2000" t="str">
        <f t="shared" si="1"/>
        <v/>
      </c>
      <c r="AO47" s="2000"/>
      <c r="AP47" s="2000"/>
      <c r="AQ47" s="2000" t="str">
        <f t="shared" si="2"/>
        <v/>
      </c>
      <c r="AR47" s="2000"/>
      <c r="AS47" s="2001"/>
      <c r="AT47" s="4"/>
      <c r="AU47" s="1977" t="str">
        <f t="shared" si="3"/>
        <v/>
      </c>
      <c r="AV47" s="1978"/>
      <c r="AW47" s="1978"/>
      <c r="AX47" s="1978"/>
      <c r="AY47" s="1978"/>
      <c r="AZ47" s="1978"/>
      <c r="BA47" s="1978"/>
      <c r="BB47" s="1978"/>
      <c r="BC47" s="1978"/>
      <c r="BD47" s="197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J48" s="4"/>
      <c r="AK48" s="2023" t="str">
        <f t="shared" si="0"/>
        <v/>
      </c>
      <c r="AL48" s="2000"/>
      <c r="AM48" s="2000"/>
      <c r="AN48" s="2000" t="str">
        <f t="shared" si="1"/>
        <v/>
      </c>
      <c r="AO48" s="2000"/>
      <c r="AP48" s="2000"/>
      <c r="AQ48" s="2000" t="str">
        <f t="shared" si="2"/>
        <v/>
      </c>
      <c r="AR48" s="2000"/>
      <c r="AS48" s="2001"/>
      <c r="AT48" s="4"/>
      <c r="AU48" s="1977" t="str">
        <f t="shared" si="3"/>
        <v/>
      </c>
      <c r="AV48" s="1978"/>
      <c r="AW48" s="1978"/>
      <c r="AX48" s="1978"/>
      <c r="AY48" s="1978"/>
      <c r="AZ48" s="1978"/>
      <c r="BA48" s="1978"/>
      <c r="BB48" s="1978"/>
      <c r="BC48" s="1978"/>
      <c r="BD48" s="197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J49" s="4"/>
      <c r="AK49" s="2023" t="str">
        <f t="shared" si="0"/>
        <v/>
      </c>
      <c r="AL49" s="2000"/>
      <c r="AM49" s="2000"/>
      <c r="AN49" s="2000" t="str">
        <f t="shared" si="1"/>
        <v/>
      </c>
      <c r="AO49" s="2000"/>
      <c r="AP49" s="2000"/>
      <c r="AQ49" s="2000" t="str">
        <f t="shared" si="2"/>
        <v/>
      </c>
      <c r="AR49" s="2000"/>
      <c r="AS49" s="2001"/>
      <c r="AT49" s="4"/>
      <c r="AU49" s="1977" t="str">
        <f t="shared" si="3"/>
        <v/>
      </c>
      <c r="AV49" s="1978"/>
      <c r="AW49" s="1978"/>
      <c r="AX49" s="1978"/>
      <c r="AY49" s="1978"/>
      <c r="AZ49" s="1978"/>
      <c r="BA49" s="1978"/>
      <c r="BB49" s="1978"/>
      <c r="BC49" s="1978"/>
      <c r="BD49" s="197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J50" s="4"/>
      <c r="AK50" s="2023" t="str">
        <f t="shared" si="0"/>
        <v/>
      </c>
      <c r="AL50" s="2000"/>
      <c r="AM50" s="2000"/>
      <c r="AN50" s="2000" t="str">
        <f t="shared" si="1"/>
        <v/>
      </c>
      <c r="AO50" s="2000"/>
      <c r="AP50" s="2000"/>
      <c r="AQ50" s="2000" t="str">
        <f t="shared" si="2"/>
        <v/>
      </c>
      <c r="AR50" s="2000"/>
      <c r="AS50" s="2001"/>
      <c r="AT50" s="4"/>
      <c r="AU50" s="1977" t="str">
        <f t="shared" si="3"/>
        <v/>
      </c>
      <c r="AV50" s="1978"/>
      <c r="AW50" s="1978"/>
      <c r="AX50" s="1978"/>
      <c r="AY50" s="1978"/>
      <c r="AZ50" s="1978"/>
      <c r="BA50" s="1978"/>
      <c r="BB50" s="1978"/>
      <c r="BC50" s="1978"/>
      <c r="BD50" s="197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J51" s="4"/>
      <c r="AK51" s="2023" t="str">
        <f t="shared" si="0"/>
        <v/>
      </c>
      <c r="AL51" s="2000"/>
      <c r="AM51" s="2000"/>
      <c r="AN51" s="2000" t="str">
        <f t="shared" si="1"/>
        <v/>
      </c>
      <c r="AO51" s="2000"/>
      <c r="AP51" s="2000"/>
      <c r="AQ51" s="2000" t="str">
        <f t="shared" si="2"/>
        <v/>
      </c>
      <c r="AR51" s="2000"/>
      <c r="AS51" s="2001"/>
      <c r="AT51" s="4"/>
      <c r="AU51" s="1977" t="str">
        <f t="shared" si="3"/>
        <v/>
      </c>
      <c r="AV51" s="1978"/>
      <c r="AW51" s="1978"/>
      <c r="AX51" s="1978"/>
      <c r="AY51" s="1978"/>
      <c r="AZ51" s="1978"/>
      <c r="BA51" s="1978"/>
      <c r="BB51" s="1978"/>
      <c r="BC51" s="1978"/>
      <c r="BD51" s="197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J52" s="4"/>
      <c r="AK52" s="2023" t="str">
        <f t="shared" si="0"/>
        <v/>
      </c>
      <c r="AL52" s="2000"/>
      <c r="AM52" s="2000"/>
      <c r="AN52" s="2000" t="str">
        <f t="shared" si="1"/>
        <v/>
      </c>
      <c r="AO52" s="2000"/>
      <c r="AP52" s="2000"/>
      <c r="AQ52" s="2000" t="str">
        <f t="shared" si="2"/>
        <v/>
      </c>
      <c r="AR52" s="2000"/>
      <c r="AS52" s="2001"/>
      <c r="AT52" s="4"/>
      <c r="AU52" s="1977" t="str">
        <f t="shared" si="3"/>
        <v/>
      </c>
      <c r="AV52" s="1978"/>
      <c r="AW52" s="1978"/>
      <c r="AX52" s="1978"/>
      <c r="AY52" s="1978"/>
      <c r="AZ52" s="1978"/>
      <c r="BA52" s="1978"/>
      <c r="BB52" s="1978"/>
      <c r="BC52" s="1978"/>
      <c r="BD52" s="197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593" t="s">
        <v>187</v>
      </c>
      <c r="B53" s="1594"/>
      <c r="C53" s="1594"/>
      <c r="D53" s="1594"/>
      <c r="E53" s="1594"/>
      <c r="F53" s="1594"/>
      <c r="G53" s="1594"/>
      <c r="H53" s="1594"/>
      <c r="I53" s="1594"/>
      <c r="J53" s="1594"/>
      <c r="K53" s="1594"/>
      <c r="L53" s="1594"/>
      <c r="M53" s="1594"/>
      <c r="N53" s="1594"/>
      <c r="O53" s="1594"/>
      <c r="P53" s="1594"/>
      <c r="Q53" s="1442" t="str">
        <f>IF(SUM(Q33:S52)&lt;&gt;0,SUM(Q33:S52),"")</f>
        <v/>
      </c>
      <c r="R53" s="1442"/>
      <c r="S53" s="1442"/>
      <c r="T53" s="1442" t="str">
        <f>IF(SUM(T33:V52)&lt;&gt;0,SUM(T33:V52),"")</f>
        <v/>
      </c>
      <c r="U53" s="1442"/>
      <c r="V53" s="1442"/>
      <c r="W53" s="1442" t="str">
        <f>IF(SUM(W33:Y52)&lt;&gt;0,SUM(W33:Y52),"")</f>
        <v/>
      </c>
      <c r="X53" s="1442"/>
      <c r="Y53" s="1442"/>
      <c r="Z53" s="1442" t="str">
        <f>IF(SUM(Z33:AB52)&lt;&gt;0,SUM(Z33:AB52),"")</f>
        <v/>
      </c>
      <c r="AA53" s="1442"/>
      <c r="AB53" s="1442"/>
      <c r="AC53" s="1442" t="str">
        <f>IF(SUM(AC33:AE52)&lt;&gt;0,SUM(AC33:AE52),"")</f>
        <v/>
      </c>
      <c r="AD53" s="1442"/>
      <c r="AE53" s="1442"/>
      <c r="AF53" s="1581"/>
      <c r="AG53" s="1581"/>
      <c r="AH53" s="1581"/>
      <c r="AI53" s="1582"/>
      <c r="AJ53" s="4"/>
      <c r="AK53" s="2028" t="str">
        <f>IFERROR((T53/Q53),"")</f>
        <v/>
      </c>
      <c r="AL53" s="2029"/>
      <c r="AM53" s="2030"/>
      <c r="AN53" s="2026"/>
      <c r="AO53" s="2026"/>
      <c r="AP53" s="2026"/>
      <c r="AQ53" s="2026"/>
      <c r="AR53" s="2026"/>
      <c r="AS53" s="2027"/>
      <c r="AT53" s="4"/>
      <c r="AU53" s="1980" t="str">
        <f t="shared" si="3"/>
        <v/>
      </c>
      <c r="AV53" s="1981"/>
      <c r="AW53" s="1981"/>
      <c r="AX53" s="1981"/>
      <c r="AY53" s="1981"/>
      <c r="AZ53" s="1981"/>
      <c r="BA53" s="1981"/>
      <c r="BB53" s="1981"/>
      <c r="BC53" s="1981"/>
      <c r="BD53" s="198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9" t="s">
        <v>880</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9" t="s">
        <v>48</v>
      </c>
      <c r="B7" s="1379"/>
      <c r="C7" s="1379"/>
      <c r="D7" s="1379"/>
      <c r="E7" s="1379"/>
      <c r="F7" s="1384"/>
      <c r="G7" s="1384"/>
      <c r="H7" s="1384"/>
      <c r="I7" s="1384"/>
      <c r="J7" s="1384"/>
      <c r="K7" s="1384"/>
      <c r="L7" s="1384"/>
      <c r="M7" s="1384"/>
      <c r="N7" s="1384"/>
      <c r="O7" s="1384"/>
      <c r="P7" s="1384"/>
      <c r="Q7" s="6"/>
      <c r="R7" s="6"/>
      <c r="S7" s="6"/>
      <c r="T7" s="1379" t="s">
        <v>47</v>
      </c>
      <c r="U7" s="1379"/>
      <c r="V7" s="1379"/>
      <c r="W7" s="1379"/>
      <c r="X7" s="1379"/>
      <c r="Y7" s="948"/>
      <c r="Z7" s="948"/>
      <c r="AA7" s="948"/>
      <c r="AB7" s="948"/>
      <c r="AC7" s="948"/>
      <c r="AD7" s="948"/>
      <c r="AE7" s="948"/>
      <c r="AF7" s="948"/>
      <c r="AG7" s="948"/>
      <c r="AH7" s="948"/>
      <c r="AI7" s="948"/>
      <c r="AJ7" s="4"/>
      <c r="AK7" s="1313" t="s">
        <v>696</v>
      </c>
      <c r="AL7" s="1314"/>
      <c r="AM7" s="1314"/>
      <c r="AN7" s="1314"/>
      <c r="AO7" s="1314"/>
      <c r="AP7" s="1314"/>
      <c r="AQ7" s="1314"/>
      <c r="AR7" s="1314"/>
      <c r="AS7" s="1314"/>
      <c r="AT7" s="1314"/>
      <c r="AU7" s="1314"/>
      <c r="AV7" s="1314"/>
      <c r="AW7" s="1314"/>
      <c r="AX7" s="1314"/>
      <c r="AY7" s="131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13"/>
      <c r="AL8" s="914"/>
      <c r="AM8" s="914"/>
      <c r="AN8" s="914"/>
      <c r="AO8" s="915"/>
      <c r="AP8" s="916"/>
      <c r="AQ8" s="914"/>
      <c r="AR8" s="914"/>
      <c r="AS8" s="914"/>
      <c r="AT8" s="915"/>
      <c r="AU8" s="916"/>
      <c r="AV8" s="914"/>
      <c r="AW8" s="914"/>
      <c r="AX8" s="914"/>
      <c r="AY8" s="917"/>
      <c r="AZ8" s="4"/>
      <c r="BA8" s="4"/>
      <c r="BB8" s="4"/>
      <c r="BC8" s="4"/>
      <c r="BD8" s="4"/>
      <c r="BE8" s="4"/>
      <c r="BF8" s="4"/>
      <c r="BG8" s="4"/>
      <c r="BH8" s="4"/>
      <c r="BI8" s="4"/>
      <c r="BJ8" s="4"/>
      <c r="BK8" s="4"/>
      <c r="BL8" s="4"/>
      <c r="BM8" s="4"/>
      <c r="BN8" s="4"/>
      <c r="BO8" s="4"/>
      <c r="BP8" s="4"/>
      <c r="BQ8" s="4"/>
      <c r="BR8" s="4"/>
      <c r="BS8" s="4"/>
    </row>
    <row r="9" spans="1:71" ht="12" customHeight="1" x14ac:dyDescent="0.2">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4"/>
      <c r="AK9" s="894"/>
      <c r="AL9" s="878"/>
      <c r="AM9" s="878"/>
      <c r="AN9" s="878"/>
      <c r="AO9" s="879"/>
      <c r="AP9" s="877"/>
      <c r="AQ9" s="878"/>
      <c r="AR9" s="878"/>
      <c r="AS9" s="878"/>
      <c r="AT9" s="879"/>
      <c r="AU9" s="877"/>
      <c r="AV9" s="878"/>
      <c r="AW9" s="878"/>
      <c r="AX9" s="878"/>
      <c r="AY9" s="880"/>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894"/>
      <c r="AL10" s="878"/>
      <c r="AM10" s="878"/>
      <c r="AN10" s="878"/>
      <c r="AO10" s="879"/>
      <c r="AP10" s="877"/>
      <c r="AQ10" s="878"/>
      <c r="AR10" s="878"/>
      <c r="AS10" s="878"/>
      <c r="AT10" s="879"/>
      <c r="AU10" s="877"/>
      <c r="AV10" s="878"/>
      <c r="AW10" s="878"/>
      <c r="AX10" s="878"/>
      <c r="AY10" s="880"/>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6" t="s">
        <v>167</v>
      </c>
      <c r="B11" s="1297"/>
      <c r="C11" s="1297"/>
      <c r="D11" s="1297"/>
      <c r="E11" s="1297"/>
      <c r="F11" s="1297"/>
      <c r="G11" s="1297"/>
      <c r="H11" s="1297"/>
      <c r="I11" s="1297"/>
      <c r="J11" s="1297"/>
      <c r="K11" s="1297"/>
      <c r="L11" s="1297"/>
      <c r="M11" s="1297"/>
      <c r="N11" s="1297"/>
      <c r="O11" s="1297"/>
      <c r="P11" s="1298"/>
      <c r="Q11" s="6"/>
      <c r="R11" s="6"/>
      <c r="S11" s="133"/>
      <c r="T11" s="1433" t="s">
        <v>395</v>
      </c>
      <c r="U11" s="1434"/>
      <c r="V11" s="1434"/>
      <c r="W11" s="1434"/>
      <c r="X11" s="1434"/>
      <c r="Y11" s="1434"/>
      <c r="Z11" s="1434"/>
      <c r="AA11" s="1434"/>
      <c r="AB11" s="1434"/>
      <c r="AC11" s="1434"/>
      <c r="AD11" s="1434"/>
      <c r="AE11" s="1434"/>
      <c r="AF11" s="1434"/>
      <c r="AG11" s="1434"/>
      <c r="AH11" s="1434"/>
      <c r="AI11" s="1435"/>
      <c r="AJ11" s="4"/>
      <c r="AK11" s="894"/>
      <c r="AL11" s="878"/>
      <c r="AM11" s="878"/>
      <c r="AN11" s="878"/>
      <c r="AO11" s="879"/>
      <c r="AP11" s="877"/>
      <c r="AQ11" s="878"/>
      <c r="AR11" s="878"/>
      <c r="AS11" s="878"/>
      <c r="AT11" s="879"/>
      <c r="AU11" s="877"/>
      <c r="AV11" s="878"/>
      <c r="AW11" s="878"/>
      <c r="AX11" s="878"/>
      <c r="AY11" s="880"/>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61" t="s">
        <v>878</v>
      </c>
      <c r="B12" s="1362"/>
      <c r="C12" s="1362"/>
      <c r="D12" s="1362"/>
      <c r="E12" s="1362"/>
      <c r="F12" s="1362"/>
      <c r="G12" s="1049"/>
      <c r="H12" s="1049"/>
      <c r="I12" s="1049"/>
      <c r="J12" s="1049"/>
      <c r="K12" s="1049"/>
      <c r="L12" s="1049"/>
      <c r="M12" s="1049"/>
      <c r="N12" s="1049"/>
      <c r="O12" s="1049"/>
      <c r="P12" s="1050"/>
      <c r="Q12" s="6"/>
      <c r="R12" s="6"/>
      <c r="S12" s="133"/>
      <c r="T12" s="1680"/>
      <c r="U12" s="1681"/>
      <c r="V12" s="1681"/>
      <c r="W12" s="1681"/>
      <c r="X12" s="1681"/>
      <c r="Y12" s="1681"/>
      <c r="Z12" s="1681" t="s">
        <v>102</v>
      </c>
      <c r="AA12" s="1681"/>
      <c r="AB12" s="1681"/>
      <c r="AC12" s="1681"/>
      <c r="AD12" s="1681"/>
      <c r="AE12" s="1681" t="s">
        <v>101</v>
      </c>
      <c r="AF12" s="1681"/>
      <c r="AG12" s="1681"/>
      <c r="AH12" s="1681"/>
      <c r="AI12" s="1694"/>
      <c r="AJ12" s="4"/>
      <c r="AK12" s="894"/>
      <c r="AL12" s="878"/>
      <c r="AM12" s="878"/>
      <c r="AN12" s="878"/>
      <c r="AO12" s="879"/>
      <c r="AP12" s="877"/>
      <c r="AQ12" s="878"/>
      <c r="AR12" s="878"/>
      <c r="AS12" s="878"/>
      <c r="AT12" s="879"/>
      <c r="AU12" s="877"/>
      <c r="AV12" s="878"/>
      <c r="AW12" s="878"/>
      <c r="AX12" s="878"/>
      <c r="AY12" s="880"/>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304" t="s">
        <v>165</v>
      </c>
      <c r="B13" s="1305"/>
      <c r="C13" s="1305"/>
      <c r="D13" s="1305"/>
      <c r="E13" s="1305"/>
      <c r="F13" s="1305"/>
      <c r="G13" s="1008"/>
      <c r="H13" s="2017"/>
      <c r="I13" s="2017"/>
      <c r="J13" s="2017"/>
      <c r="K13" s="2017"/>
      <c r="L13" s="250" t="s">
        <v>133</v>
      </c>
      <c r="M13" s="1150"/>
      <c r="N13" s="1150"/>
      <c r="O13" s="1150"/>
      <c r="P13" s="1358"/>
      <c r="Q13" s="6"/>
      <c r="R13" s="6"/>
      <c r="S13" s="40"/>
      <c r="T13" s="1304" t="s">
        <v>752</v>
      </c>
      <c r="U13" s="1305"/>
      <c r="V13" s="1305"/>
      <c r="W13" s="1305"/>
      <c r="X13" s="1305"/>
      <c r="Y13" s="1305"/>
      <c r="Z13" s="926"/>
      <c r="AA13" s="926"/>
      <c r="AB13" s="926"/>
      <c r="AC13" s="926"/>
      <c r="AD13" s="926"/>
      <c r="AE13" s="1968"/>
      <c r="AF13" s="1968"/>
      <c r="AG13" s="1968"/>
      <c r="AH13" s="1968"/>
      <c r="AI13" s="2018"/>
      <c r="AJ13" s="4"/>
      <c r="AK13" s="938"/>
      <c r="AL13" s="931"/>
      <c r="AM13" s="931"/>
      <c r="AN13" s="931"/>
      <c r="AO13" s="939"/>
      <c r="AP13" s="930"/>
      <c r="AQ13" s="931"/>
      <c r="AR13" s="931"/>
      <c r="AS13" s="931"/>
      <c r="AT13" s="939"/>
      <c r="AU13" s="930"/>
      <c r="AV13" s="931"/>
      <c r="AW13" s="931"/>
      <c r="AX13" s="931"/>
      <c r="AY13" s="932"/>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304" t="s">
        <v>111</v>
      </c>
      <c r="B14" s="1305"/>
      <c r="C14" s="1305"/>
      <c r="D14" s="1305"/>
      <c r="E14" s="1305"/>
      <c r="F14" s="1305"/>
      <c r="G14" s="1033"/>
      <c r="H14" s="1033"/>
      <c r="I14" s="1033"/>
      <c r="J14" s="1033"/>
      <c r="K14" s="1033"/>
      <c r="L14" s="1033"/>
      <c r="M14" s="1033"/>
      <c r="N14" s="1033"/>
      <c r="O14" s="1033"/>
      <c r="P14" s="1034"/>
      <c r="Q14" s="6"/>
      <c r="R14" s="6"/>
      <c r="S14" s="40"/>
      <c r="T14" s="1304" t="s">
        <v>180</v>
      </c>
      <c r="U14" s="1305"/>
      <c r="V14" s="1305"/>
      <c r="W14" s="1305"/>
      <c r="X14" s="1305"/>
      <c r="Y14" s="1305"/>
      <c r="Z14" s="926"/>
      <c r="AA14" s="926"/>
      <c r="AB14" s="926"/>
      <c r="AC14" s="926"/>
      <c r="AD14" s="926"/>
      <c r="AE14" s="926"/>
      <c r="AF14" s="926"/>
      <c r="AG14" s="926"/>
      <c r="AH14" s="926"/>
      <c r="AI14" s="1487"/>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92" t="s">
        <v>54</v>
      </c>
      <c r="B15" s="1393"/>
      <c r="C15" s="1393"/>
      <c r="D15" s="1393"/>
      <c r="E15" s="1393"/>
      <c r="F15" s="1394"/>
      <c r="G15" s="1033"/>
      <c r="H15" s="1033"/>
      <c r="I15" s="1033"/>
      <c r="J15" s="1033"/>
      <c r="K15" s="1033"/>
      <c r="L15" s="1033"/>
      <c r="M15" s="1033"/>
      <c r="N15" s="1033"/>
      <c r="O15" s="1033"/>
      <c r="P15" s="1034"/>
      <c r="Q15" s="6"/>
      <c r="R15" s="6"/>
      <c r="S15" s="40"/>
      <c r="T15" s="2043" t="s">
        <v>396</v>
      </c>
      <c r="U15" s="2044"/>
      <c r="V15" s="2044"/>
      <c r="W15" s="2044"/>
      <c r="X15" s="2044"/>
      <c r="Y15" s="2044"/>
      <c r="Z15" s="1532"/>
      <c r="AA15" s="1532"/>
      <c r="AB15" s="1532"/>
      <c r="AC15" s="1532"/>
      <c r="AD15" s="1532"/>
      <c r="AE15" s="1532"/>
      <c r="AF15" s="1532"/>
      <c r="AG15" s="1532"/>
      <c r="AH15" s="1532"/>
      <c r="AI15" s="201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92" t="s">
        <v>150</v>
      </c>
      <c r="B16" s="1393"/>
      <c r="C16" s="1393"/>
      <c r="D16" s="1393"/>
      <c r="E16" s="1393"/>
      <c r="F16" s="1394"/>
      <c r="G16" s="1033"/>
      <c r="H16" s="1033"/>
      <c r="I16" s="1033"/>
      <c r="J16" s="1033"/>
      <c r="K16" s="1033"/>
      <c r="L16" s="1033"/>
      <c r="M16" s="1033"/>
      <c r="N16" s="1033"/>
      <c r="O16" s="1033"/>
      <c r="P16" s="1034"/>
      <c r="Q16" s="6"/>
      <c r="R16" s="6"/>
      <c r="S16" s="40"/>
      <c r="T16" s="40"/>
      <c r="U16" s="40"/>
      <c r="V16" s="40"/>
      <c r="W16" s="40"/>
      <c r="X16" s="40"/>
      <c r="Y16" s="40"/>
      <c r="Z16" s="40" t="s">
        <v>879</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92" t="s">
        <v>149</v>
      </c>
      <c r="B17" s="1393"/>
      <c r="C17" s="1393"/>
      <c r="D17" s="1393"/>
      <c r="E17" s="1393"/>
      <c r="F17" s="1394"/>
      <c r="G17" s="1373" t="s">
        <v>148</v>
      </c>
      <c r="H17" s="1373"/>
      <c r="I17" s="1373"/>
      <c r="J17" s="1373"/>
      <c r="K17" s="1373"/>
      <c r="L17" s="1373"/>
      <c r="M17" s="1373"/>
      <c r="N17" s="1373"/>
      <c r="O17" s="1373"/>
      <c r="P17" s="1374"/>
      <c r="Q17" s="6"/>
      <c r="R17" s="6"/>
      <c r="S17" s="133"/>
      <c r="T17" s="1433" t="s">
        <v>397</v>
      </c>
      <c r="U17" s="1434"/>
      <c r="V17" s="1434"/>
      <c r="W17" s="1434"/>
      <c r="X17" s="1434"/>
      <c r="Y17" s="1434"/>
      <c r="Z17" s="1434"/>
      <c r="AA17" s="1434"/>
      <c r="AB17" s="1434"/>
      <c r="AC17" s="1434"/>
      <c r="AD17" s="1434"/>
      <c r="AE17" s="1434"/>
      <c r="AF17" s="1434"/>
      <c r="AG17" s="1434"/>
      <c r="AH17" s="1434"/>
      <c r="AI17" s="143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304" t="s">
        <v>146</v>
      </c>
      <c r="B18" s="1305"/>
      <c r="C18" s="1305"/>
      <c r="D18" s="1305"/>
      <c r="E18" s="1305"/>
      <c r="F18" s="1305"/>
      <c r="G18" s="1033"/>
      <c r="H18" s="1033"/>
      <c r="I18" s="1033"/>
      <c r="J18" s="1033"/>
      <c r="K18" s="1033"/>
      <c r="L18" s="1033"/>
      <c r="M18" s="1033"/>
      <c r="N18" s="1033"/>
      <c r="O18" s="1033"/>
      <c r="P18" s="1034"/>
      <c r="Q18" s="6"/>
      <c r="R18" s="6"/>
      <c r="S18" s="40"/>
      <c r="T18" s="1680"/>
      <c r="U18" s="1681"/>
      <c r="V18" s="1681"/>
      <c r="W18" s="1681"/>
      <c r="X18" s="1681"/>
      <c r="Y18" s="1681"/>
      <c r="Z18" s="1681" t="s">
        <v>102</v>
      </c>
      <c r="AA18" s="1681"/>
      <c r="AB18" s="1681"/>
      <c r="AC18" s="1681"/>
      <c r="AD18" s="1681"/>
      <c r="AE18" s="1681" t="s">
        <v>101</v>
      </c>
      <c r="AF18" s="1681"/>
      <c r="AG18" s="1681"/>
      <c r="AH18" s="1681"/>
      <c r="AI18" s="169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302" t="s">
        <v>164</v>
      </c>
      <c r="B19" s="1303"/>
      <c r="C19" s="1303"/>
      <c r="D19" s="1303"/>
      <c r="E19" s="1303"/>
      <c r="F19" s="1303"/>
      <c r="G19" s="1021"/>
      <c r="H19" s="1021"/>
      <c r="I19" s="1021"/>
      <c r="J19" s="1021"/>
      <c r="K19" s="1021"/>
      <c r="L19" s="1021"/>
      <c r="M19" s="1021"/>
      <c r="N19" s="1021"/>
      <c r="O19" s="1021"/>
      <c r="P19" s="1175"/>
      <c r="Q19" s="6"/>
      <c r="R19" s="6"/>
      <c r="S19" s="40"/>
      <c r="T19" s="1304" t="s">
        <v>230</v>
      </c>
      <c r="U19" s="1305"/>
      <c r="V19" s="1305"/>
      <c r="W19" s="1305"/>
      <c r="X19" s="1305"/>
      <c r="Y19" s="1305"/>
      <c r="Z19" s="926"/>
      <c r="AA19" s="926"/>
      <c r="AB19" s="926"/>
      <c r="AC19" s="926"/>
      <c r="AD19" s="926"/>
      <c r="AE19" s="926"/>
      <c r="AF19" s="926"/>
      <c r="AG19" s="926"/>
      <c r="AH19" s="926"/>
      <c r="AI19" s="148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304" t="s">
        <v>160</v>
      </c>
      <c r="U20" s="1305"/>
      <c r="V20" s="1305"/>
      <c r="W20" s="1305"/>
      <c r="X20" s="1305"/>
      <c r="Y20" s="1305"/>
      <c r="Z20" s="926"/>
      <c r="AA20" s="926"/>
      <c r="AB20" s="926"/>
      <c r="AC20" s="926"/>
      <c r="AD20" s="926"/>
      <c r="AE20" s="2048"/>
      <c r="AF20" s="926"/>
      <c r="AG20" s="926"/>
      <c r="AH20" s="926"/>
      <c r="AI20" s="1487"/>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43" t="s">
        <v>396</v>
      </c>
      <c r="U21" s="2044"/>
      <c r="V21" s="2044"/>
      <c r="W21" s="2044"/>
      <c r="X21" s="2044"/>
      <c r="Y21" s="2044"/>
      <c r="Z21" s="1532"/>
      <c r="AA21" s="1532"/>
      <c r="AB21" s="1532"/>
      <c r="AC21" s="1532"/>
      <c r="AD21" s="1532"/>
      <c r="AE21" s="1532"/>
      <c r="AF21" s="1532"/>
      <c r="AG21" s="1532"/>
      <c r="AH21" s="1532"/>
      <c r="AI21" s="201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36" t="s">
        <v>398</v>
      </c>
      <c r="L25" s="2037"/>
      <c r="M25" s="2037"/>
      <c r="N25" s="2037"/>
      <c r="O25" s="2038"/>
      <c r="P25" s="170"/>
      <c r="Q25" s="170"/>
      <c r="R25" s="170"/>
      <c r="S25" s="170"/>
      <c r="T25" s="170"/>
      <c r="U25" s="2036" t="s">
        <v>398</v>
      </c>
      <c r="V25" s="2037"/>
      <c r="W25" s="2037"/>
      <c r="X25" s="2037"/>
      <c r="Y25" s="2038"/>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39" t="str">
        <f>IF(AE14&lt;&gt;0,AE14,"")</f>
        <v/>
      </c>
      <c r="L26" s="2040"/>
      <c r="M26" s="2040"/>
      <c r="N26" s="2041" t="s">
        <v>29</v>
      </c>
      <c r="O26" s="2042"/>
      <c r="P26" s="133"/>
      <c r="Q26" s="170"/>
      <c r="R26" s="170"/>
      <c r="S26" s="170"/>
      <c r="T26" s="170"/>
      <c r="U26" s="2039" t="str">
        <f>IF(AE19&lt;&gt;0,AE19,"")</f>
        <v/>
      </c>
      <c r="V26" s="2040"/>
      <c r="W26" s="2040"/>
      <c r="X26" s="2041" t="s">
        <v>29</v>
      </c>
      <c r="Y26" s="2042"/>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45" t="s">
        <v>399</v>
      </c>
      <c r="L27" s="2046"/>
      <c r="M27" s="2046"/>
      <c r="N27" s="2046"/>
      <c r="O27" s="2047"/>
      <c r="P27" s="133"/>
      <c r="Q27" s="170"/>
      <c r="R27" s="170"/>
      <c r="S27" s="170"/>
      <c r="T27" s="170"/>
      <c r="U27" s="2045" t="s">
        <v>399</v>
      </c>
      <c r="V27" s="2046"/>
      <c r="W27" s="2046"/>
      <c r="X27" s="2046"/>
      <c r="Y27" s="2047"/>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32" t="str">
        <f>IF(AE13&lt;&gt;0,AE13,"")</f>
        <v/>
      </c>
      <c r="L28" s="2033"/>
      <c r="M28" s="2033"/>
      <c r="N28" s="2034" t="s">
        <v>29</v>
      </c>
      <c r="O28" s="2035"/>
      <c r="P28" s="133"/>
      <c r="Q28" s="170"/>
      <c r="R28" s="170"/>
      <c r="S28" s="170"/>
      <c r="T28" s="170"/>
      <c r="U28" s="2032" t="str">
        <f>IF(AE20&lt;&gt;0,AE20,"")</f>
        <v/>
      </c>
      <c r="V28" s="2033"/>
      <c r="W28" s="2033"/>
      <c r="X28" s="2034" t="s">
        <v>29</v>
      </c>
      <c r="Y28" s="2035"/>
      <c r="Z28" s="170"/>
      <c r="AA28" s="170"/>
      <c r="AB28" s="170"/>
      <c r="AC28" s="255"/>
      <c r="AD28" s="2"/>
      <c r="AE28" s="2"/>
      <c r="AF28" s="2"/>
      <c r="AG28" s="2"/>
      <c r="AH28" s="2"/>
      <c r="AI28" s="2"/>
      <c r="AJ28" s="4"/>
      <c r="AK28" s="4"/>
      <c r="AL28" s="4"/>
      <c r="AM28" s="4"/>
      <c r="AN28" s="4"/>
      <c r="AO28" s="4"/>
      <c r="AP28" s="4"/>
      <c r="AQ28" s="4"/>
      <c r="AR28" s="4"/>
      <c r="AS28" s="4"/>
      <c r="AT28" s="4"/>
      <c r="AU28" s="102"/>
      <c r="AV28" s="1992" t="s">
        <v>92</v>
      </c>
      <c r="AW28" s="1314"/>
      <c r="AX28" s="1314"/>
      <c r="AY28" s="1314"/>
      <c r="AZ28" s="1314"/>
      <c r="BA28" s="1314"/>
      <c r="BB28" s="1314"/>
      <c r="BC28" s="1993"/>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31" t="s">
        <v>830</v>
      </c>
      <c r="J29" s="2031"/>
      <c r="K29" s="2031"/>
      <c r="L29" s="2031"/>
      <c r="M29" s="2031"/>
      <c r="N29" s="2031"/>
      <c r="O29" s="2031"/>
      <c r="P29" s="2031"/>
      <c r="Q29" s="2031"/>
      <c r="R29" s="259"/>
      <c r="S29" s="2031" t="s">
        <v>831</v>
      </c>
      <c r="T29" s="2031"/>
      <c r="U29" s="2031"/>
      <c r="V29" s="2031"/>
      <c r="W29" s="2031"/>
      <c r="X29" s="2031"/>
      <c r="Y29" s="2031"/>
      <c r="Z29" s="2031"/>
      <c r="AA29" s="2031"/>
      <c r="AB29" s="259"/>
      <c r="AC29" s="260"/>
      <c r="AD29" s="2"/>
      <c r="AE29" s="2"/>
      <c r="AF29" s="2"/>
      <c r="AG29" s="2"/>
      <c r="AH29" s="2"/>
      <c r="AI29" s="2"/>
      <c r="AJ29" s="4"/>
      <c r="AK29" s="4"/>
      <c r="AL29" s="4"/>
      <c r="AM29" s="4"/>
      <c r="AN29" s="4"/>
      <c r="AO29" s="4"/>
      <c r="AP29" s="4"/>
      <c r="AQ29" s="4"/>
      <c r="AR29" s="4"/>
      <c r="AS29" s="4"/>
      <c r="AT29" s="4"/>
      <c r="AU29" s="48"/>
      <c r="AV29" s="1994" t="s">
        <v>91</v>
      </c>
      <c r="AW29" s="1661"/>
      <c r="AX29" s="1661"/>
      <c r="AY29" s="1661"/>
      <c r="AZ29" s="1661"/>
      <c r="BA29" s="1662"/>
      <c r="BB29" s="1995"/>
      <c r="BC29" s="1996"/>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25" t="s">
        <v>749</v>
      </c>
      <c r="AL30" s="1626"/>
      <c r="AM30" s="1626"/>
      <c r="AN30" s="1626"/>
      <c r="AO30" s="1626"/>
      <c r="AP30" s="1626"/>
      <c r="AQ30" s="1626"/>
      <c r="AR30" s="1626"/>
      <c r="AS30" s="1627"/>
      <c r="AT30" s="4"/>
      <c r="AU30" s="48"/>
      <c r="AV30" s="1997" t="s">
        <v>90</v>
      </c>
      <c r="AW30" s="1276"/>
      <c r="AX30" s="1276"/>
      <c r="AY30" s="1276"/>
      <c r="AZ30" s="1276"/>
      <c r="BA30" s="1277"/>
      <c r="BB30" s="1998"/>
      <c r="BC30" s="1999"/>
      <c r="BD30" s="46"/>
      <c r="BE30" s="4"/>
      <c r="BF30" s="4"/>
      <c r="BG30" s="4"/>
      <c r="BH30" s="4"/>
      <c r="BI30" s="4"/>
      <c r="BJ30" s="4"/>
      <c r="BK30" s="4"/>
      <c r="BL30" s="4"/>
      <c r="BM30" s="4"/>
      <c r="BN30" s="4"/>
      <c r="BO30" s="4"/>
      <c r="BP30" s="4"/>
      <c r="BQ30" s="4"/>
      <c r="BR30" s="4"/>
      <c r="BS30" s="4"/>
    </row>
    <row r="31" spans="1:71" ht="12" customHeight="1" thickBot="1" x14ac:dyDescent="0.25">
      <c r="A31" s="1589" t="s">
        <v>60</v>
      </c>
      <c r="B31" s="1586"/>
      <c r="C31" s="1586"/>
      <c r="D31" s="1586"/>
      <c r="E31" s="1586"/>
      <c r="F31" s="1586"/>
      <c r="G31" s="1586"/>
      <c r="H31" s="1585" t="s">
        <v>93</v>
      </c>
      <c r="I31" s="1585"/>
      <c r="J31" s="1585"/>
      <c r="K31" s="1585"/>
      <c r="L31" s="1585"/>
      <c r="M31" s="1585"/>
      <c r="N31" s="1585"/>
      <c r="O31" s="1585"/>
      <c r="P31" s="1585"/>
      <c r="Q31" s="1586" t="s">
        <v>59</v>
      </c>
      <c r="R31" s="1586"/>
      <c r="S31" s="1586"/>
      <c r="T31" s="1585" t="s">
        <v>58</v>
      </c>
      <c r="U31" s="1585"/>
      <c r="V31" s="1585"/>
      <c r="W31" s="1585"/>
      <c r="X31" s="1585"/>
      <c r="Y31" s="1585"/>
      <c r="Z31" s="1585"/>
      <c r="AA31" s="1585"/>
      <c r="AB31" s="1585"/>
      <c r="AC31" s="1586" t="s">
        <v>57</v>
      </c>
      <c r="AD31" s="1586"/>
      <c r="AE31" s="1586"/>
      <c r="AF31" s="1598" t="s">
        <v>39</v>
      </c>
      <c r="AG31" s="1599"/>
      <c r="AH31" s="1599"/>
      <c r="AI31" s="1600"/>
      <c r="AJ31" s="4"/>
      <c r="AK31" s="1628"/>
      <c r="AL31" s="1629"/>
      <c r="AM31" s="1629"/>
      <c r="AN31" s="1629"/>
      <c r="AO31" s="1629"/>
      <c r="AP31" s="1629"/>
      <c r="AQ31" s="1629"/>
      <c r="AR31" s="1629"/>
      <c r="AS31" s="1630"/>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590"/>
      <c r="B32" s="1587"/>
      <c r="C32" s="1587"/>
      <c r="D32" s="1587"/>
      <c r="E32" s="1587"/>
      <c r="F32" s="1587"/>
      <c r="G32" s="1587"/>
      <c r="H32" s="1368" t="s">
        <v>55</v>
      </c>
      <c r="I32" s="1368"/>
      <c r="J32" s="1368"/>
      <c r="K32" s="1368" t="s">
        <v>54</v>
      </c>
      <c r="L32" s="1368"/>
      <c r="M32" s="1368"/>
      <c r="N32" s="1368" t="s">
        <v>653</v>
      </c>
      <c r="O32" s="1368"/>
      <c r="P32" s="1368"/>
      <c r="Q32" s="1587"/>
      <c r="R32" s="1587"/>
      <c r="S32" s="1587"/>
      <c r="T32" s="1368" t="s">
        <v>52</v>
      </c>
      <c r="U32" s="1368"/>
      <c r="V32" s="1368"/>
      <c r="W32" s="1368" t="s">
        <v>51</v>
      </c>
      <c r="X32" s="1368"/>
      <c r="Y32" s="1368"/>
      <c r="Z32" s="1368" t="s">
        <v>50</v>
      </c>
      <c r="AA32" s="1368"/>
      <c r="AB32" s="1368"/>
      <c r="AC32" s="1587"/>
      <c r="AD32" s="1587"/>
      <c r="AE32" s="1587"/>
      <c r="AF32" s="1601"/>
      <c r="AG32" s="1602"/>
      <c r="AH32" s="1602"/>
      <c r="AI32" s="1603"/>
      <c r="AJ32" s="4"/>
      <c r="AK32" s="1631"/>
      <c r="AL32" s="1632"/>
      <c r="AM32" s="1632"/>
      <c r="AN32" s="1632"/>
      <c r="AO32" s="1632"/>
      <c r="AP32" s="1632"/>
      <c r="AQ32" s="1632"/>
      <c r="AR32" s="1632"/>
      <c r="AS32" s="1633"/>
      <c r="AT32" s="4"/>
      <c r="AU32" s="1313" t="s">
        <v>56</v>
      </c>
      <c r="AV32" s="1314"/>
      <c r="AW32" s="1314"/>
      <c r="AX32" s="1314"/>
      <c r="AY32" s="1314"/>
      <c r="AZ32" s="1314"/>
      <c r="BA32" s="1314"/>
      <c r="BB32" s="1314"/>
      <c r="BC32" s="1314"/>
      <c r="BD32" s="1315"/>
      <c r="BE32" s="4"/>
      <c r="BF32" s="4"/>
      <c r="BG32" s="4"/>
      <c r="BH32" s="4"/>
      <c r="BI32" s="4"/>
      <c r="BJ32" s="4"/>
      <c r="BK32" s="4"/>
      <c r="BL32" s="4"/>
      <c r="BM32" s="4"/>
      <c r="BN32" s="4"/>
      <c r="BO32" s="4"/>
      <c r="BP32" s="4"/>
      <c r="BQ32" s="4"/>
      <c r="BR32" s="4"/>
      <c r="BS32" s="4"/>
    </row>
    <row r="33" spans="1:71" ht="12.75" thickTop="1" x14ac:dyDescent="0.2">
      <c r="A33" s="2024"/>
      <c r="B33" s="2025"/>
      <c r="C33" s="2025"/>
      <c r="D33" s="2025"/>
      <c r="E33" s="2025"/>
      <c r="F33" s="2025"/>
      <c r="G33" s="2025"/>
      <c r="H33" s="1049"/>
      <c r="I33" s="1049"/>
      <c r="J33" s="1049"/>
      <c r="K33" s="1049"/>
      <c r="L33" s="1049"/>
      <c r="M33" s="1049"/>
      <c r="N33" s="1049"/>
      <c r="O33" s="1049"/>
      <c r="P33" s="1049"/>
      <c r="Q33" s="1049"/>
      <c r="R33" s="1049"/>
      <c r="S33" s="1049"/>
      <c r="T33" s="1584"/>
      <c r="U33" s="1584"/>
      <c r="V33" s="1584"/>
      <c r="W33" s="1584"/>
      <c r="X33" s="1584"/>
      <c r="Y33" s="1584"/>
      <c r="Z33" s="1584"/>
      <c r="AA33" s="1584"/>
      <c r="AB33" s="1584"/>
      <c r="AC33" s="1584"/>
      <c r="AD33" s="1584"/>
      <c r="AE33" s="1584"/>
      <c r="AF33" s="1049"/>
      <c r="AG33" s="1049"/>
      <c r="AH33" s="1049"/>
      <c r="AI33" s="1050"/>
      <c r="AJ33" s="4"/>
      <c r="AK33" s="2023" t="str">
        <f>IFERROR(AN33*(1-$BB$30),"")</f>
        <v/>
      </c>
      <c r="AL33" s="2000"/>
      <c r="AM33" s="2000"/>
      <c r="AN33" s="2000" t="str">
        <f>IFERROR(($AK$53*Q33),"")</f>
        <v/>
      </c>
      <c r="AO33" s="2000"/>
      <c r="AP33" s="2000"/>
      <c r="AQ33" s="2000" t="str">
        <f>IFERROR(AN33*(1+$BB$29),"")</f>
        <v/>
      </c>
      <c r="AR33" s="2000"/>
      <c r="AS33" s="2001"/>
      <c r="AT33" s="4"/>
      <c r="AU33" s="1977" t="str">
        <f t="shared" ref="AU33:AU52" si="0">IF(AC33="","",IF(AC33&lt;Q33-(Q33*$BB$30),"Below "&amp;$BB$30*100&amp;"% by "&amp;Q33-(Q33*$BB$30)-AC33&amp;" CFM",IF(AC33&gt;Q33+(Q33*$BB$29),"Above "&amp;$BB$29*100&amp;"% by "&amp;AC33-Q33-(Q33*$BB$29)&amp;" CFM","")))</f>
        <v/>
      </c>
      <c r="AV33" s="1978"/>
      <c r="AW33" s="1978"/>
      <c r="AX33" s="1978"/>
      <c r="AY33" s="1978"/>
      <c r="AZ33" s="1978"/>
      <c r="BA33" s="1978"/>
      <c r="BB33" s="1978"/>
      <c r="BC33" s="1978"/>
      <c r="BD33" s="1979"/>
      <c r="BE33" s="4"/>
      <c r="BF33" s="4"/>
      <c r="BG33" s="4"/>
      <c r="BH33" s="4"/>
      <c r="BI33" s="4"/>
      <c r="BJ33" s="4"/>
      <c r="BK33" s="4"/>
      <c r="BL33" s="4"/>
      <c r="BM33" s="4"/>
      <c r="BN33" s="4"/>
      <c r="BO33" s="4"/>
      <c r="BP33" s="4"/>
      <c r="BQ33" s="4"/>
      <c r="BR33" s="4"/>
      <c r="BS33" s="4"/>
    </row>
    <row r="34" spans="1:71" ht="12" customHeight="1" x14ac:dyDescent="0.2">
      <c r="A34" s="2024"/>
      <c r="B34" s="2025"/>
      <c r="C34" s="2025"/>
      <c r="D34" s="2025"/>
      <c r="E34" s="2025"/>
      <c r="F34" s="2025"/>
      <c r="G34" s="2025"/>
      <c r="H34" s="1049"/>
      <c r="I34" s="1049"/>
      <c r="J34" s="1049"/>
      <c r="K34" s="1049"/>
      <c r="L34" s="1049"/>
      <c r="M34" s="1049"/>
      <c r="N34" s="1049"/>
      <c r="O34" s="1049"/>
      <c r="P34" s="1049"/>
      <c r="Q34" s="1049"/>
      <c r="R34" s="1049"/>
      <c r="S34" s="1049"/>
      <c r="T34" s="1584"/>
      <c r="U34" s="1584"/>
      <c r="V34" s="1584"/>
      <c r="W34" s="1584"/>
      <c r="X34" s="1584"/>
      <c r="Y34" s="1584"/>
      <c r="Z34" s="1584"/>
      <c r="AA34" s="1584"/>
      <c r="AB34" s="1584"/>
      <c r="AC34" s="1584"/>
      <c r="AD34" s="1584"/>
      <c r="AE34" s="1584"/>
      <c r="AF34" s="1033"/>
      <c r="AG34" s="1033"/>
      <c r="AH34" s="1033"/>
      <c r="AI34" s="1034"/>
      <c r="AJ34" s="4"/>
      <c r="AK34" s="2023" t="str">
        <f t="shared" ref="AK34:AK52" si="1">IFERROR(AN34*(1-$BB$30),"")</f>
        <v/>
      </c>
      <c r="AL34" s="2000"/>
      <c r="AM34" s="2000"/>
      <c r="AN34" s="2000" t="str">
        <f t="shared" ref="AN34:AN52" si="2">IFERROR(($AK$53*Q34),"")</f>
        <v/>
      </c>
      <c r="AO34" s="2000"/>
      <c r="AP34" s="2000"/>
      <c r="AQ34" s="2000" t="str">
        <f t="shared" ref="AQ34:AQ52" si="3">IFERROR(AN34*(1+$BB$29),"")</f>
        <v/>
      </c>
      <c r="AR34" s="2000"/>
      <c r="AS34" s="2001"/>
      <c r="AT34" s="4"/>
      <c r="AU34" s="1977" t="str">
        <f t="shared" si="0"/>
        <v/>
      </c>
      <c r="AV34" s="1978"/>
      <c r="AW34" s="1978"/>
      <c r="AX34" s="1978"/>
      <c r="AY34" s="1978"/>
      <c r="AZ34" s="1978"/>
      <c r="BA34" s="1978"/>
      <c r="BB34" s="1978"/>
      <c r="BC34" s="1978"/>
      <c r="BD34" s="1979"/>
      <c r="BE34" s="4"/>
      <c r="BF34" s="4"/>
      <c r="BG34" s="4"/>
      <c r="BH34" s="4"/>
      <c r="BI34" s="4"/>
      <c r="BJ34" s="4"/>
      <c r="BK34" s="4"/>
      <c r="BL34" s="4"/>
      <c r="BM34" s="4"/>
      <c r="BN34" s="4"/>
      <c r="BO34" s="4"/>
      <c r="BP34" s="4"/>
      <c r="BQ34" s="4"/>
      <c r="BR34" s="4"/>
      <c r="BS34" s="4"/>
    </row>
    <row r="35" spans="1:71" ht="12" customHeight="1" x14ac:dyDescent="0.2">
      <c r="A35" s="2024"/>
      <c r="B35" s="2025"/>
      <c r="C35" s="2025"/>
      <c r="D35" s="2025"/>
      <c r="E35" s="2025"/>
      <c r="F35" s="2025"/>
      <c r="G35" s="2025"/>
      <c r="H35" s="1049"/>
      <c r="I35" s="1049"/>
      <c r="J35" s="1049"/>
      <c r="K35" s="1049"/>
      <c r="L35" s="1049"/>
      <c r="M35" s="1049"/>
      <c r="N35" s="1049"/>
      <c r="O35" s="1049"/>
      <c r="P35" s="1049"/>
      <c r="Q35" s="1049"/>
      <c r="R35" s="1049"/>
      <c r="S35" s="1049"/>
      <c r="T35" s="1584"/>
      <c r="U35" s="1584"/>
      <c r="V35" s="1584"/>
      <c r="W35" s="1584"/>
      <c r="X35" s="1584"/>
      <c r="Y35" s="1584"/>
      <c r="Z35" s="1584"/>
      <c r="AA35" s="1584"/>
      <c r="AB35" s="1584"/>
      <c r="AC35" s="1584"/>
      <c r="AD35" s="1584"/>
      <c r="AE35" s="1584"/>
      <c r="AF35" s="1033"/>
      <c r="AG35" s="1033"/>
      <c r="AH35" s="1033"/>
      <c r="AI35" s="1034"/>
      <c r="AJ35" s="4"/>
      <c r="AK35" s="2023" t="str">
        <f t="shared" si="1"/>
        <v/>
      </c>
      <c r="AL35" s="2000"/>
      <c r="AM35" s="2000"/>
      <c r="AN35" s="2000" t="str">
        <f t="shared" si="2"/>
        <v/>
      </c>
      <c r="AO35" s="2000"/>
      <c r="AP35" s="2000"/>
      <c r="AQ35" s="2000" t="str">
        <f t="shared" si="3"/>
        <v/>
      </c>
      <c r="AR35" s="2000"/>
      <c r="AS35" s="2001"/>
      <c r="AT35" s="4"/>
      <c r="AU35" s="1977" t="str">
        <f t="shared" si="0"/>
        <v/>
      </c>
      <c r="AV35" s="1978"/>
      <c r="AW35" s="1978"/>
      <c r="AX35" s="1978"/>
      <c r="AY35" s="1978"/>
      <c r="AZ35" s="1978"/>
      <c r="BA35" s="1978"/>
      <c r="BB35" s="1978"/>
      <c r="BC35" s="1978"/>
      <c r="BD35" s="1979"/>
      <c r="BE35" s="4"/>
      <c r="BF35" s="4"/>
      <c r="BG35" s="4"/>
      <c r="BH35" s="4"/>
      <c r="BI35" s="4"/>
      <c r="BJ35" s="4"/>
      <c r="BK35" s="4"/>
      <c r="BL35" s="4"/>
      <c r="BM35" s="4"/>
      <c r="BN35" s="4"/>
      <c r="BO35" s="4"/>
      <c r="BP35" s="4"/>
      <c r="BQ35" s="4"/>
      <c r="BR35" s="4"/>
      <c r="BS35" s="4"/>
    </row>
    <row r="36" spans="1:71" ht="12" customHeight="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J36" s="4"/>
      <c r="AK36" s="2023" t="str">
        <f t="shared" si="1"/>
        <v/>
      </c>
      <c r="AL36" s="2000"/>
      <c r="AM36" s="2000"/>
      <c r="AN36" s="2000" t="str">
        <f t="shared" si="2"/>
        <v/>
      </c>
      <c r="AO36" s="2000"/>
      <c r="AP36" s="2000"/>
      <c r="AQ36" s="2000" t="str">
        <f t="shared" si="3"/>
        <v/>
      </c>
      <c r="AR36" s="2000"/>
      <c r="AS36" s="2001"/>
      <c r="AT36" s="4"/>
      <c r="AU36" s="1977" t="str">
        <f t="shared" si="0"/>
        <v/>
      </c>
      <c r="AV36" s="1978"/>
      <c r="AW36" s="1978"/>
      <c r="AX36" s="1978"/>
      <c r="AY36" s="1978"/>
      <c r="AZ36" s="1978"/>
      <c r="BA36" s="1978"/>
      <c r="BB36" s="1978"/>
      <c r="BC36" s="1978"/>
      <c r="BD36" s="1979"/>
      <c r="BE36" s="4"/>
      <c r="BF36" s="4"/>
      <c r="BG36" s="4"/>
      <c r="BH36" s="4"/>
      <c r="BI36" s="4"/>
      <c r="BJ36" s="4"/>
      <c r="BK36" s="4"/>
      <c r="BL36" s="4"/>
      <c r="BM36" s="4"/>
      <c r="BN36" s="4"/>
      <c r="BO36" s="4"/>
      <c r="BP36" s="4"/>
      <c r="BQ36" s="4"/>
      <c r="BR36" s="4"/>
      <c r="BS36" s="4"/>
    </row>
    <row r="37" spans="1:71"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J37" s="4"/>
      <c r="AK37" s="2023" t="str">
        <f t="shared" si="1"/>
        <v/>
      </c>
      <c r="AL37" s="2000"/>
      <c r="AM37" s="2000"/>
      <c r="AN37" s="2000" t="str">
        <f t="shared" si="2"/>
        <v/>
      </c>
      <c r="AO37" s="2000"/>
      <c r="AP37" s="2000"/>
      <c r="AQ37" s="2000" t="str">
        <f t="shared" si="3"/>
        <v/>
      </c>
      <c r="AR37" s="2000"/>
      <c r="AS37" s="2001"/>
      <c r="AT37" s="4"/>
      <c r="AU37" s="1977" t="str">
        <f t="shared" si="0"/>
        <v/>
      </c>
      <c r="AV37" s="1978"/>
      <c r="AW37" s="1978"/>
      <c r="AX37" s="1978"/>
      <c r="AY37" s="1978"/>
      <c r="AZ37" s="1978"/>
      <c r="BA37" s="1978"/>
      <c r="BB37" s="1978"/>
      <c r="BC37" s="1978"/>
      <c r="BD37" s="1979"/>
      <c r="BE37" s="4"/>
      <c r="BF37" s="4"/>
      <c r="BG37" s="4"/>
      <c r="BH37" s="4"/>
      <c r="BI37" s="4"/>
      <c r="BJ37" s="4"/>
      <c r="BK37" s="4"/>
      <c r="BL37" s="4"/>
      <c r="BM37" s="4"/>
      <c r="BN37" s="4"/>
      <c r="BO37" s="4"/>
      <c r="BP37" s="4"/>
      <c r="BQ37" s="4"/>
      <c r="BR37" s="4"/>
      <c r="BS37" s="4"/>
    </row>
    <row r="38" spans="1:71"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J38" s="4"/>
      <c r="AK38" s="2023" t="str">
        <f t="shared" si="1"/>
        <v/>
      </c>
      <c r="AL38" s="2000"/>
      <c r="AM38" s="2000"/>
      <c r="AN38" s="2000" t="str">
        <f t="shared" si="2"/>
        <v/>
      </c>
      <c r="AO38" s="2000"/>
      <c r="AP38" s="2000"/>
      <c r="AQ38" s="2000" t="str">
        <f t="shared" si="3"/>
        <v/>
      </c>
      <c r="AR38" s="2000"/>
      <c r="AS38" s="2001"/>
      <c r="AT38" s="4"/>
      <c r="AU38" s="1977" t="str">
        <f t="shared" si="0"/>
        <v/>
      </c>
      <c r="AV38" s="1978"/>
      <c r="AW38" s="1978"/>
      <c r="AX38" s="1978"/>
      <c r="AY38" s="1978"/>
      <c r="AZ38" s="1978"/>
      <c r="BA38" s="1978"/>
      <c r="BB38" s="1978"/>
      <c r="BC38" s="1978"/>
      <c r="BD38" s="1979"/>
      <c r="BE38" s="4"/>
      <c r="BF38" s="4"/>
      <c r="BG38" s="4"/>
      <c r="BH38" s="4"/>
      <c r="BI38" s="4"/>
      <c r="BJ38" s="4"/>
      <c r="BK38" s="4"/>
      <c r="BL38" s="4"/>
      <c r="BM38" s="4"/>
      <c r="BN38" s="4"/>
      <c r="BO38" s="4"/>
      <c r="BP38" s="4"/>
      <c r="BQ38" s="4"/>
      <c r="BR38" s="4"/>
      <c r="BS38" s="4"/>
    </row>
    <row r="39" spans="1:71"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J39" s="4"/>
      <c r="AK39" s="2023" t="str">
        <f t="shared" si="1"/>
        <v/>
      </c>
      <c r="AL39" s="2000"/>
      <c r="AM39" s="2000"/>
      <c r="AN39" s="2000" t="str">
        <f t="shared" si="2"/>
        <v/>
      </c>
      <c r="AO39" s="2000"/>
      <c r="AP39" s="2000"/>
      <c r="AQ39" s="2000" t="str">
        <f t="shared" si="3"/>
        <v/>
      </c>
      <c r="AR39" s="2000"/>
      <c r="AS39" s="2001"/>
      <c r="AT39" s="4"/>
      <c r="AU39" s="1977" t="str">
        <f t="shared" si="0"/>
        <v/>
      </c>
      <c r="AV39" s="1978"/>
      <c r="AW39" s="1978"/>
      <c r="AX39" s="1978"/>
      <c r="AY39" s="1978"/>
      <c r="AZ39" s="1978"/>
      <c r="BA39" s="1978"/>
      <c r="BB39" s="1978"/>
      <c r="BC39" s="1978"/>
      <c r="BD39" s="1979"/>
      <c r="BE39" s="4"/>
      <c r="BF39" s="4"/>
      <c r="BG39" s="4"/>
      <c r="BH39" s="4"/>
      <c r="BI39" s="4"/>
      <c r="BJ39" s="4"/>
      <c r="BK39" s="4"/>
      <c r="BL39" s="4"/>
      <c r="BM39" s="4"/>
      <c r="BN39" s="4"/>
      <c r="BO39" s="4"/>
      <c r="BP39" s="4"/>
      <c r="BQ39" s="4"/>
      <c r="BR39" s="4"/>
      <c r="BS39" s="4"/>
    </row>
    <row r="40" spans="1:71"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J40" s="4"/>
      <c r="AK40" s="2023" t="str">
        <f t="shared" si="1"/>
        <v/>
      </c>
      <c r="AL40" s="2000"/>
      <c r="AM40" s="2000"/>
      <c r="AN40" s="2000" t="str">
        <f t="shared" si="2"/>
        <v/>
      </c>
      <c r="AO40" s="2000"/>
      <c r="AP40" s="2000"/>
      <c r="AQ40" s="2000" t="str">
        <f t="shared" si="3"/>
        <v/>
      </c>
      <c r="AR40" s="2000"/>
      <c r="AS40" s="2001"/>
      <c r="AT40" s="4"/>
      <c r="AU40" s="1977" t="str">
        <f t="shared" si="0"/>
        <v/>
      </c>
      <c r="AV40" s="1978"/>
      <c r="AW40" s="1978"/>
      <c r="AX40" s="1978"/>
      <c r="AY40" s="1978"/>
      <c r="AZ40" s="1978"/>
      <c r="BA40" s="1978"/>
      <c r="BB40" s="1978"/>
      <c r="BC40" s="1978"/>
      <c r="BD40" s="1979"/>
      <c r="BE40" s="4"/>
      <c r="BF40" s="4"/>
      <c r="BG40" s="4"/>
      <c r="BH40" s="4"/>
      <c r="BI40" s="4"/>
      <c r="BJ40" s="4"/>
      <c r="BK40" s="4"/>
      <c r="BL40" s="4"/>
      <c r="BM40" s="4"/>
      <c r="BN40" s="4"/>
      <c r="BO40" s="4"/>
      <c r="BP40" s="4"/>
      <c r="BQ40" s="4"/>
      <c r="BR40" s="4"/>
      <c r="BS40" s="4"/>
    </row>
    <row r="41" spans="1:71"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J41" s="4"/>
      <c r="AK41" s="2023" t="str">
        <f t="shared" si="1"/>
        <v/>
      </c>
      <c r="AL41" s="2000"/>
      <c r="AM41" s="2000"/>
      <c r="AN41" s="2000" t="str">
        <f t="shared" si="2"/>
        <v/>
      </c>
      <c r="AO41" s="2000"/>
      <c r="AP41" s="2000"/>
      <c r="AQ41" s="2000" t="str">
        <f t="shared" si="3"/>
        <v/>
      </c>
      <c r="AR41" s="2000"/>
      <c r="AS41" s="2001"/>
      <c r="AT41" s="4"/>
      <c r="AU41" s="1977" t="str">
        <f t="shared" si="0"/>
        <v/>
      </c>
      <c r="AV41" s="1978"/>
      <c r="AW41" s="1978"/>
      <c r="AX41" s="1978"/>
      <c r="AY41" s="1978"/>
      <c r="AZ41" s="1978"/>
      <c r="BA41" s="1978"/>
      <c r="BB41" s="1978"/>
      <c r="BC41" s="1978"/>
      <c r="BD41" s="1979"/>
      <c r="BE41" s="4"/>
      <c r="BF41" s="4"/>
      <c r="BG41" s="4"/>
      <c r="BH41" s="4"/>
      <c r="BI41" s="4"/>
      <c r="BJ41" s="4"/>
      <c r="BK41" s="4"/>
      <c r="BL41" s="4"/>
      <c r="BM41" s="4"/>
      <c r="BN41" s="4"/>
      <c r="BO41" s="4"/>
      <c r="BP41" s="4"/>
      <c r="BQ41" s="4"/>
      <c r="BR41" s="4"/>
      <c r="BS41" s="4"/>
    </row>
    <row r="42" spans="1:71"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J42" s="4"/>
      <c r="AK42" s="2023" t="str">
        <f t="shared" si="1"/>
        <v/>
      </c>
      <c r="AL42" s="2000"/>
      <c r="AM42" s="2000"/>
      <c r="AN42" s="2000" t="str">
        <f t="shared" si="2"/>
        <v/>
      </c>
      <c r="AO42" s="2000"/>
      <c r="AP42" s="2000"/>
      <c r="AQ42" s="2000" t="str">
        <f t="shared" si="3"/>
        <v/>
      </c>
      <c r="AR42" s="2000"/>
      <c r="AS42" s="2001"/>
      <c r="AT42" s="4"/>
      <c r="AU42" s="1977" t="str">
        <f t="shared" si="0"/>
        <v/>
      </c>
      <c r="AV42" s="1978"/>
      <c r="AW42" s="1978"/>
      <c r="AX42" s="1978"/>
      <c r="AY42" s="1978"/>
      <c r="AZ42" s="1978"/>
      <c r="BA42" s="1978"/>
      <c r="BB42" s="1978"/>
      <c r="BC42" s="1978"/>
      <c r="BD42" s="1979"/>
      <c r="BE42" s="4"/>
      <c r="BF42" s="4"/>
      <c r="BG42" s="4"/>
      <c r="BH42" s="4"/>
      <c r="BI42" s="4"/>
      <c r="BJ42" s="4"/>
      <c r="BK42" s="4"/>
      <c r="BL42" s="4"/>
      <c r="BM42" s="4"/>
      <c r="BN42" s="4"/>
      <c r="BO42" s="4"/>
      <c r="BP42" s="4"/>
      <c r="BQ42" s="4"/>
      <c r="BR42" s="4"/>
      <c r="BS42" s="4"/>
    </row>
    <row r="43" spans="1:71"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J43" s="4"/>
      <c r="AK43" s="2023" t="str">
        <f t="shared" si="1"/>
        <v/>
      </c>
      <c r="AL43" s="2000"/>
      <c r="AM43" s="2000"/>
      <c r="AN43" s="2000" t="str">
        <f t="shared" si="2"/>
        <v/>
      </c>
      <c r="AO43" s="2000"/>
      <c r="AP43" s="2000"/>
      <c r="AQ43" s="2000" t="str">
        <f t="shared" si="3"/>
        <v/>
      </c>
      <c r="AR43" s="2000"/>
      <c r="AS43" s="2001"/>
      <c r="AT43" s="4"/>
      <c r="AU43" s="1977" t="str">
        <f t="shared" si="0"/>
        <v/>
      </c>
      <c r="AV43" s="1978"/>
      <c r="AW43" s="1978"/>
      <c r="AX43" s="1978"/>
      <c r="AY43" s="1978"/>
      <c r="AZ43" s="1978"/>
      <c r="BA43" s="1978"/>
      <c r="BB43" s="1978"/>
      <c r="BC43" s="1978"/>
      <c r="BD43" s="1979"/>
      <c r="BE43" s="4"/>
      <c r="BF43" s="4"/>
      <c r="BG43" s="4"/>
      <c r="BH43" s="4"/>
      <c r="BI43" s="4"/>
      <c r="BJ43" s="4"/>
      <c r="BK43" s="4"/>
      <c r="BL43" s="4"/>
      <c r="BM43" s="4"/>
      <c r="BN43" s="4"/>
      <c r="BO43" s="4"/>
      <c r="BP43" s="4"/>
      <c r="BQ43" s="4"/>
      <c r="BR43" s="4"/>
      <c r="BS43" s="4"/>
    </row>
    <row r="44" spans="1:71"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J44" s="4"/>
      <c r="AK44" s="2023" t="str">
        <f t="shared" si="1"/>
        <v/>
      </c>
      <c r="AL44" s="2000"/>
      <c r="AM44" s="2000"/>
      <c r="AN44" s="2000" t="str">
        <f t="shared" si="2"/>
        <v/>
      </c>
      <c r="AO44" s="2000"/>
      <c r="AP44" s="2000"/>
      <c r="AQ44" s="2000" t="str">
        <f t="shared" si="3"/>
        <v/>
      </c>
      <c r="AR44" s="2000"/>
      <c r="AS44" s="2001"/>
      <c r="AT44" s="4"/>
      <c r="AU44" s="1977" t="str">
        <f t="shared" si="0"/>
        <v/>
      </c>
      <c r="AV44" s="1978"/>
      <c r="AW44" s="1978"/>
      <c r="AX44" s="1978"/>
      <c r="AY44" s="1978"/>
      <c r="AZ44" s="1978"/>
      <c r="BA44" s="1978"/>
      <c r="BB44" s="1978"/>
      <c r="BC44" s="1978"/>
      <c r="BD44" s="1979"/>
      <c r="BE44" s="4"/>
      <c r="BF44" s="4"/>
      <c r="BG44" s="4"/>
      <c r="BH44" s="4"/>
      <c r="BI44" s="4"/>
      <c r="BJ44" s="4"/>
      <c r="BK44" s="4"/>
      <c r="BL44" s="4"/>
      <c r="BM44" s="4"/>
      <c r="BN44" s="4"/>
      <c r="BO44" s="4"/>
      <c r="BP44" s="4"/>
      <c r="BQ44" s="4"/>
      <c r="BR44" s="4"/>
      <c r="BS44" s="4"/>
    </row>
    <row r="45" spans="1:71"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J45" s="4"/>
      <c r="AK45" s="2023" t="str">
        <f t="shared" si="1"/>
        <v/>
      </c>
      <c r="AL45" s="2000"/>
      <c r="AM45" s="2000"/>
      <c r="AN45" s="2000" t="str">
        <f t="shared" si="2"/>
        <v/>
      </c>
      <c r="AO45" s="2000"/>
      <c r="AP45" s="2000"/>
      <c r="AQ45" s="2000" t="str">
        <f t="shared" si="3"/>
        <v/>
      </c>
      <c r="AR45" s="2000"/>
      <c r="AS45" s="2001"/>
      <c r="AT45" s="4"/>
      <c r="AU45" s="1977" t="str">
        <f t="shared" si="0"/>
        <v/>
      </c>
      <c r="AV45" s="1978"/>
      <c r="AW45" s="1978"/>
      <c r="AX45" s="1978"/>
      <c r="AY45" s="1978"/>
      <c r="AZ45" s="1978"/>
      <c r="BA45" s="1978"/>
      <c r="BB45" s="1978"/>
      <c r="BC45" s="1978"/>
      <c r="BD45" s="1979"/>
      <c r="BE45" s="4"/>
      <c r="BF45" s="4"/>
      <c r="BG45" s="4"/>
      <c r="BH45" s="4"/>
      <c r="BI45" s="4"/>
      <c r="BJ45" s="4"/>
      <c r="BK45" s="4"/>
      <c r="BL45" s="4"/>
      <c r="BM45" s="4"/>
      <c r="BN45" s="4"/>
      <c r="BO45" s="4"/>
      <c r="BP45" s="4"/>
      <c r="BQ45" s="4"/>
      <c r="BR45" s="4"/>
      <c r="BS45" s="4"/>
    </row>
    <row r="46" spans="1:71"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J46" s="4"/>
      <c r="AK46" s="2023" t="str">
        <f t="shared" si="1"/>
        <v/>
      </c>
      <c r="AL46" s="2000"/>
      <c r="AM46" s="2000"/>
      <c r="AN46" s="2000" t="str">
        <f t="shared" si="2"/>
        <v/>
      </c>
      <c r="AO46" s="2000"/>
      <c r="AP46" s="2000"/>
      <c r="AQ46" s="2000" t="str">
        <f t="shared" si="3"/>
        <v/>
      </c>
      <c r="AR46" s="2000"/>
      <c r="AS46" s="2001"/>
      <c r="AT46" s="4"/>
      <c r="AU46" s="1977" t="str">
        <f t="shared" si="0"/>
        <v/>
      </c>
      <c r="AV46" s="1978"/>
      <c r="AW46" s="1978"/>
      <c r="AX46" s="1978"/>
      <c r="AY46" s="1978"/>
      <c r="AZ46" s="1978"/>
      <c r="BA46" s="1978"/>
      <c r="BB46" s="1978"/>
      <c r="BC46" s="1978"/>
      <c r="BD46" s="1979"/>
      <c r="BE46" s="4"/>
      <c r="BF46" s="4"/>
      <c r="BG46" s="4"/>
      <c r="BH46" s="4"/>
      <c r="BI46" s="4"/>
      <c r="BJ46" s="4"/>
      <c r="BK46" s="4"/>
      <c r="BL46" s="4"/>
      <c r="BM46" s="4"/>
      <c r="BN46" s="4"/>
      <c r="BO46" s="4"/>
      <c r="BP46" s="4"/>
      <c r="BQ46" s="4"/>
      <c r="BR46" s="4"/>
      <c r="BS46" s="4"/>
    </row>
    <row r="47" spans="1:71"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J47" s="4"/>
      <c r="AK47" s="2023" t="str">
        <f t="shared" si="1"/>
        <v/>
      </c>
      <c r="AL47" s="2000"/>
      <c r="AM47" s="2000"/>
      <c r="AN47" s="2000" t="str">
        <f t="shared" si="2"/>
        <v/>
      </c>
      <c r="AO47" s="2000"/>
      <c r="AP47" s="2000"/>
      <c r="AQ47" s="2000" t="str">
        <f t="shared" si="3"/>
        <v/>
      </c>
      <c r="AR47" s="2000"/>
      <c r="AS47" s="2001"/>
      <c r="AT47" s="4"/>
      <c r="AU47" s="1977" t="str">
        <f t="shared" si="0"/>
        <v/>
      </c>
      <c r="AV47" s="1978"/>
      <c r="AW47" s="1978"/>
      <c r="AX47" s="1978"/>
      <c r="AY47" s="1978"/>
      <c r="AZ47" s="1978"/>
      <c r="BA47" s="1978"/>
      <c r="BB47" s="1978"/>
      <c r="BC47" s="1978"/>
      <c r="BD47" s="1979"/>
      <c r="BE47" s="4"/>
      <c r="BF47" s="4"/>
      <c r="BG47" s="4"/>
      <c r="BH47" s="4"/>
      <c r="BI47" s="4"/>
      <c r="BJ47" s="4"/>
      <c r="BK47" s="4"/>
      <c r="BL47" s="4"/>
      <c r="BM47" s="4"/>
      <c r="BN47" s="4"/>
      <c r="BO47" s="4"/>
      <c r="BP47" s="4"/>
      <c r="BQ47" s="4"/>
      <c r="BR47" s="4"/>
      <c r="BS47" s="4"/>
    </row>
    <row r="48" spans="1:71"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J48" s="4"/>
      <c r="AK48" s="2023" t="str">
        <f t="shared" si="1"/>
        <v/>
      </c>
      <c r="AL48" s="2000"/>
      <c r="AM48" s="2000"/>
      <c r="AN48" s="2000" t="str">
        <f t="shared" si="2"/>
        <v/>
      </c>
      <c r="AO48" s="2000"/>
      <c r="AP48" s="2000"/>
      <c r="AQ48" s="2000" t="str">
        <f t="shared" si="3"/>
        <v/>
      </c>
      <c r="AR48" s="2000"/>
      <c r="AS48" s="2001"/>
      <c r="AT48" s="4"/>
      <c r="AU48" s="1977" t="str">
        <f t="shared" si="0"/>
        <v/>
      </c>
      <c r="AV48" s="1978"/>
      <c r="AW48" s="1978"/>
      <c r="AX48" s="1978"/>
      <c r="AY48" s="1978"/>
      <c r="AZ48" s="1978"/>
      <c r="BA48" s="1978"/>
      <c r="BB48" s="1978"/>
      <c r="BC48" s="1978"/>
      <c r="BD48" s="1979"/>
      <c r="BE48" s="4"/>
      <c r="BF48" s="4"/>
      <c r="BG48" s="4"/>
      <c r="BH48" s="4"/>
      <c r="BI48" s="4"/>
      <c r="BJ48" s="4"/>
      <c r="BK48" s="4"/>
      <c r="BL48" s="4"/>
      <c r="BM48" s="4"/>
      <c r="BN48" s="4"/>
      <c r="BO48" s="4"/>
      <c r="BP48" s="4"/>
      <c r="BQ48" s="4"/>
      <c r="BR48" s="4"/>
      <c r="BS48" s="4"/>
    </row>
    <row r="49" spans="1:71"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J49" s="4"/>
      <c r="AK49" s="2023" t="str">
        <f t="shared" si="1"/>
        <v/>
      </c>
      <c r="AL49" s="2000"/>
      <c r="AM49" s="2000"/>
      <c r="AN49" s="2000" t="str">
        <f t="shared" si="2"/>
        <v/>
      </c>
      <c r="AO49" s="2000"/>
      <c r="AP49" s="2000"/>
      <c r="AQ49" s="2000" t="str">
        <f t="shared" si="3"/>
        <v/>
      </c>
      <c r="AR49" s="2000"/>
      <c r="AS49" s="2001"/>
      <c r="AT49" s="4"/>
      <c r="AU49" s="1977" t="str">
        <f t="shared" si="0"/>
        <v/>
      </c>
      <c r="AV49" s="1978"/>
      <c r="AW49" s="1978"/>
      <c r="AX49" s="1978"/>
      <c r="AY49" s="1978"/>
      <c r="AZ49" s="1978"/>
      <c r="BA49" s="1978"/>
      <c r="BB49" s="1978"/>
      <c r="BC49" s="1978"/>
      <c r="BD49" s="1979"/>
      <c r="BE49" s="4"/>
      <c r="BF49" s="4"/>
      <c r="BG49" s="4"/>
      <c r="BH49" s="4"/>
      <c r="BI49" s="4"/>
      <c r="BJ49" s="4"/>
      <c r="BK49" s="4"/>
      <c r="BL49" s="4"/>
      <c r="BM49" s="4"/>
      <c r="BN49" s="4"/>
      <c r="BO49" s="4"/>
      <c r="BP49" s="4"/>
      <c r="BQ49" s="4"/>
      <c r="BR49" s="4"/>
      <c r="BS49" s="4"/>
    </row>
    <row r="50" spans="1:71"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J50" s="4"/>
      <c r="AK50" s="2023" t="str">
        <f t="shared" si="1"/>
        <v/>
      </c>
      <c r="AL50" s="2000"/>
      <c r="AM50" s="2000"/>
      <c r="AN50" s="2000" t="str">
        <f t="shared" si="2"/>
        <v/>
      </c>
      <c r="AO50" s="2000"/>
      <c r="AP50" s="2000"/>
      <c r="AQ50" s="2000" t="str">
        <f t="shared" si="3"/>
        <v/>
      </c>
      <c r="AR50" s="2000"/>
      <c r="AS50" s="2001"/>
      <c r="AT50" s="4"/>
      <c r="AU50" s="1977" t="str">
        <f t="shared" si="0"/>
        <v/>
      </c>
      <c r="AV50" s="1978"/>
      <c r="AW50" s="1978"/>
      <c r="AX50" s="1978"/>
      <c r="AY50" s="1978"/>
      <c r="AZ50" s="1978"/>
      <c r="BA50" s="1978"/>
      <c r="BB50" s="1978"/>
      <c r="BC50" s="1978"/>
      <c r="BD50" s="1979"/>
      <c r="BE50" s="4"/>
      <c r="BF50" s="4"/>
      <c r="BG50" s="4"/>
      <c r="BH50" s="4"/>
      <c r="BI50" s="4"/>
      <c r="BJ50" s="4"/>
      <c r="BK50" s="4"/>
      <c r="BL50" s="4"/>
      <c r="BM50" s="4"/>
      <c r="BN50" s="4"/>
      <c r="BO50" s="4"/>
      <c r="BP50" s="4"/>
      <c r="BQ50" s="4"/>
      <c r="BR50" s="4"/>
      <c r="BS50" s="4"/>
    </row>
    <row r="51" spans="1:71"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J51" s="4"/>
      <c r="AK51" s="2023" t="str">
        <f t="shared" si="1"/>
        <v/>
      </c>
      <c r="AL51" s="2000"/>
      <c r="AM51" s="2000"/>
      <c r="AN51" s="2000" t="str">
        <f t="shared" si="2"/>
        <v/>
      </c>
      <c r="AO51" s="2000"/>
      <c r="AP51" s="2000"/>
      <c r="AQ51" s="2000" t="str">
        <f t="shared" si="3"/>
        <v/>
      </c>
      <c r="AR51" s="2000"/>
      <c r="AS51" s="2001"/>
      <c r="AT51" s="4"/>
      <c r="AU51" s="1977" t="str">
        <f t="shared" si="0"/>
        <v/>
      </c>
      <c r="AV51" s="1978"/>
      <c r="AW51" s="1978"/>
      <c r="AX51" s="1978"/>
      <c r="AY51" s="1978"/>
      <c r="AZ51" s="1978"/>
      <c r="BA51" s="1978"/>
      <c r="BB51" s="1978"/>
      <c r="BC51" s="1978"/>
      <c r="BD51" s="1979"/>
      <c r="BE51" s="4"/>
      <c r="BF51" s="4"/>
      <c r="BG51" s="4"/>
      <c r="BH51" s="4"/>
      <c r="BI51" s="4"/>
      <c r="BJ51" s="4"/>
      <c r="BK51" s="4"/>
      <c r="BL51" s="4"/>
      <c r="BM51" s="4"/>
      <c r="BN51" s="4"/>
      <c r="BO51" s="4"/>
      <c r="BP51" s="4"/>
      <c r="BQ51" s="4"/>
      <c r="BR51" s="4"/>
      <c r="BS51" s="4"/>
    </row>
    <row r="52" spans="1:71"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J52" s="4"/>
      <c r="AK52" s="2023" t="str">
        <f t="shared" si="1"/>
        <v/>
      </c>
      <c r="AL52" s="2000"/>
      <c r="AM52" s="2000"/>
      <c r="AN52" s="2000" t="str">
        <f t="shared" si="2"/>
        <v/>
      </c>
      <c r="AO52" s="2000"/>
      <c r="AP52" s="2000"/>
      <c r="AQ52" s="2000" t="str">
        <f t="shared" si="3"/>
        <v/>
      </c>
      <c r="AR52" s="2000"/>
      <c r="AS52" s="2001"/>
      <c r="AT52" s="4"/>
      <c r="AU52" s="1977" t="str">
        <f t="shared" si="0"/>
        <v/>
      </c>
      <c r="AV52" s="1978"/>
      <c r="AW52" s="1978"/>
      <c r="AX52" s="1978"/>
      <c r="AY52" s="1978"/>
      <c r="AZ52" s="1978"/>
      <c r="BA52" s="1978"/>
      <c r="BB52" s="1978"/>
      <c r="BC52" s="1978"/>
      <c r="BD52" s="1979"/>
      <c r="BE52" s="4"/>
      <c r="BF52" s="4"/>
      <c r="BG52" s="4"/>
      <c r="BH52" s="4"/>
      <c r="BI52" s="4"/>
      <c r="BJ52" s="4"/>
      <c r="BK52" s="4"/>
      <c r="BL52" s="4"/>
      <c r="BM52" s="4"/>
      <c r="BN52" s="4"/>
      <c r="BO52" s="4"/>
      <c r="BP52" s="4"/>
      <c r="BQ52" s="4"/>
      <c r="BR52" s="4"/>
      <c r="BS52" s="4"/>
    </row>
    <row r="53" spans="1:71" ht="12" customHeight="1" thickBot="1" x14ac:dyDescent="0.25">
      <c r="A53" s="1593" t="s">
        <v>187</v>
      </c>
      <c r="B53" s="1594"/>
      <c r="C53" s="1594"/>
      <c r="D53" s="1594"/>
      <c r="E53" s="1594"/>
      <c r="F53" s="1594"/>
      <c r="G53" s="1594"/>
      <c r="H53" s="1594"/>
      <c r="I53" s="1594"/>
      <c r="J53" s="1594"/>
      <c r="K53" s="1594"/>
      <c r="L53" s="1594"/>
      <c r="M53" s="1594"/>
      <c r="N53" s="1594"/>
      <c r="O53" s="1594"/>
      <c r="P53" s="1594"/>
      <c r="Q53" s="1442" t="str">
        <f>IF(SUM(Q33:S52)&lt;&gt;0,SUM(Q33:S52),"")</f>
        <v/>
      </c>
      <c r="R53" s="1442"/>
      <c r="S53" s="1442"/>
      <c r="T53" s="1442" t="str">
        <f>IF(SUM(T33:V52)&lt;&gt;0,SUM(T33:V52),"")</f>
        <v/>
      </c>
      <c r="U53" s="1442"/>
      <c r="V53" s="1442"/>
      <c r="W53" s="1442" t="str">
        <f>IF(SUM(W33:Y52)&lt;&gt;0,SUM(W33:Y52),"")</f>
        <v/>
      </c>
      <c r="X53" s="1442"/>
      <c r="Y53" s="1442"/>
      <c r="Z53" s="1442" t="str">
        <f>IF(SUM(Z33:AB52)&lt;&gt;0,SUM(Z33:AB52),"")</f>
        <v/>
      </c>
      <c r="AA53" s="1442"/>
      <c r="AB53" s="1442"/>
      <c r="AC53" s="1442" t="str">
        <f>IF(SUM(AC33:AE52)&lt;&gt;0,SUM(AC33:AE52),"")</f>
        <v/>
      </c>
      <c r="AD53" s="1442"/>
      <c r="AE53" s="1442"/>
      <c r="AF53" s="1581"/>
      <c r="AG53" s="1581"/>
      <c r="AH53" s="1581"/>
      <c r="AI53" s="1582"/>
      <c r="AJ53" s="4"/>
      <c r="AK53" s="2028" t="str">
        <f>IFERROR((T53/Q53),"")</f>
        <v/>
      </c>
      <c r="AL53" s="2029"/>
      <c r="AM53" s="2030"/>
      <c r="AN53" s="2026"/>
      <c r="AO53" s="2026"/>
      <c r="AP53" s="2026"/>
      <c r="AQ53" s="2026"/>
      <c r="AR53" s="2026"/>
      <c r="AS53" s="2027"/>
      <c r="AT53" s="4"/>
      <c r="AU53" s="1980" t="str">
        <f>IFERROR(IF(AC53="","",IF(AC53&lt;Q53-(Q53*$BB$30),"Below "&amp;$BB$30*100&amp;"% by "&amp;Q53-(Q53*$BB$30)-AC53&amp;" CFM",IF(AC53&gt;Q53+(Q53*$BB$29),"Above "&amp;$BB$29*100&amp;"% by "&amp;AC53-Q53-(Q53*$BB$29)&amp;" CFM",""))),"")</f>
        <v/>
      </c>
      <c r="AV53" s="1981"/>
      <c r="AW53" s="1981"/>
      <c r="AX53" s="1981"/>
      <c r="AY53" s="1981"/>
      <c r="AZ53" s="1981"/>
      <c r="BA53" s="1981"/>
      <c r="BB53" s="1981"/>
      <c r="BC53" s="1981"/>
      <c r="BD53" s="198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313" t="s">
        <v>696</v>
      </c>
      <c r="AW3" s="1314"/>
      <c r="AX3" s="1314"/>
      <c r="AY3" s="1314"/>
      <c r="AZ3" s="1314"/>
      <c r="BA3" s="1314"/>
      <c r="BB3" s="1314"/>
      <c r="BC3" s="1314"/>
      <c r="BD3" s="1314"/>
      <c r="BE3" s="1314"/>
      <c r="BF3" s="1314"/>
      <c r="BG3" s="1314"/>
      <c r="BH3" s="1314"/>
      <c r="BI3" s="1314"/>
      <c r="BJ3" s="1315"/>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13"/>
      <c r="AW4" s="914"/>
      <c r="AX4" s="914"/>
      <c r="AY4" s="914"/>
      <c r="AZ4" s="915"/>
      <c r="BA4" s="916"/>
      <c r="BB4" s="914"/>
      <c r="BC4" s="914"/>
      <c r="BD4" s="914"/>
      <c r="BE4" s="915"/>
      <c r="BF4" s="916"/>
      <c r="BG4" s="914"/>
      <c r="BH4" s="914"/>
      <c r="BI4" s="914"/>
      <c r="BJ4" s="917"/>
      <c r="BK4" s="4"/>
      <c r="BL4" s="4"/>
      <c r="BM4" s="4"/>
      <c r="BN4" s="4"/>
      <c r="BO4" s="4"/>
      <c r="BP4" s="4"/>
      <c r="BQ4" s="4"/>
      <c r="BR4" s="4"/>
      <c r="BS4" s="4"/>
    </row>
    <row r="5" spans="1:71" ht="12.75" customHeight="1" x14ac:dyDescent="0.2">
      <c r="A5" s="6"/>
      <c r="B5" s="6"/>
      <c r="C5" s="6"/>
      <c r="D5" s="6"/>
      <c r="E5" s="6"/>
      <c r="F5" s="6"/>
      <c r="G5" s="6"/>
      <c r="H5" s="6"/>
      <c r="I5" s="6"/>
      <c r="J5" s="6"/>
      <c r="K5" s="6"/>
      <c r="L5" s="6"/>
      <c r="M5" s="1359" t="s">
        <v>400</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894"/>
      <c r="AW5" s="878"/>
      <c r="AX5" s="878"/>
      <c r="AY5" s="878"/>
      <c r="AZ5" s="879"/>
      <c r="BA5" s="877"/>
      <c r="BB5" s="878"/>
      <c r="BC5" s="878"/>
      <c r="BD5" s="878"/>
      <c r="BE5" s="879"/>
      <c r="BF5" s="877"/>
      <c r="BG5" s="878"/>
      <c r="BH5" s="878"/>
      <c r="BI5" s="878"/>
      <c r="BJ5" s="880"/>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894"/>
      <c r="AW6" s="878"/>
      <c r="AX6" s="878"/>
      <c r="AY6" s="878"/>
      <c r="AZ6" s="879"/>
      <c r="BA6" s="877"/>
      <c r="BB6" s="878"/>
      <c r="BC6" s="878"/>
      <c r="BD6" s="878"/>
      <c r="BE6" s="879"/>
      <c r="BF6" s="877"/>
      <c r="BG6" s="878"/>
      <c r="BH6" s="878"/>
      <c r="BI6" s="878"/>
      <c r="BJ6" s="880"/>
      <c r="BK6" s="4"/>
      <c r="BL6" s="4"/>
      <c r="BM6" s="4"/>
      <c r="BN6" s="4"/>
      <c r="BO6" s="4"/>
      <c r="BP6" s="4"/>
      <c r="BQ6" s="4"/>
      <c r="BR6" s="4"/>
      <c r="BS6" s="4"/>
    </row>
    <row r="7" spans="1:71" ht="12" customHeight="1" x14ac:dyDescent="0.2">
      <c r="A7" s="1379" t="s">
        <v>48</v>
      </c>
      <c r="B7" s="1379"/>
      <c r="C7" s="1379"/>
      <c r="D7" s="1379"/>
      <c r="E7" s="1379"/>
      <c r="F7" s="948"/>
      <c r="G7" s="948"/>
      <c r="H7" s="948"/>
      <c r="I7" s="948"/>
      <c r="J7" s="948"/>
      <c r="K7" s="948"/>
      <c r="L7" s="948"/>
      <c r="M7" s="948"/>
      <c r="N7" s="948"/>
      <c r="O7" s="948"/>
      <c r="P7" s="948"/>
      <c r="Q7" s="6"/>
      <c r="R7" s="6"/>
      <c r="S7" s="6"/>
      <c r="T7" s="1379" t="s">
        <v>47</v>
      </c>
      <c r="U7" s="1379"/>
      <c r="V7" s="1379"/>
      <c r="W7" s="1379"/>
      <c r="X7" s="1379"/>
      <c r="Y7" s="948"/>
      <c r="Z7" s="948"/>
      <c r="AA7" s="948"/>
      <c r="AB7" s="948"/>
      <c r="AC7" s="948"/>
      <c r="AD7" s="948"/>
      <c r="AE7" s="948"/>
      <c r="AF7" s="948"/>
      <c r="AG7" s="948"/>
      <c r="AH7" s="948"/>
      <c r="AI7" s="948"/>
      <c r="AJ7" s="4"/>
      <c r="AK7" s="4"/>
      <c r="AL7" s="4"/>
      <c r="AM7" s="4"/>
      <c r="AN7" s="4"/>
      <c r="AO7" s="4"/>
      <c r="AP7" s="4"/>
      <c r="AQ7" s="4"/>
      <c r="AR7" s="4"/>
      <c r="AS7" s="4"/>
      <c r="AT7" s="4"/>
      <c r="AU7" s="4"/>
      <c r="AV7" s="894"/>
      <c r="AW7" s="878"/>
      <c r="AX7" s="878"/>
      <c r="AY7" s="878"/>
      <c r="AZ7" s="879"/>
      <c r="BA7" s="877"/>
      <c r="BB7" s="878"/>
      <c r="BC7" s="878"/>
      <c r="BD7" s="878"/>
      <c r="BE7" s="879"/>
      <c r="BF7" s="877"/>
      <c r="BG7" s="878"/>
      <c r="BH7" s="878"/>
      <c r="BI7" s="878"/>
      <c r="BJ7" s="880"/>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894"/>
      <c r="AW8" s="878"/>
      <c r="AX8" s="878"/>
      <c r="AY8" s="878"/>
      <c r="AZ8" s="879"/>
      <c r="BA8" s="877"/>
      <c r="BB8" s="878"/>
      <c r="BC8" s="878"/>
      <c r="BD8" s="878"/>
      <c r="BE8" s="879"/>
      <c r="BF8" s="877"/>
      <c r="BG8" s="878"/>
      <c r="BH8" s="878"/>
      <c r="BI8" s="878"/>
      <c r="BJ8" s="880"/>
      <c r="BK8" s="4"/>
      <c r="BL8" s="4"/>
      <c r="BM8" s="4"/>
      <c r="BN8" s="4"/>
      <c r="BO8" s="4"/>
      <c r="BP8" s="4"/>
      <c r="BQ8" s="4"/>
      <c r="BR8" s="4"/>
      <c r="BS8" s="4"/>
    </row>
    <row r="9" spans="1:71" ht="12" customHeight="1" thickBot="1" x14ac:dyDescent="0.25">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4"/>
      <c r="AK9" s="4"/>
      <c r="AL9" s="4"/>
      <c r="AM9" s="4"/>
      <c r="AN9" s="4"/>
      <c r="AO9" s="4"/>
      <c r="AP9" s="4"/>
      <c r="AQ9" s="4"/>
      <c r="AR9" s="4"/>
      <c r="AS9" s="4"/>
      <c r="AT9" s="4"/>
      <c r="AU9" s="4"/>
      <c r="AV9" s="938"/>
      <c r="AW9" s="931"/>
      <c r="AX9" s="931"/>
      <c r="AY9" s="931"/>
      <c r="AZ9" s="939"/>
      <c r="BA9" s="930"/>
      <c r="BB9" s="931"/>
      <c r="BC9" s="931"/>
      <c r="BD9" s="931"/>
      <c r="BE9" s="939"/>
      <c r="BF9" s="930"/>
      <c r="BG9" s="931"/>
      <c r="BH9" s="931"/>
      <c r="BI9" s="931"/>
      <c r="BJ9" s="932"/>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6" t="s">
        <v>881</v>
      </c>
      <c r="B11" s="1297"/>
      <c r="C11" s="1297"/>
      <c r="D11" s="1297"/>
      <c r="E11" s="1297"/>
      <c r="F11" s="1297"/>
      <c r="G11" s="1297"/>
      <c r="H11" s="1297"/>
      <c r="I11" s="1297"/>
      <c r="J11" s="1297"/>
      <c r="K11" s="1297"/>
      <c r="L11" s="1297"/>
      <c r="M11" s="1297"/>
      <c r="N11" s="1297"/>
      <c r="O11" s="1297"/>
      <c r="P11" s="1298"/>
      <c r="Q11" s="6"/>
      <c r="R11" s="6"/>
      <c r="S11" s="887" t="s">
        <v>401</v>
      </c>
      <c r="T11" s="888"/>
      <c r="U11" s="888"/>
      <c r="V11" s="888"/>
      <c r="W11" s="888"/>
      <c r="X11" s="888"/>
      <c r="Y11" s="888"/>
      <c r="Z11" s="888"/>
      <c r="AA11" s="888"/>
      <c r="AB11" s="888"/>
      <c r="AC11" s="888"/>
      <c r="AD11" s="888"/>
      <c r="AE11" s="888"/>
      <c r="AF11" s="888"/>
      <c r="AG11" s="888"/>
      <c r="AH11" s="888"/>
      <c r="AI11" s="889"/>
      <c r="AJ11" s="4"/>
      <c r="AK11" s="1313" t="s">
        <v>1007</v>
      </c>
      <c r="AL11" s="1314"/>
      <c r="AM11" s="1314"/>
      <c r="AN11" s="1314"/>
      <c r="AO11" s="1314"/>
      <c r="AP11" s="1314"/>
      <c r="AQ11" s="1314"/>
      <c r="AR11" s="1314"/>
      <c r="AS11" s="1314"/>
      <c r="AT11" s="1314"/>
      <c r="AU11" s="1314"/>
      <c r="AV11" s="1314"/>
      <c r="AW11" s="1314"/>
      <c r="AX11" s="1314"/>
      <c r="AY11" s="1314"/>
      <c r="AZ11" s="1314"/>
      <c r="BA11" s="1314"/>
      <c r="BB11" s="1314"/>
      <c r="BC11" s="1314"/>
      <c r="BD11" s="1314"/>
      <c r="BE11" s="1314"/>
      <c r="BF11" s="1314"/>
      <c r="BG11" s="1314"/>
      <c r="BH11" s="1314"/>
      <c r="BI11" s="1314"/>
      <c r="BJ11" s="1314"/>
      <c r="BK11" s="1314"/>
      <c r="BL11" s="1314"/>
      <c r="BM11" s="1314"/>
      <c r="BN11" s="1314"/>
      <c r="BO11" s="1315"/>
      <c r="BP11" s="4"/>
      <c r="BQ11" s="4"/>
      <c r="BR11" s="4"/>
      <c r="BS11" s="4"/>
    </row>
    <row r="12" spans="1:71" ht="14.25" thickTop="1" x14ac:dyDescent="0.2">
      <c r="A12" s="1361" t="s">
        <v>166</v>
      </c>
      <c r="B12" s="1362"/>
      <c r="C12" s="1362"/>
      <c r="D12" s="1362"/>
      <c r="E12" s="1362"/>
      <c r="F12" s="1362"/>
      <c r="G12" s="1049"/>
      <c r="H12" s="1049"/>
      <c r="I12" s="1049"/>
      <c r="J12" s="1049"/>
      <c r="K12" s="1049"/>
      <c r="L12" s="1049"/>
      <c r="M12" s="1049"/>
      <c r="N12" s="1049"/>
      <c r="O12" s="1049"/>
      <c r="P12" s="1050"/>
      <c r="Q12" s="6"/>
      <c r="R12" s="6"/>
      <c r="S12" s="2063"/>
      <c r="T12" s="2064"/>
      <c r="U12" s="2064"/>
      <c r="V12" s="2064"/>
      <c r="W12" s="2064"/>
      <c r="X12" s="2064"/>
      <c r="Y12" s="2064"/>
      <c r="Z12" s="1912" t="s">
        <v>102</v>
      </c>
      <c r="AA12" s="1912"/>
      <c r="AB12" s="1912"/>
      <c r="AC12" s="1912"/>
      <c r="AD12" s="1912"/>
      <c r="AE12" s="1912" t="s">
        <v>101</v>
      </c>
      <c r="AF12" s="1912"/>
      <c r="AG12" s="1912"/>
      <c r="AH12" s="1912"/>
      <c r="AI12" s="2065"/>
      <c r="AJ12" s="4"/>
      <c r="AK12" s="1691"/>
      <c r="AL12" s="1692"/>
      <c r="AM12" s="1693"/>
      <c r="AN12" s="1267" t="s">
        <v>1006</v>
      </c>
      <c r="AO12" s="1267"/>
      <c r="AP12" s="1267"/>
      <c r="AQ12" s="1267" t="s">
        <v>98</v>
      </c>
      <c r="AR12" s="1267"/>
      <c r="AS12" s="1267"/>
      <c r="AT12" s="2070"/>
      <c r="AU12" s="2070"/>
      <c r="AV12" s="2070"/>
      <c r="AW12" s="2070"/>
      <c r="AX12" s="2070"/>
      <c r="AY12" s="2071"/>
      <c r="AZ12" s="1267" t="s">
        <v>155</v>
      </c>
      <c r="BA12" s="1267"/>
      <c r="BB12" s="1267"/>
      <c r="BC12" s="1267"/>
      <c r="BD12" s="1267"/>
      <c r="BE12" s="1267"/>
      <c r="BF12" s="1267"/>
      <c r="BG12" s="1267"/>
      <c r="BH12" s="2072" t="s">
        <v>154</v>
      </c>
      <c r="BI12" s="2073"/>
      <c r="BJ12" s="2073"/>
      <c r="BK12" s="2073"/>
      <c r="BL12" s="2073"/>
      <c r="BM12" s="2073"/>
      <c r="BN12" s="2073"/>
      <c r="BO12" s="2074"/>
      <c r="BP12" s="4"/>
      <c r="BQ12" s="4"/>
      <c r="BR12" s="4"/>
      <c r="BS12" s="4"/>
    </row>
    <row r="13" spans="1:71" ht="12" customHeight="1" x14ac:dyDescent="0.2">
      <c r="A13" s="1304" t="s">
        <v>165</v>
      </c>
      <c r="B13" s="1305"/>
      <c r="C13" s="1305"/>
      <c r="D13" s="1305"/>
      <c r="E13" s="1305"/>
      <c r="F13" s="1305"/>
      <c r="G13" s="1008"/>
      <c r="H13" s="2017"/>
      <c r="I13" s="2017"/>
      <c r="J13" s="2017"/>
      <c r="K13" s="2017"/>
      <c r="L13" s="458" t="s">
        <v>133</v>
      </c>
      <c r="M13" s="1150"/>
      <c r="N13" s="1150"/>
      <c r="O13" s="1150"/>
      <c r="P13" s="1358"/>
      <c r="Q13" s="6"/>
      <c r="R13" s="6"/>
      <c r="S13" s="1005" t="s">
        <v>105</v>
      </c>
      <c r="T13" s="1006"/>
      <c r="U13" s="1006"/>
      <c r="V13" s="1006"/>
      <c r="W13" s="1006"/>
      <c r="X13" s="1006"/>
      <c r="Y13" s="1006"/>
      <c r="Z13" s="2067"/>
      <c r="AA13" s="1745"/>
      <c r="AB13" s="1745"/>
      <c r="AC13" s="1745"/>
      <c r="AD13" s="1745"/>
      <c r="AE13" s="2067"/>
      <c r="AF13" s="1745"/>
      <c r="AG13" s="1745"/>
      <c r="AH13" s="1745"/>
      <c r="AI13" s="2068"/>
      <c r="AJ13" s="4"/>
      <c r="AK13" s="1324" t="s">
        <v>152</v>
      </c>
      <c r="AL13" s="1325"/>
      <c r="AM13" s="1325"/>
      <c r="AN13" s="1080"/>
      <c r="AO13" s="1080"/>
      <c r="AP13" s="1080"/>
      <c r="AQ13" s="1073"/>
      <c r="AR13" s="1073"/>
      <c r="AS13" s="1074"/>
      <c r="AT13" s="2075"/>
      <c r="AU13" s="2076"/>
      <c r="AV13" s="2076"/>
      <c r="AW13" s="2076"/>
      <c r="AX13" s="2076"/>
      <c r="AY13" s="2077"/>
      <c r="AZ13" s="2069" t="str">
        <f>IF(AN13="","",IF(100*(ABS(AN13-$AN$16)/$AN$16)&gt;10,"T1 Exceeds 10% by "&amp;ROUND(100*(ABS(AN13-$AN$16)/$AN$16)-10,1)&amp;"%",""))</f>
        <v/>
      </c>
      <c r="BA13" s="1322"/>
      <c r="BB13" s="1322"/>
      <c r="BC13" s="1322"/>
      <c r="BD13" s="1322"/>
      <c r="BE13" s="1322"/>
      <c r="BF13" s="1322"/>
      <c r="BG13" s="1322"/>
      <c r="BH13" s="1322" t="str">
        <f>IF(AQ13="","",IF(100*(ABS(AQ13-$AQ$16)/$AQ$16)&gt;2,"T1 Exceeds 2% by "&amp;ROUND(100*(ABS(AQ13-$AQ$16)/$AQ$16)-2,1)&amp;"%",""))</f>
        <v/>
      </c>
      <c r="BI13" s="1322"/>
      <c r="BJ13" s="1322"/>
      <c r="BK13" s="1322"/>
      <c r="BL13" s="1322"/>
      <c r="BM13" s="1322"/>
      <c r="BN13" s="1322"/>
      <c r="BO13" s="1323"/>
      <c r="BP13" s="4"/>
      <c r="BQ13" s="4"/>
      <c r="BR13" s="4"/>
      <c r="BS13" s="4"/>
    </row>
    <row r="14" spans="1:71" ht="12" customHeight="1" x14ac:dyDescent="0.2">
      <c r="A14" s="1304" t="s">
        <v>111</v>
      </c>
      <c r="B14" s="1305"/>
      <c r="C14" s="1305"/>
      <c r="D14" s="1305"/>
      <c r="E14" s="1305"/>
      <c r="F14" s="1305"/>
      <c r="G14" s="1123"/>
      <c r="H14" s="1124"/>
      <c r="I14" s="1124"/>
      <c r="J14" s="1124"/>
      <c r="K14" s="1124"/>
      <c r="L14" s="1124"/>
      <c r="M14" s="1124"/>
      <c r="N14" s="1124"/>
      <c r="O14" s="1124"/>
      <c r="P14" s="1285"/>
      <c r="Q14" s="6"/>
      <c r="R14" s="6"/>
      <c r="S14" s="997" t="s">
        <v>1006</v>
      </c>
      <c r="T14" s="998"/>
      <c r="U14" s="998"/>
      <c r="V14" s="998"/>
      <c r="W14" s="998"/>
      <c r="X14" s="998"/>
      <c r="Y14" s="998"/>
      <c r="Z14" s="2066"/>
      <c r="AA14" s="927"/>
      <c r="AB14" s="927"/>
      <c r="AC14" s="927"/>
      <c r="AD14" s="927"/>
      <c r="AE14" s="929" t="str">
        <f>IF(AT18="Single Phase",AN13,IF(AT18="Three Phase",IF(MOD(AN13,1)=0,AN13&amp;".0",AN13)&amp;", "&amp;IF(MOD(AN14,1)=0,AN14&amp;".0",AN14)&amp;", "&amp;IF(MOD(AN15,1)=0,AN15&amp;".0",AN15),""))</f>
        <v/>
      </c>
      <c r="AF14" s="929"/>
      <c r="AG14" s="929"/>
      <c r="AH14" s="929"/>
      <c r="AI14" s="1030"/>
      <c r="AJ14" s="4"/>
      <c r="AK14" s="1324" t="s">
        <v>51</v>
      </c>
      <c r="AL14" s="1325"/>
      <c r="AM14" s="1325"/>
      <c r="AN14" s="1080"/>
      <c r="AO14" s="1080"/>
      <c r="AP14" s="1080"/>
      <c r="AQ14" s="1073"/>
      <c r="AR14" s="1073"/>
      <c r="AS14" s="1074"/>
      <c r="AT14" s="2078"/>
      <c r="AU14" s="2079"/>
      <c r="AV14" s="2079"/>
      <c r="AW14" s="2079"/>
      <c r="AX14" s="2079"/>
      <c r="AY14" s="2080"/>
      <c r="AZ14" s="2069" t="str">
        <f>IF(AN14="","",IF(100*(ABS(AN14-$AN$16)/$AN$16)&gt;10,"T2 Exceeds 10% by "&amp;ROUND(100*(ABS(AN14-$AN$16)/$AN$16)-10,1)&amp;"%",""))</f>
        <v/>
      </c>
      <c r="BA14" s="1322"/>
      <c r="BB14" s="1322"/>
      <c r="BC14" s="1322"/>
      <c r="BD14" s="1322"/>
      <c r="BE14" s="1322"/>
      <c r="BF14" s="1322"/>
      <c r="BG14" s="1322"/>
      <c r="BH14" s="1322" t="str">
        <f>IF(AQ14="","",IF(100*(ABS(AQ14-$AQ$16)/$AQ$16)&gt;2,"T2 Exceeds 2% by "&amp;ROUND(100*(ABS(AQ14-$AQ$16)/$AQ$16)-2,1)&amp;"%",""))</f>
        <v/>
      </c>
      <c r="BI14" s="1322"/>
      <c r="BJ14" s="1322"/>
      <c r="BK14" s="1322"/>
      <c r="BL14" s="1322"/>
      <c r="BM14" s="1322"/>
      <c r="BN14" s="1322"/>
      <c r="BO14" s="1323"/>
      <c r="BP14" s="4"/>
      <c r="BQ14" s="4"/>
      <c r="BR14" s="4"/>
      <c r="BS14" s="4"/>
    </row>
    <row r="15" spans="1:71" ht="12" customHeight="1" thickBot="1" x14ac:dyDescent="0.25">
      <c r="A15" s="1392" t="s">
        <v>54</v>
      </c>
      <c r="B15" s="1393"/>
      <c r="C15" s="1393"/>
      <c r="D15" s="1393"/>
      <c r="E15" s="1393"/>
      <c r="F15" s="1394"/>
      <c r="G15" s="1123"/>
      <c r="H15" s="1124"/>
      <c r="I15" s="1124"/>
      <c r="J15" s="1124"/>
      <c r="K15" s="1124"/>
      <c r="L15" s="1124"/>
      <c r="M15" s="1124"/>
      <c r="N15" s="1124"/>
      <c r="O15" s="1124"/>
      <c r="P15" s="1285"/>
      <c r="Q15" s="6"/>
      <c r="R15" s="6"/>
      <c r="S15" s="986" t="s">
        <v>98</v>
      </c>
      <c r="T15" s="987"/>
      <c r="U15" s="987"/>
      <c r="V15" s="987"/>
      <c r="W15" s="987"/>
      <c r="X15" s="987"/>
      <c r="Y15" s="987"/>
      <c r="Z15" s="1532"/>
      <c r="AA15" s="1532"/>
      <c r="AB15" s="1532"/>
      <c r="AC15" s="1532"/>
      <c r="AD15" s="1532"/>
      <c r="AE15" s="1157" t="str">
        <f>IF(AT18="Single Phase",AQ13,IF(AT18="Three Phase",AQ13 &amp;", "&amp; AQ14 &amp; ", " &amp; AQ15,""))</f>
        <v/>
      </c>
      <c r="AF15" s="1157"/>
      <c r="AG15" s="1157"/>
      <c r="AH15" s="1157"/>
      <c r="AI15" s="1158"/>
      <c r="AJ15" s="4"/>
      <c r="AK15" s="1324" t="s">
        <v>50</v>
      </c>
      <c r="AL15" s="1325"/>
      <c r="AM15" s="1325"/>
      <c r="AN15" s="1080"/>
      <c r="AO15" s="1080"/>
      <c r="AP15" s="1080"/>
      <c r="AQ15" s="1073"/>
      <c r="AR15" s="1073"/>
      <c r="AS15" s="1074"/>
      <c r="AT15" s="2081"/>
      <c r="AU15" s="2082"/>
      <c r="AV15" s="2082"/>
      <c r="AW15" s="2082"/>
      <c r="AX15" s="2082"/>
      <c r="AY15" s="2083"/>
      <c r="AZ15" s="2069" t="str">
        <f>IF(AN15="","",IF(100*(ABS(AN15-$AN$16)/$AN$16)&gt;10,"T3 Exceeds 10% by "&amp;ROUND(100*(ABS(AN15-$AN$16)/$AN$16)-10,1)&amp;"%",""))</f>
        <v/>
      </c>
      <c r="BA15" s="1322"/>
      <c r="BB15" s="1322"/>
      <c r="BC15" s="1322"/>
      <c r="BD15" s="1322"/>
      <c r="BE15" s="1322"/>
      <c r="BF15" s="1322"/>
      <c r="BG15" s="1322"/>
      <c r="BH15" s="1322" t="str">
        <f>IF(AQ15="","",IF(100*(ABS(AQ15-$AQ$16)/$AQ$16)&gt;2,"T3 Exceeds 2% by "&amp;ROUND(100*(ABS(AQ15-$AQ$16)/$AQ$16)-2,1)&amp;"%",""))</f>
        <v/>
      </c>
      <c r="BI15" s="1322"/>
      <c r="BJ15" s="1322"/>
      <c r="BK15" s="1322"/>
      <c r="BL15" s="1322"/>
      <c r="BM15" s="1322"/>
      <c r="BN15" s="1322"/>
      <c r="BO15" s="1323"/>
      <c r="BP15" s="4"/>
      <c r="BQ15" s="4"/>
      <c r="BR15" s="4"/>
      <c r="BS15" s="4"/>
    </row>
    <row r="16" spans="1:71" ht="12" customHeight="1" thickBot="1" x14ac:dyDescent="0.25">
      <c r="A16" s="1392" t="s">
        <v>150</v>
      </c>
      <c r="B16" s="1393"/>
      <c r="C16" s="1393"/>
      <c r="D16" s="1393"/>
      <c r="E16" s="1393"/>
      <c r="F16" s="1394"/>
      <c r="G16" s="1033"/>
      <c r="H16" s="1033"/>
      <c r="I16" s="1033"/>
      <c r="J16" s="1033"/>
      <c r="K16" s="1033"/>
      <c r="L16" s="1033"/>
      <c r="M16" s="1033"/>
      <c r="N16" s="1033"/>
      <c r="O16" s="1033"/>
      <c r="P16" s="1034"/>
      <c r="Q16" s="6"/>
      <c r="R16" s="6"/>
      <c r="S16" s="40"/>
      <c r="T16" s="40"/>
      <c r="U16" s="40"/>
      <c r="V16" s="40"/>
      <c r="W16" s="40"/>
      <c r="X16" s="40"/>
      <c r="Y16" s="40"/>
      <c r="Z16" s="40"/>
      <c r="AA16" s="40"/>
      <c r="AB16" s="40"/>
      <c r="AC16" s="40"/>
      <c r="AD16" s="40"/>
      <c r="AE16" s="40"/>
      <c r="AF16" s="40"/>
      <c r="AG16" s="40"/>
      <c r="AH16" s="40"/>
      <c r="AI16" s="40"/>
      <c r="AJ16" s="4"/>
      <c r="AK16" s="1324" t="s">
        <v>144</v>
      </c>
      <c r="AL16" s="1325"/>
      <c r="AM16" s="1325"/>
      <c r="AN16" s="1396" t="str">
        <f>IFERROR(AVERAGE(AN13:AP15),"")</f>
        <v/>
      </c>
      <c r="AO16" s="1396"/>
      <c r="AP16" s="1396"/>
      <c r="AQ16" s="1320" t="str">
        <f>IFERROR(AVERAGE(AQ13:AS15),"")</f>
        <v/>
      </c>
      <c r="AR16" s="1320"/>
      <c r="AS16" s="1430"/>
      <c r="AT16" s="2086"/>
      <c r="AU16" s="2087"/>
      <c r="AV16" s="2087"/>
      <c r="AW16" s="2087"/>
      <c r="AX16" s="2087"/>
      <c r="AY16" s="2088"/>
      <c r="AZ16" s="1344" t="s">
        <v>143</v>
      </c>
      <c r="BA16" s="1344"/>
      <c r="BB16" s="1344"/>
      <c r="BC16" s="1344"/>
      <c r="BD16" s="1344"/>
      <c r="BE16" s="1344"/>
      <c r="BF16" s="1344"/>
      <c r="BG16" s="1344"/>
      <c r="BH16" s="1344"/>
      <c r="BI16" s="1344"/>
      <c r="BJ16" s="1344"/>
      <c r="BK16" s="1344"/>
      <c r="BL16" s="1344"/>
      <c r="BM16" s="1344"/>
      <c r="BN16" s="1344"/>
      <c r="BO16" s="1345"/>
      <c r="BP16" s="4"/>
      <c r="BQ16" s="4"/>
      <c r="BR16" s="4"/>
      <c r="BS16" s="4"/>
    </row>
    <row r="17" spans="1:71" ht="12" customHeight="1" thickBot="1" x14ac:dyDescent="0.25">
      <c r="A17" s="1392" t="s">
        <v>149</v>
      </c>
      <c r="B17" s="1393"/>
      <c r="C17" s="1393"/>
      <c r="D17" s="1393"/>
      <c r="E17" s="1393"/>
      <c r="F17" s="1394"/>
      <c r="G17" s="1373" t="s">
        <v>148</v>
      </c>
      <c r="H17" s="1373"/>
      <c r="I17" s="1373"/>
      <c r="J17" s="1373"/>
      <c r="K17" s="1373"/>
      <c r="L17" s="1373"/>
      <c r="M17" s="1373"/>
      <c r="N17" s="1373"/>
      <c r="O17" s="1373"/>
      <c r="P17" s="1374"/>
      <c r="Q17" s="6"/>
      <c r="R17" s="6"/>
      <c r="S17" s="133"/>
      <c r="T17" s="1433" t="s">
        <v>402</v>
      </c>
      <c r="U17" s="1434"/>
      <c r="V17" s="1434"/>
      <c r="W17" s="1434"/>
      <c r="X17" s="1434"/>
      <c r="Y17" s="1434"/>
      <c r="Z17" s="1434"/>
      <c r="AA17" s="1434"/>
      <c r="AB17" s="1434"/>
      <c r="AC17" s="1434"/>
      <c r="AD17" s="1434"/>
      <c r="AE17" s="1434"/>
      <c r="AF17" s="1434"/>
      <c r="AG17" s="1434"/>
      <c r="AH17" s="1434"/>
      <c r="AI17" s="1435"/>
      <c r="AJ17" s="4"/>
      <c r="AK17" s="2056"/>
      <c r="AL17" s="2057"/>
      <c r="AM17" s="2057"/>
      <c r="AN17" s="2057"/>
      <c r="AO17" s="2057"/>
      <c r="AP17" s="2057"/>
      <c r="AQ17" s="2057"/>
      <c r="AR17" s="2057"/>
      <c r="AS17" s="2058"/>
      <c r="AT17" s="1784" t="s">
        <v>141</v>
      </c>
      <c r="AU17" s="1784"/>
      <c r="AV17" s="1784"/>
      <c r="AW17" s="1784"/>
      <c r="AX17" s="1784"/>
      <c r="AY17" s="2062"/>
      <c r="AZ17" s="1346" t="s">
        <v>140</v>
      </c>
      <c r="BA17" s="1347"/>
      <c r="BB17" s="1347"/>
      <c r="BC17" s="1347"/>
      <c r="BD17" s="1347"/>
      <c r="BE17" s="1347"/>
      <c r="BF17" s="1347"/>
      <c r="BG17" s="1347"/>
      <c r="BH17" s="1347"/>
      <c r="BI17" s="1347"/>
      <c r="BJ17" s="1347"/>
      <c r="BK17" s="1347"/>
      <c r="BL17" s="1347"/>
      <c r="BM17" s="1347"/>
      <c r="BN17" s="1347"/>
      <c r="BO17" s="1348"/>
      <c r="BP17" s="4"/>
      <c r="BQ17" s="4"/>
      <c r="BR17" s="4"/>
      <c r="BS17" s="4"/>
    </row>
    <row r="18" spans="1:71" ht="12.75" customHeight="1" thickTop="1" thickBot="1" x14ac:dyDescent="0.25">
      <c r="A18" s="1304" t="s">
        <v>146</v>
      </c>
      <c r="B18" s="1305"/>
      <c r="C18" s="1305"/>
      <c r="D18" s="1305"/>
      <c r="E18" s="1305"/>
      <c r="F18" s="1305"/>
      <c r="G18" s="1033"/>
      <c r="H18" s="1033"/>
      <c r="I18" s="1033"/>
      <c r="J18" s="1033"/>
      <c r="K18" s="1033"/>
      <c r="L18" s="1033"/>
      <c r="M18" s="1033"/>
      <c r="N18" s="1033"/>
      <c r="O18" s="1033"/>
      <c r="P18" s="1034"/>
      <c r="Q18" s="6"/>
      <c r="R18" s="6"/>
      <c r="S18" s="40"/>
      <c r="T18" s="1680"/>
      <c r="U18" s="1681"/>
      <c r="V18" s="1681"/>
      <c r="W18" s="1681"/>
      <c r="X18" s="1681"/>
      <c r="Y18" s="1681"/>
      <c r="Z18" s="1681" t="s">
        <v>102</v>
      </c>
      <c r="AA18" s="1681"/>
      <c r="AB18" s="1681"/>
      <c r="AC18" s="1681"/>
      <c r="AD18" s="1681"/>
      <c r="AE18" s="1681" t="s">
        <v>101</v>
      </c>
      <c r="AF18" s="1681"/>
      <c r="AG18" s="1681"/>
      <c r="AH18" s="1681"/>
      <c r="AI18" s="1694"/>
      <c r="AJ18" s="4"/>
      <c r="AK18" s="2059"/>
      <c r="AL18" s="2060"/>
      <c r="AM18" s="2060"/>
      <c r="AN18" s="2060"/>
      <c r="AO18" s="2060"/>
      <c r="AP18" s="2060"/>
      <c r="AQ18" s="2060"/>
      <c r="AR18" s="2060"/>
      <c r="AS18" s="2061"/>
      <c r="AT18" s="1043"/>
      <c r="AU18" s="1044"/>
      <c r="AV18" s="1044"/>
      <c r="AW18" s="1044"/>
      <c r="AX18" s="1044"/>
      <c r="AY18" s="1045"/>
      <c r="AZ18" s="1349"/>
      <c r="BA18" s="1350"/>
      <c r="BB18" s="1350"/>
      <c r="BC18" s="1350"/>
      <c r="BD18" s="1350"/>
      <c r="BE18" s="1350"/>
      <c r="BF18" s="1350"/>
      <c r="BG18" s="1350"/>
      <c r="BH18" s="1350"/>
      <c r="BI18" s="1350"/>
      <c r="BJ18" s="1350"/>
      <c r="BK18" s="1350"/>
      <c r="BL18" s="1350"/>
      <c r="BM18" s="1350"/>
      <c r="BN18" s="1350"/>
      <c r="BO18" s="1351"/>
      <c r="BP18" s="4"/>
      <c r="BQ18" s="4"/>
      <c r="BR18" s="4"/>
      <c r="BS18" s="4"/>
    </row>
    <row r="19" spans="1:71" ht="12" customHeight="1" thickBot="1" x14ac:dyDescent="0.25">
      <c r="A19" s="1304" t="s">
        <v>164</v>
      </c>
      <c r="B19" s="1305"/>
      <c r="C19" s="1305"/>
      <c r="D19" s="1305"/>
      <c r="E19" s="1305"/>
      <c r="F19" s="1305"/>
      <c r="G19" s="1033"/>
      <c r="H19" s="1033"/>
      <c r="I19" s="1033"/>
      <c r="J19" s="1033"/>
      <c r="K19" s="1033"/>
      <c r="L19" s="1033"/>
      <c r="M19" s="1033"/>
      <c r="N19" s="1033"/>
      <c r="O19" s="1033"/>
      <c r="P19" s="1034"/>
      <c r="Q19" s="6"/>
      <c r="R19" s="6"/>
      <c r="S19" s="40"/>
      <c r="T19" s="1304" t="s">
        <v>161</v>
      </c>
      <c r="U19" s="1305"/>
      <c r="V19" s="1305"/>
      <c r="W19" s="1305"/>
      <c r="X19" s="1305"/>
      <c r="Y19" s="1305"/>
      <c r="Z19" s="926"/>
      <c r="AA19" s="926"/>
      <c r="AB19" s="926"/>
      <c r="AC19" s="926"/>
      <c r="AD19" s="926"/>
      <c r="AE19" s="1968" t="str">
        <f>AC53</f>
        <v/>
      </c>
      <c r="AF19" s="1968"/>
      <c r="AG19" s="1968"/>
      <c r="AH19" s="1968"/>
      <c r="AI19" s="201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02" t="s">
        <v>163</v>
      </c>
      <c r="B20" s="1303"/>
      <c r="C20" s="1303"/>
      <c r="D20" s="1303"/>
      <c r="E20" s="1303"/>
      <c r="F20" s="1303"/>
      <c r="G20" s="1372"/>
      <c r="H20" s="1372"/>
      <c r="I20" s="1372"/>
      <c r="J20" s="1372"/>
      <c r="K20" s="1372"/>
      <c r="L20" s="1372"/>
      <c r="M20" s="1372"/>
      <c r="N20" s="1372"/>
      <c r="O20" s="1372"/>
      <c r="P20" s="2019"/>
      <c r="Q20" s="6"/>
      <c r="R20" s="6"/>
      <c r="S20" s="40"/>
      <c r="T20" s="1304" t="s">
        <v>160</v>
      </c>
      <c r="U20" s="1305"/>
      <c r="V20" s="1305"/>
      <c r="W20" s="1305"/>
      <c r="X20" s="1305"/>
      <c r="Y20" s="1305"/>
      <c r="Z20" s="926"/>
      <c r="AA20" s="926"/>
      <c r="AB20" s="926"/>
      <c r="AC20" s="926"/>
      <c r="AD20" s="926"/>
      <c r="AE20" s="1968" t="str">
        <f>IFERROR(AE19-AE21,"")</f>
        <v/>
      </c>
      <c r="AF20" s="1968"/>
      <c r="AG20" s="1968"/>
      <c r="AH20" s="1968"/>
      <c r="AI20" s="2018"/>
      <c r="AJ20" s="4"/>
      <c r="AK20" s="4"/>
      <c r="AL20" s="4"/>
      <c r="AM20" s="4"/>
      <c r="AN20" s="4"/>
      <c r="AO20" s="4"/>
      <c r="AP20" s="4"/>
      <c r="AQ20" s="4"/>
      <c r="AR20" s="4"/>
      <c r="AS20" s="4"/>
      <c r="AT20" s="4"/>
      <c r="AU20" s="4"/>
      <c r="AV20" s="4"/>
      <c r="AW20" s="4"/>
      <c r="AX20" s="4"/>
      <c r="AY20" s="4"/>
      <c r="AZ20" s="4"/>
      <c r="BA20" s="4"/>
      <c r="BB20" s="4"/>
      <c r="BC20" s="200"/>
      <c r="BD20" s="200"/>
      <c r="BE20" s="200"/>
      <c r="BF20" s="2084" t="s">
        <v>136</v>
      </c>
      <c r="BG20" s="1888"/>
      <c r="BH20" s="1888"/>
      <c r="BI20" s="1888"/>
      <c r="BJ20" s="1888"/>
      <c r="BK20" s="1888"/>
      <c r="BL20" s="1888"/>
      <c r="BM20" s="1888"/>
      <c r="BN20" s="1888"/>
      <c r="BO20" s="1888"/>
      <c r="BP20" s="1888"/>
      <c r="BQ20" s="1888"/>
      <c r="BR20" s="2085"/>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304" t="s">
        <v>403</v>
      </c>
      <c r="U21" s="1305"/>
      <c r="V21" s="1305"/>
      <c r="W21" s="1305"/>
      <c r="X21" s="1305"/>
      <c r="Y21" s="1305"/>
      <c r="Z21" s="926"/>
      <c r="AA21" s="926"/>
      <c r="AB21" s="926"/>
      <c r="AC21" s="926"/>
      <c r="AD21" s="926"/>
      <c r="AE21" s="926"/>
      <c r="AF21" s="926"/>
      <c r="AG21" s="926"/>
      <c r="AH21" s="926"/>
      <c r="AI21" s="1487"/>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02" t="s">
        <v>230</v>
      </c>
      <c r="U22" s="1303"/>
      <c r="V22" s="1303"/>
      <c r="W22" s="1303"/>
      <c r="X22" s="1303"/>
      <c r="Y22" s="1303"/>
      <c r="Z22" s="1532"/>
      <c r="AA22" s="1532"/>
      <c r="AB22" s="1532"/>
      <c r="AC22" s="1532"/>
      <c r="AD22" s="1532"/>
      <c r="AE22" s="1442" t="str">
        <f>IFERROR(AE21+AE20,"")</f>
        <v/>
      </c>
      <c r="AF22" s="1442"/>
      <c r="AG22" s="1442"/>
      <c r="AH22" s="1442"/>
      <c r="AI22" s="2055"/>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433" t="s">
        <v>159</v>
      </c>
      <c r="U24" s="1434"/>
      <c r="V24" s="1434"/>
      <c r="W24" s="1434"/>
      <c r="X24" s="1434"/>
      <c r="Y24" s="1434"/>
      <c r="Z24" s="1434"/>
      <c r="AA24" s="1434"/>
      <c r="AB24" s="1434"/>
      <c r="AC24" s="1434"/>
      <c r="AD24" s="1434"/>
      <c r="AE24" s="1434"/>
      <c r="AF24" s="1434"/>
      <c r="AG24" s="1434"/>
      <c r="AH24" s="1434"/>
      <c r="AI24" s="1435"/>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49" t="s">
        <v>365</v>
      </c>
      <c r="U25" s="2050"/>
      <c r="V25" s="2050"/>
      <c r="W25" s="2050"/>
      <c r="X25" s="2050"/>
      <c r="Y25" s="2050"/>
      <c r="Z25" s="2050"/>
      <c r="AA25" s="2050"/>
      <c r="AB25" s="2050"/>
      <c r="AC25" s="2050"/>
      <c r="AD25" s="2050"/>
      <c r="AE25" s="2053"/>
      <c r="AF25" s="2054"/>
      <c r="AG25" s="2054"/>
      <c r="AH25" s="2051" t="str">
        <f>IF(ISNUMBER(AE25),"%","")</f>
        <v/>
      </c>
      <c r="AI25" s="2052"/>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92" t="s">
        <v>92</v>
      </c>
      <c r="AW28" s="1314"/>
      <c r="AX28" s="1314"/>
      <c r="AY28" s="1314"/>
      <c r="AZ28" s="1314"/>
      <c r="BA28" s="1314"/>
      <c r="BB28" s="1314"/>
      <c r="BC28" s="1993"/>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94" t="s">
        <v>91</v>
      </c>
      <c r="AW29" s="1661"/>
      <c r="AX29" s="1661"/>
      <c r="AY29" s="1661"/>
      <c r="AZ29" s="1661"/>
      <c r="BA29" s="1662"/>
      <c r="BB29" s="1995"/>
      <c r="BC29" s="1996"/>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25" t="s">
        <v>749</v>
      </c>
      <c r="AL30" s="1626"/>
      <c r="AM30" s="1626"/>
      <c r="AN30" s="1626"/>
      <c r="AO30" s="1626"/>
      <c r="AP30" s="1626"/>
      <c r="AQ30" s="1626"/>
      <c r="AR30" s="1626"/>
      <c r="AS30" s="1627"/>
      <c r="AT30" s="4"/>
      <c r="AU30" s="48"/>
      <c r="AV30" s="1997" t="s">
        <v>90</v>
      </c>
      <c r="AW30" s="1276"/>
      <c r="AX30" s="1276"/>
      <c r="AY30" s="1276"/>
      <c r="AZ30" s="1276"/>
      <c r="BA30" s="1277"/>
      <c r="BB30" s="1998"/>
      <c r="BC30" s="1999"/>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589" t="s">
        <v>60</v>
      </c>
      <c r="B31" s="1586"/>
      <c r="C31" s="1586"/>
      <c r="D31" s="1586"/>
      <c r="E31" s="1586"/>
      <c r="F31" s="1586"/>
      <c r="G31" s="1586"/>
      <c r="H31" s="1585" t="s">
        <v>93</v>
      </c>
      <c r="I31" s="1585"/>
      <c r="J31" s="1585"/>
      <c r="K31" s="1585"/>
      <c r="L31" s="1585"/>
      <c r="M31" s="1585"/>
      <c r="N31" s="1585"/>
      <c r="O31" s="1585"/>
      <c r="P31" s="1585"/>
      <c r="Q31" s="1586" t="s">
        <v>59</v>
      </c>
      <c r="R31" s="1586"/>
      <c r="S31" s="1586"/>
      <c r="T31" s="1585" t="s">
        <v>58</v>
      </c>
      <c r="U31" s="1585"/>
      <c r="V31" s="1585"/>
      <c r="W31" s="1585"/>
      <c r="X31" s="1585"/>
      <c r="Y31" s="1585"/>
      <c r="Z31" s="1585"/>
      <c r="AA31" s="1585"/>
      <c r="AB31" s="1585"/>
      <c r="AC31" s="1586" t="s">
        <v>57</v>
      </c>
      <c r="AD31" s="1586"/>
      <c r="AE31" s="1586"/>
      <c r="AF31" s="1598" t="s">
        <v>39</v>
      </c>
      <c r="AG31" s="1599"/>
      <c r="AH31" s="1599"/>
      <c r="AI31" s="1600"/>
      <c r="AJ31" s="4"/>
      <c r="AK31" s="1628"/>
      <c r="AL31" s="1629"/>
      <c r="AM31" s="1629"/>
      <c r="AN31" s="1629"/>
      <c r="AO31" s="1629"/>
      <c r="AP31" s="1629"/>
      <c r="AQ31" s="1629"/>
      <c r="AR31" s="1629"/>
      <c r="AS31" s="1630"/>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590"/>
      <c r="B32" s="1587"/>
      <c r="C32" s="1587"/>
      <c r="D32" s="1587"/>
      <c r="E32" s="1587"/>
      <c r="F32" s="1587"/>
      <c r="G32" s="1587"/>
      <c r="H32" s="1368" t="s">
        <v>55</v>
      </c>
      <c r="I32" s="1368"/>
      <c r="J32" s="1368"/>
      <c r="K32" s="1368" t="s">
        <v>54</v>
      </c>
      <c r="L32" s="1368"/>
      <c r="M32" s="1368"/>
      <c r="N32" s="1368" t="s">
        <v>53</v>
      </c>
      <c r="O32" s="1368"/>
      <c r="P32" s="1368"/>
      <c r="Q32" s="1587"/>
      <c r="R32" s="1587"/>
      <c r="S32" s="1587"/>
      <c r="T32" s="1368" t="s">
        <v>52</v>
      </c>
      <c r="U32" s="1368"/>
      <c r="V32" s="1368"/>
      <c r="W32" s="1368" t="s">
        <v>51</v>
      </c>
      <c r="X32" s="1368"/>
      <c r="Y32" s="1368"/>
      <c r="Z32" s="1368" t="s">
        <v>50</v>
      </c>
      <c r="AA32" s="1368"/>
      <c r="AB32" s="1368"/>
      <c r="AC32" s="1587"/>
      <c r="AD32" s="1587"/>
      <c r="AE32" s="1587"/>
      <c r="AF32" s="1601"/>
      <c r="AG32" s="1602"/>
      <c r="AH32" s="1602"/>
      <c r="AI32" s="1603"/>
      <c r="AJ32" s="4"/>
      <c r="AK32" s="1631"/>
      <c r="AL32" s="1632"/>
      <c r="AM32" s="1632"/>
      <c r="AN32" s="1632"/>
      <c r="AO32" s="1632"/>
      <c r="AP32" s="1632"/>
      <c r="AQ32" s="1632"/>
      <c r="AR32" s="1632"/>
      <c r="AS32" s="1633"/>
      <c r="AT32" s="4"/>
      <c r="AU32" s="1313" t="s">
        <v>56</v>
      </c>
      <c r="AV32" s="1314"/>
      <c r="AW32" s="1314"/>
      <c r="AX32" s="1314"/>
      <c r="AY32" s="1314"/>
      <c r="AZ32" s="1314"/>
      <c r="BA32" s="1314"/>
      <c r="BB32" s="1314"/>
      <c r="BC32" s="1314"/>
      <c r="BD32" s="1315"/>
      <c r="BE32" s="176"/>
      <c r="BF32" s="261"/>
      <c r="BG32" s="176"/>
      <c r="BH32" s="176"/>
      <c r="BI32" s="176"/>
      <c r="BJ32" s="176"/>
      <c r="BK32" s="176"/>
      <c r="BL32" s="176"/>
      <c r="BM32" s="176"/>
      <c r="BN32" s="176"/>
      <c r="BO32" s="176"/>
      <c r="BP32" s="176"/>
      <c r="BQ32" s="176"/>
      <c r="BR32" s="262"/>
      <c r="BS32" s="176"/>
    </row>
    <row r="33" spans="1:71" ht="12.75" thickTop="1" x14ac:dyDescent="0.2">
      <c r="A33" s="2024"/>
      <c r="B33" s="2025"/>
      <c r="C33" s="2025"/>
      <c r="D33" s="2025"/>
      <c r="E33" s="2025"/>
      <c r="F33" s="2025"/>
      <c r="G33" s="2025"/>
      <c r="H33" s="1049"/>
      <c r="I33" s="1049"/>
      <c r="J33" s="1049"/>
      <c r="K33" s="1049"/>
      <c r="L33" s="1049"/>
      <c r="M33" s="1049"/>
      <c r="N33" s="1049"/>
      <c r="O33" s="1049"/>
      <c r="P33" s="1049"/>
      <c r="Q33" s="1049"/>
      <c r="R33" s="1049"/>
      <c r="S33" s="1049"/>
      <c r="T33" s="1584"/>
      <c r="U33" s="1584"/>
      <c r="V33" s="1584"/>
      <c r="W33" s="1584"/>
      <c r="X33" s="1584"/>
      <c r="Y33" s="1584"/>
      <c r="Z33" s="1584"/>
      <c r="AA33" s="1584"/>
      <c r="AB33" s="1584"/>
      <c r="AC33" s="1584"/>
      <c r="AD33" s="1584"/>
      <c r="AE33" s="1584"/>
      <c r="AF33" s="1049"/>
      <c r="AG33" s="1049"/>
      <c r="AH33" s="1049"/>
      <c r="AI33" s="1050"/>
      <c r="AJ33" s="4"/>
      <c r="AK33" s="2023" t="str">
        <f>IFERROR(AN33*(1-$BB$30),"")</f>
        <v/>
      </c>
      <c r="AL33" s="2000"/>
      <c r="AM33" s="2000"/>
      <c r="AN33" s="2000" t="str">
        <f>IFERROR(($AK$53*Q33),"")</f>
        <v/>
      </c>
      <c r="AO33" s="2000"/>
      <c r="AP33" s="2000"/>
      <c r="AQ33" s="2000" t="str">
        <f>IFERROR(AN33*(1+$BB$29),"")</f>
        <v/>
      </c>
      <c r="AR33" s="2000"/>
      <c r="AS33" s="2001"/>
      <c r="AT33" s="4"/>
      <c r="AU33" s="1977" t="str">
        <f t="shared" ref="AU33:AU52" si="0">IF(AC33="","",IF(AC33&lt;Q33-(Q33*$BB$30),"Below "&amp;$BB$30*100&amp;"% by "&amp;Q33-(Q33*$BB$30)-AC33&amp;" CFM",IF(AC33&gt;Q33+(Q33*$BB$29),"Above "&amp;$BB$29*100&amp;"% by "&amp;AC33-Q33-(Q33*$BB$29)&amp;" CFM","")))</f>
        <v/>
      </c>
      <c r="AV33" s="1978"/>
      <c r="AW33" s="1978"/>
      <c r="AX33" s="1978"/>
      <c r="AY33" s="1978"/>
      <c r="AZ33" s="1978"/>
      <c r="BA33" s="1978"/>
      <c r="BB33" s="1978"/>
      <c r="BC33" s="1978"/>
      <c r="BD33" s="1979"/>
      <c r="BE33" s="176"/>
      <c r="BF33" s="261"/>
      <c r="BG33" s="176"/>
      <c r="BH33" s="176"/>
      <c r="BI33" s="176"/>
      <c r="BJ33" s="176"/>
      <c r="BK33" s="176"/>
      <c r="BL33" s="176"/>
      <c r="BM33" s="176"/>
      <c r="BN33" s="176"/>
      <c r="BO33" s="176"/>
      <c r="BP33" s="176"/>
      <c r="BQ33" s="176"/>
      <c r="BR33" s="262"/>
      <c r="BS33" s="176"/>
    </row>
    <row r="34" spans="1:71" ht="12" customHeight="1" x14ac:dyDescent="0.2">
      <c r="A34" s="2024"/>
      <c r="B34" s="2025"/>
      <c r="C34" s="2025"/>
      <c r="D34" s="2025"/>
      <c r="E34" s="2025"/>
      <c r="F34" s="2025"/>
      <c r="G34" s="2025"/>
      <c r="H34" s="1049"/>
      <c r="I34" s="1049"/>
      <c r="J34" s="1049"/>
      <c r="K34" s="1049"/>
      <c r="L34" s="1049"/>
      <c r="M34" s="1049"/>
      <c r="N34" s="1049"/>
      <c r="O34" s="1049"/>
      <c r="P34" s="1049"/>
      <c r="Q34" s="1049"/>
      <c r="R34" s="1049"/>
      <c r="S34" s="1049"/>
      <c r="T34" s="1584"/>
      <c r="U34" s="1584"/>
      <c r="V34" s="1584"/>
      <c r="W34" s="1584"/>
      <c r="X34" s="1584"/>
      <c r="Y34" s="1584"/>
      <c r="Z34" s="1584"/>
      <c r="AA34" s="1584"/>
      <c r="AB34" s="1584"/>
      <c r="AC34" s="1584"/>
      <c r="AD34" s="1584"/>
      <c r="AE34" s="1584"/>
      <c r="AF34" s="1033"/>
      <c r="AG34" s="1033"/>
      <c r="AH34" s="1033"/>
      <c r="AI34" s="1034"/>
      <c r="AJ34" s="4"/>
      <c r="AK34" s="2023" t="str">
        <f t="shared" ref="AK34:AK52" si="1">IFERROR(AN34*(1-$BB$30),"")</f>
        <v/>
      </c>
      <c r="AL34" s="2000"/>
      <c r="AM34" s="2000"/>
      <c r="AN34" s="2000" t="str">
        <f t="shared" ref="AN34:AN52" si="2">IFERROR(($AK$53*Q34),"")</f>
        <v/>
      </c>
      <c r="AO34" s="2000"/>
      <c r="AP34" s="2000"/>
      <c r="AQ34" s="2000" t="str">
        <f t="shared" ref="AQ34:AQ52" si="3">IFERROR(AN34*(1+$BB$29),"")</f>
        <v/>
      </c>
      <c r="AR34" s="2000"/>
      <c r="AS34" s="2001"/>
      <c r="AT34" s="4"/>
      <c r="AU34" s="1977" t="str">
        <f t="shared" si="0"/>
        <v/>
      </c>
      <c r="AV34" s="1978"/>
      <c r="AW34" s="1978"/>
      <c r="AX34" s="1978"/>
      <c r="AY34" s="1978"/>
      <c r="AZ34" s="1978"/>
      <c r="BA34" s="1978"/>
      <c r="BB34" s="1978"/>
      <c r="BC34" s="1978"/>
      <c r="BD34" s="1979"/>
      <c r="BE34" s="176"/>
      <c r="BF34" s="261"/>
      <c r="BG34" s="176"/>
      <c r="BH34" s="176"/>
      <c r="BI34" s="176"/>
      <c r="BJ34" s="176"/>
      <c r="BK34" s="176"/>
      <c r="BL34" s="176"/>
      <c r="BM34" s="176"/>
      <c r="BN34" s="176"/>
      <c r="BO34" s="176"/>
      <c r="BP34" s="176"/>
      <c r="BQ34" s="176"/>
      <c r="BR34" s="262"/>
      <c r="BS34" s="176"/>
    </row>
    <row r="35" spans="1:71" ht="12" customHeight="1" thickBot="1" x14ac:dyDescent="0.25">
      <c r="A35" s="2024"/>
      <c r="B35" s="2025"/>
      <c r="C35" s="2025"/>
      <c r="D35" s="2025"/>
      <c r="E35" s="2025"/>
      <c r="F35" s="2025"/>
      <c r="G35" s="2025"/>
      <c r="H35" s="1049"/>
      <c r="I35" s="1049"/>
      <c r="J35" s="1049"/>
      <c r="K35" s="1049"/>
      <c r="L35" s="1049"/>
      <c r="M35" s="1049"/>
      <c r="N35" s="1049"/>
      <c r="O35" s="1049"/>
      <c r="P35" s="1049"/>
      <c r="Q35" s="1049"/>
      <c r="R35" s="1049"/>
      <c r="S35" s="1049"/>
      <c r="T35" s="1584"/>
      <c r="U35" s="1584"/>
      <c r="V35" s="1584"/>
      <c r="W35" s="1584"/>
      <c r="X35" s="1584"/>
      <c r="Y35" s="1584"/>
      <c r="Z35" s="1584"/>
      <c r="AA35" s="1584"/>
      <c r="AB35" s="1584"/>
      <c r="AC35" s="1584"/>
      <c r="AD35" s="1584"/>
      <c r="AE35" s="1584"/>
      <c r="AF35" s="1033"/>
      <c r="AG35" s="1033"/>
      <c r="AH35" s="1033"/>
      <c r="AI35" s="1034"/>
      <c r="AJ35" s="4"/>
      <c r="AK35" s="2023" t="str">
        <f t="shared" si="1"/>
        <v/>
      </c>
      <c r="AL35" s="2000"/>
      <c r="AM35" s="2000"/>
      <c r="AN35" s="2000" t="str">
        <f t="shared" si="2"/>
        <v/>
      </c>
      <c r="AO35" s="2000"/>
      <c r="AP35" s="2000"/>
      <c r="AQ35" s="2000" t="str">
        <f t="shared" si="3"/>
        <v/>
      </c>
      <c r="AR35" s="2000"/>
      <c r="AS35" s="2001"/>
      <c r="AT35" s="4"/>
      <c r="AU35" s="1977" t="str">
        <f t="shared" si="0"/>
        <v/>
      </c>
      <c r="AV35" s="1978"/>
      <c r="AW35" s="1978"/>
      <c r="AX35" s="1978"/>
      <c r="AY35" s="1978"/>
      <c r="AZ35" s="1978"/>
      <c r="BA35" s="1978"/>
      <c r="BB35" s="1978"/>
      <c r="BC35" s="1978"/>
      <c r="BD35" s="1979"/>
      <c r="BE35" s="176"/>
      <c r="BF35" s="263"/>
      <c r="BG35" s="264"/>
      <c r="BH35" s="264"/>
      <c r="BI35" s="264"/>
      <c r="BJ35" s="264"/>
      <c r="BK35" s="264"/>
      <c r="BL35" s="264"/>
      <c r="BM35" s="264"/>
      <c r="BN35" s="264"/>
      <c r="BO35" s="264"/>
      <c r="BP35" s="264"/>
      <c r="BQ35" s="264"/>
      <c r="BR35" s="265"/>
      <c r="BS35" s="176"/>
    </row>
    <row r="36" spans="1:71" ht="12" customHeight="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J36" s="4"/>
      <c r="AK36" s="2023" t="str">
        <f t="shared" si="1"/>
        <v/>
      </c>
      <c r="AL36" s="2000"/>
      <c r="AM36" s="2000"/>
      <c r="AN36" s="2000" t="str">
        <f t="shared" si="2"/>
        <v/>
      </c>
      <c r="AO36" s="2000"/>
      <c r="AP36" s="2000"/>
      <c r="AQ36" s="2000" t="str">
        <f t="shared" si="3"/>
        <v/>
      </c>
      <c r="AR36" s="2000"/>
      <c r="AS36" s="2001"/>
      <c r="AT36" s="4"/>
      <c r="AU36" s="1977" t="str">
        <f t="shared" si="0"/>
        <v/>
      </c>
      <c r="AV36" s="1978"/>
      <c r="AW36" s="1978"/>
      <c r="AX36" s="1978"/>
      <c r="AY36" s="1978"/>
      <c r="AZ36" s="1978"/>
      <c r="BA36" s="1978"/>
      <c r="BB36" s="1978"/>
      <c r="BC36" s="1978"/>
      <c r="BD36" s="1979"/>
      <c r="BE36" s="4"/>
      <c r="BF36" s="4"/>
      <c r="BG36" s="4"/>
      <c r="BH36" s="4"/>
      <c r="BI36" s="4"/>
      <c r="BJ36" s="4"/>
      <c r="BK36" s="4"/>
      <c r="BL36" s="4"/>
      <c r="BM36" s="4"/>
      <c r="BN36" s="4"/>
      <c r="BO36" s="4"/>
      <c r="BP36" s="4"/>
      <c r="BQ36" s="4"/>
      <c r="BR36" s="4"/>
      <c r="BS36" s="4"/>
    </row>
    <row r="37" spans="1:71"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J37" s="4"/>
      <c r="AK37" s="2023" t="str">
        <f t="shared" si="1"/>
        <v/>
      </c>
      <c r="AL37" s="2000"/>
      <c r="AM37" s="2000"/>
      <c r="AN37" s="2000" t="str">
        <f t="shared" si="2"/>
        <v/>
      </c>
      <c r="AO37" s="2000"/>
      <c r="AP37" s="2000"/>
      <c r="AQ37" s="2000" t="str">
        <f t="shared" si="3"/>
        <v/>
      </c>
      <c r="AR37" s="2000"/>
      <c r="AS37" s="2001"/>
      <c r="AT37" s="4"/>
      <c r="AU37" s="1977" t="str">
        <f t="shared" si="0"/>
        <v/>
      </c>
      <c r="AV37" s="1978"/>
      <c r="AW37" s="1978"/>
      <c r="AX37" s="1978"/>
      <c r="AY37" s="1978"/>
      <c r="AZ37" s="1978"/>
      <c r="BA37" s="1978"/>
      <c r="BB37" s="1978"/>
      <c r="BC37" s="1978"/>
      <c r="BD37" s="1979"/>
      <c r="BE37" s="4"/>
      <c r="BF37" s="4"/>
      <c r="BG37" s="4"/>
      <c r="BH37" s="4"/>
      <c r="BI37" s="4"/>
      <c r="BJ37" s="4"/>
      <c r="BK37" s="4"/>
      <c r="BL37" s="4"/>
      <c r="BM37" s="4"/>
      <c r="BN37" s="4"/>
      <c r="BO37" s="4"/>
      <c r="BP37" s="4"/>
      <c r="BQ37" s="4"/>
      <c r="BR37" s="4"/>
      <c r="BS37" s="4"/>
    </row>
    <row r="38" spans="1:71"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J38" s="4"/>
      <c r="AK38" s="2023" t="str">
        <f t="shared" si="1"/>
        <v/>
      </c>
      <c r="AL38" s="2000"/>
      <c r="AM38" s="2000"/>
      <c r="AN38" s="2000" t="str">
        <f t="shared" si="2"/>
        <v/>
      </c>
      <c r="AO38" s="2000"/>
      <c r="AP38" s="2000"/>
      <c r="AQ38" s="2000" t="str">
        <f t="shared" si="3"/>
        <v/>
      </c>
      <c r="AR38" s="2000"/>
      <c r="AS38" s="2001"/>
      <c r="AT38" s="4"/>
      <c r="AU38" s="1977" t="str">
        <f t="shared" si="0"/>
        <v/>
      </c>
      <c r="AV38" s="1978"/>
      <c r="AW38" s="1978"/>
      <c r="AX38" s="1978"/>
      <c r="AY38" s="1978"/>
      <c r="AZ38" s="1978"/>
      <c r="BA38" s="1978"/>
      <c r="BB38" s="1978"/>
      <c r="BC38" s="1978"/>
      <c r="BD38" s="1979"/>
      <c r="BE38" s="4"/>
      <c r="BF38" s="4"/>
      <c r="BG38" s="4"/>
      <c r="BH38" s="4"/>
      <c r="BI38" s="4"/>
      <c r="BJ38" s="4"/>
      <c r="BK38" s="4"/>
      <c r="BL38" s="4"/>
      <c r="BM38" s="4"/>
      <c r="BN38" s="4"/>
      <c r="BO38" s="4"/>
      <c r="BP38" s="4"/>
      <c r="BQ38" s="4"/>
      <c r="BR38" s="4"/>
      <c r="BS38" s="4"/>
    </row>
    <row r="39" spans="1:71"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J39" s="4"/>
      <c r="AK39" s="2023" t="str">
        <f t="shared" si="1"/>
        <v/>
      </c>
      <c r="AL39" s="2000"/>
      <c r="AM39" s="2000"/>
      <c r="AN39" s="2000" t="str">
        <f t="shared" si="2"/>
        <v/>
      </c>
      <c r="AO39" s="2000"/>
      <c r="AP39" s="2000"/>
      <c r="AQ39" s="2000" t="str">
        <f t="shared" si="3"/>
        <v/>
      </c>
      <c r="AR39" s="2000"/>
      <c r="AS39" s="2001"/>
      <c r="AT39" s="4"/>
      <c r="AU39" s="1977" t="str">
        <f t="shared" si="0"/>
        <v/>
      </c>
      <c r="AV39" s="1978"/>
      <c r="AW39" s="1978"/>
      <c r="AX39" s="1978"/>
      <c r="AY39" s="1978"/>
      <c r="AZ39" s="1978"/>
      <c r="BA39" s="1978"/>
      <c r="BB39" s="1978"/>
      <c r="BC39" s="1978"/>
      <c r="BD39" s="1979"/>
      <c r="BE39" s="4"/>
      <c r="BF39" s="4"/>
      <c r="BG39" s="4"/>
      <c r="BH39" s="4"/>
      <c r="BI39" s="4"/>
      <c r="BJ39" s="4"/>
      <c r="BK39" s="4"/>
      <c r="BL39" s="4"/>
      <c r="BM39" s="4"/>
      <c r="BN39" s="4"/>
      <c r="BO39" s="4"/>
      <c r="BP39" s="4"/>
      <c r="BQ39" s="4"/>
      <c r="BR39" s="4"/>
      <c r="BS39" s="4"/>
    </row>
    <row r="40" spans="1:71"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J40" s="4"/>
      <c r="AK40" s="2023" t="str">
        <f t="shared" si="1"/>
        <v/>
      </c>
      <c r="AL40" s="2000"/>
      <c r="AM40" s="2000"/>
      <c r="AN40" s="2000" t="str">
        <f t="shared" si="2"/>
        <v/>
      </c>
      <c r="AO40" s="2000"/>
      <c r="AP40" s="2000"/>
      <c r="AQ40" s="2000" t="str">
        <f t="shared" si="3"/>
        <v/>
      </c>
      <c r="AR40" s="2000"/>
      <c r="AS40" s="2001"/>
      <c r="AT40" s="4"/>
      <c r="AU40" s="1977" t="str">
        <f t="shared" si="0"/>
        <v/>
      </c>
      <c r="AV40" s="1978"/>
      <c r="AW40" s="1978"/>
      <c r="AX40" s="1978"/>
      <c r="AY40" s="1978"/>
      <c r="AZ40" s="1978"/>
      <c r="BA40" s="1978"/>
      <c r="BB40" s="1978"/>
      <c r="BC40" s="1978"/>
      <c r="BD40" s="1979"/>
      <c r="BE40" s="4"/>
      <c r="BF40" s="4"/>
      <c r="BG40" s="4"/>
      <c r="BH40" s="4"/>
      <c r="BI40" s="4"/>
      <c r="BJ40" s="4"/>
      <c r="BK40" s="4"/>
      <c r="BL40" s="4"/>
      <c r="BM40" s="4"/>
      <c r="BN40" s="4"/>
      <c r="BO40" s="4"/>
      <c r="BP40" s="4"/>
      <c r="BQ40" s="4"/>
      <c r="BR40" s="4"/>
      <c r="BS40" s="4"/>
    </row>
    <row r="41" spans="1:71"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J41" s="4"/>
      <c r="AK41" s="2023" t="str">
        <f t="shared" si="1"/>
        <v/>
      </c>
      <c r="AL41" s="2000"/>
      <c r="AM41" s="2000"/>
      <c r="AN41" s="2000" t="str">
        <f t="shared" si="2"/>
        <v/>
      </c>
      <c r="AO41" s="2000"/>
      <c r="AP41" s="2000"/>
      <c r="AQ41" s="2000" t="str">
        <f t="shared" si="3"/>
        <v/>
      </c>
      <c r="AR41" s="2000"/>
      <c r="AS41" s="2001"/>
      <c r="AT41" s="4"/>
      <c r="AU41" s="1977" t="str">
        <f t="shared" si="0"/>
        <v/>
      </c>
      <c r="AV41" s="1978"/>
      <c r="AW41" s="1978"/>
      <c r="AX41" s="1978"/>
      <c r="AY41" s="1978"/>
      <c r="AZ41" s="1978"/>
      <c r="BA41" s="1978"/>
      <c r="BB41" s="1978"/>
      <c r="BC41" s="1978"/>
      <c r="BD41" s="1979"/>
      <c r="BE41" s="4"/>
      <c r="BF41" s="4"/>
      <c r="BG41" s="4"/>
      <c r="BH41" s="4"/>
      <c r="BI41" s="4"/>
      <c r="BJ41" s="4"/>
      <c r="BK41" s="4"/>
      <c r="BL41" s="4"/>
      <c r="BM41" s="4"/>
      <c r="BN41" s="4"/>
      <c r="BO41" s="4"/>
      <c r="BP41" s="4"/>
      <c r="BQ41" s="4"/>
      <c r="BR41" s="4"/>
      <c r="BS41" s="4"/>
    </row>
    <row r="42" spans="1:71"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J42" s="4"/>
      <c r="AK42" s="2023" t="str">
        <f t="shared" si="1"/>
        <v/>
      </c>
      <c r="AL42" s="2000"/>
      <c r="AM42" s="2000"/>
      <c r="AN42" s="2000" t="str">
        <f t="shared" si="2"/>
        <v/>
      </c>
      <c r="AO42" s="2000"/>
      <c r="AP42" s="2000"/>
      <c r="AQ42" s="2000" t="str">
        <f t="shared" si="3"/>
        <v/>
      </c>
      <c r="AR42" s="2000"/>
      <c r="AS42" s="2001"/>
      <c r="AT42" s="4"/>
      <c r="AU42" s="1977" t="str">
        <f t="shared" si="0"/>
        <v/>
      </c>
      <c r="AV42" s="1978"/>
      <c r="AW42" s="1978"/>
      <c r="AX42" s="1978"/>
      <c r="AY42" s="1978"/>
      <c r="AZ42" s="1978"/>
      <c r="BA42" s="1978"/>
      <c r="BB42" s="1978"/>
      <c r="BC42" s="1978"/>
      <c r="BD42" s="1979"/>
      <c r="BE42" s="4"/>
      <c r="BF42" s="4"/>
      <c r="BG42" s="4"/>
      <c r="BH42" s="4"/>
      <c r="BI42" s="4"/>
      <c r="BJ42" s="4"/>
      <c r="BK42" s="4"/>
      <c r="BL42" s="4"/>
      <c r="BM42" s="4"/>
      <c r="BN42" s="4"/>
      <c r="BO42" s="4"/>
      <c r="BP42" s="4"/>
      <c r="BQ42" s="4"/>
      <c r="BR42" s="4"/>
      <c r="BS42" s="4"/>
    </row>
    <row r="43" spans="1:71"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J43" s="4"/>
      <c r="AK43" s="2023" t="str">
        <f t="shared" si="1"/>
        <v/>
      </c>
      <c r="AL43" s="2000"/>
      <c r="AM43" s="2000"/>
      <c r="AN43" s="2000" t="str">
        <f t="shared" si="2"/>
        <v/>
      </c>
      <c r="AO43" s="2000"/>
      <c r="AP43" s="2000"/>
      <c r="AQ43" s="2000" t="str">
        <f t="shared" si="3"/>
        <v/>
      </c>
      <c r="AR43" s="2000"/>
      <c r="AS43" s="2001"/>
      <c r="AT43" s="4"/>
      <c r="AU43" s="1977" t="str">
        <f t="shared" si="0"/>
        <v/>
      </c>
      <c r="AV43" s="1978"/>
      <c r="AW43" s="1978"/>
      <c r="AX43" s="1978"/>
      <c r="AY43" s="1978"/>
      <c r="AZ43" s="1978"/>
      <c r="BA43" s="1978"/>
      <c r="BB43" s="1978"/>
      <c r="BC43" s="1978"/>
      <c r="BD43" s="1979"/>
      <c r="BE43" s="4"/>
      <c r="BF43" s="4"/>
      <c r="BG43" s="4"/>
      <c r="BH43" s="4"/>
      <c r="BI43" s="4"/>
      <c r="BJ43" s="4"/>
      <c r="BK43" s="4"/>
      <c r="BL43" s="4"/>
      <c r="BM43" s="4"/>
      <c r="BN43" s="4"/>
      <c r="BO43" s="4"/>
      <c r="BP43" s="4"/>
      <c r="BQ43" s="4"/>
      <c r="BR43" s="4"/>
      <c r="BS43" s="4"/>
    </row>
    <row r="44" spans="1:71"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J44" s="4"/>
      <c r="AK44" s="2023" t="str">
        <f t="shared" si="1"/>
        <v/>
      </c>
      <c r="AL44" s="2000"/>
      <c r="AM44" s="2000"/>
      <c r="AN44" s="2000" t="str">
        <f t="shared" si="2"/>
        <v/>
      </c>
      <c r="AO44" s="2000"/>
      <c r="AP44" s="2000"/>
      <c r="AQ44" s="2000" t="str">
        <f t="shared" si="3"/>
        <v/>
      </c>
      <c r="AR44" s="2000"/>
      <c r="AS44" s="2001"/>
      <c r="AT44" s="4"/>
      <c r="AU44" s="1977" t="str">
        <f t="shared" si="0"/>
        <v/>
      </c>
      <c r="AV44" s="1978"/>
      <c r="AW44" s="1978"/>
      <c r="AX44" s="1978"/>
      <c r="AY44" s="1978"/>
      <c r="AZ44" s="1978"/>
      <c r="BA44" s="1978"/>
      <c r="BB44" s="1978"/>
      <c r="BC44" s="1978"/>
      <c r="BD44" s="1979"/>
      <c r="BE44" s="4"/>
      <c r="BF44" s="4"/>
      <c r="BG44" s="4"/>
      <c r="BH44" s="4"/>
      <c r="BI44" s="4"/>
      <c r="BJ44" s="4"/>
      <c r="BK44" s="4"/>
      <c r="BL44" s="4"/>
      <c r="BM44" s="4"/>
      <c r="BN44" s="4"/>
      <c r="BO44" s="4"/>
      <c r="BP44" s="4"/>
      <c r="BQ44" s="4"/>
      <c r="BR44" s="4"/>
      <c r="BS44" s="4"/>
    </row>
    <row r="45" spans="1:71"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J45" s="4"/>
      <c r="AK45" s="2023" t="str">
        <f t="shared" si="1"/>
        <v/>
      </c>
      <c r="AL45" s="2000"/>
      <c r="AM45" s="2000"/>
      <c r="AN45" s="2000" t="str">
        <f t="shared" si="2"/>
        <v/>
      </c>
      <c r="AO45" s="2000"/>
      <c r="AP45" s="2000"/>
      <c r="AQ45" s="2000" t="str">
        <f t="shared" si="3"/>
        <v/>
      </c>
      <c r="AR45" s="2000"/>
      <c r="AS45" s="2001"/>
      <c r="AT45" s="4"/>
      <c r="AU45" s="1977" t="str">
        <f t="shared" si="0"/>
        <v/>
      </c>
      <c r="AV45" s="1978"/>
      <c r="AW45" s="1978"/>
      <c r="AX45" s="1978"/>
      <c r="AY45" s="1978"/>
      <c r="AZ45" s="1978"/>
      <c r="BA45" s="1978"/>
      <c r="BB45" s="1978"/>
      <c r="BC45" s="1978"/>
      <c r="BD45" s="1979"/>
      <c r="BE45" s="4"/>
      <c r="BF45" s="4"/>
      <c r="BG45" s="4"/>
      <c r="BH45" s="4"/>
      <c r="BI45" s="4"/>
      <c r="BJ45" s="4"/>
      <c r="BK45" s="4"/>
      <c r="BL45" s="4"/>
      <c r="BM45" s="4"/>
      <c r="BN45" s="4"/>
      <c r="BO45" s="4"/>
      <c r="BP45" s="4"/>
      <c r="BQ45" s="4"/>
      <c r="BR45" s="4"/>
      <c r="BS45" s="4"/>
    </row>
    <row r="46" spans="1:71"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J46" s="4"/>
      <c r="AK46" s="2023" t="str">
        <f t="shared" si="1"/>
        <v/>
      </c>
      <c r="AL46" s="2000"/>
      <c r="AM46" s="2000"/>
      <c r="AN46" s="2000" t="str">
        <f t="shared" si="2"/>
        <v/>
      </c>
      <c r="AO46" s="2000"/>
      <c r="AP46" s="2000"/>
      <c r="AQ46" s="2000" t="str">
        <f t="shared" si="3"/>
        <v/>
      </c>
      <c r="AR46" s="2000"/>
      <c r="AS46" s="2001"/>
      <c r="AT46" s="4"/>
      <c r="AU46" s="1977" t="str">
        <f t="shared" si="0"/>
        <v/>
      </c>
      <c r="AV46" s="1978"/>
      <c r="AW46" s="1978"/>
      <c r="AX46" s="1978"/>
      <c r="AY46" s="1978"/>
      <c r="AZ46" s="1978"/>
      <c r="BA46" s="1978"/>
      <c r="BB46" s="1978"/>
      <c r="BC46" s="1978"/>
      <c r="BD46" s="1979"/>
      <c r="BE46" s="4"/>
      <c r="BF46" s="4"/>
      <c r="BG46" s="4"/>
      <c r="BH46" s="4"/>
      <c r="BI46" s="4"/>
      <c r="BJ46" s="4"/>
      <c r="BK46" s="4"/>
      <c r="BL46" s="4"/>
      <c r="BM46" s="4"/>
      <c r="BN46" s="4"/>
      <c r="BO46" s="4"/>
      <c r="BP46" s="4"/>
      <c r="BQ46" s="4"/>
      <c r="BR46" s="4"/>
      <c r="BS46" s="4"/>
    </row>
    <row r="47" spans="1:71"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J47" s="4"/>
      <c r="AK47" s="2023" t="str">
        <f t="shared" si="1"/>
        <v/>
      </c>
      <c r="AL47" s="2000"/>
      <c r="AM47" s="2000"/>
      <c r="AN47" s="2000" t="str">
        <f t="shared" si="2"/>
        <v/>
      </c>
      <c r="AO47" s="2000"/>
      <c r="AP47" s="2000"/>
      <c r="AQ47" s="2000" t="str">
        <f t="shared" si="3"/>
        <v/>
      </c>
      <c r="AR47" s="2000"/>
      <c r="AS47" s="2001"/>
      <c r="AT47" s="4"/>
      <c r="AU47" s="1977" t="str">
        <f t="shared" si="0"/>
        <v/>
      </c>
      <c r="AV47" s="1978"/>
      <c r="AW47" s="1978"/>
      <c r="AX47" s="1978"/>
      <c r="AY47" s="1978"/>
      <c r="AZ47" s="1978"/>
      <c r="BA47" s="1978"/>
      <c r="BB47" s="1978"/>
      <c r="BC47" s="1978"/>
      <c r="BD47" s="1979"/>
      <c r="BE47" s="4"/>
      <c r="BF47" s="4"/>
      <c r="BG47" s="4"/>
      <c r="BH47" s="4"/>
      <c r="BI47" s="4"/>
      <c r="BJ47" s="4"/>
      <c r="BK47" s="4"/>
      <c r="BL47" s="4"/>
      <c r="BM47" s="4"/>
      <c r="BN47" s="4"/>
      <c r="BO47" s="4"/>
      <c r="BP47" s="4"/>
      <c r="BQ47" s="4"/>
      <c r="BR47" s="4"/>
      <c r="BS47" s="4"/>
    </row>
    <row r="48" spans="1:71"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J48" s="4"/>
      <c r="AK48" s="2023" t="str">
        <f t="shared" si="1"/>
        <v/>
      </c>
      <c r="AL48" s="2000"/>
      <c r="AM48" s="2000"/>
      <c r="AN48" s="2000" t="str">
        <f t="shared" si="2"/>
        <v/>
      </c>
      <c r="AO48" s="2000"/>
      <c r="AP48" s="2000"/>
      <c r="AQ48" s="2000" t="str">
        <f t="shared" si="3"/>
        <v/>
      </c>
      <c r="AR48" s="2000"/>
      <c r="AS48" s="2001"/>
      <c r="AT48" s="4"/>
      <c r="AU48" s="1977" t="str">
        <f t="shared" si="0"/>
        <v/>
      </c>
      <c r="AV48" s="1978"/>
      <c r="AW48" s="1978"/>
      <c r="AX48" s="1978"/>
      <c r="AY48" s="1978"/>
      <c r="AZ48" s="1978"/>
      <c r="BA48" s="1978"/>
      <c r="BB48" s="1978"/>
      <c r="BC48" s="1978"/>
      <c r="BD48" s="1979"/>
      <c r="BE48" s="4"/>
      <c r="BF48" s="4"/>
      <c r="BG48" s="4"/>
      <c r="BH48" s="4"/>
      <c r="BI48" s="4"/>
      <c r="BJ48" s="4"/>
      <c r="BK48" s="4"/>
      <c r="BL48" s="4"/>
      <c r="BM48" s="4"/>
      <c r="BN48" s="4"/>
      <c r="BO48" s="4"/>
      <c r="BP48" s="4"/>
      <c r="BQ48" s="4"/>
      <c r="BR48" s="4"/>
      <c r="BS48" s="4"/>
    </row>
    <row r="49" spans="1:71"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J49" s="4"/>
      <c r="AK49" s="2023" t="str">
        <f t="shared" si="1"/>
        <v/>
      </c>
      <c r="AL49" s="2000"/>
      <c r="AM49" s="2000"/>
      <c r="AN49" s="2000" t="str">
        <f t="shared" si="2"/>
        <v/>
      </c>
      <c r="AO49" s="2000"/>
      <c r="AP49" s="2000"/>
      <c r="AQ49" s="2000" t="str">
        <f t="shared" si="3"/>
        <v/>
      </c>
      <c r="AR49" s="2000"/>
      <c r="AS49" s="2001"/>
      <c r="AT49" s="4"/>
      <c r="AU49" s="1977" t="str">
        <f t="shared" si="0"/>
        <v/>
      </c>
      <c r="AV49" s="1978"/>
      <c r="AW49" s="1978"/>
      <c r="AX49" s="1978"/>
      <c r="AY49" s="1978"/>
      <c r="AZ49" s="1978"/>
      <c r="BA49" s="1978"/>
      <c r="BB49" s="1978"/>
      <c r="BC49" s="1978"/>
      <c r="BD49" s="1979"/>
      <c r="BE49" s="4"/>
      <c r="BF49" s="4"/>
      <c r="BG49" s="4"/>
      <c r="BH49" s="4"/>
      <c r="BI49" s="4"/>
      <c r="BJ49" s="4"/>
      <c r="BK49" s="4"/>
      <c r="BL49" s="4"/>
      <c r="BM49" s="4"/>
      <c r="BN49" s="4"/>
      <c r="BO49" s="4"/>
      <c r="BP49" s="4"/>
      <c r="BQ49" s="4"/>
      <c r="BR49" s="4"/>
      <c r="BS49" s="4"/>
    </row>
    <row r="50" spans="1:71"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J50" s="4"/>
      <c r="AK50" s="2023" t="str">
        <f t="shared" si="1"/>
        <v/>
      </c>
      <c r="AL50" s="2000"/>
      <c r="AM50" s="2000"/>
      <c r="AN50" s="2000" t="str">
        <f t="shared" si="2"/>
        <v/>
      </c>
      <c r="AO50" s="2000"/>
      <c r="AP50" s="2000"/>
      <c r="AQ50" s="2000" t="str">
        <f t="shared" si="3"/>
        <v/>
      </c>
      <c r="AR50" s="2000"/>
      <c r="AS50" s="2001"/>
      <c r="AT50" s="4"/>
      <c r="AU50" s="1977" t="str">
        <f t="shared" si="0"/>
        <v/>
      </c>
      <c r="AV50" s="1978"/>
      <c r="AW50" s="1978"/>
      <c r="AX50" s="1978"/>
      <c r="AY50" s="1978"/>
      <c r="AZ50" s="1978"/>
      <c r="BA50" s="1978"/>
      <c r="BB50" s="1978"/>
      <c r="BC50" s="1978"/>
      <c r="BD50" s="1979"/>
      <c r="BE50" s="4"/>
      <c r="BF50" s="4"/>
      <c r="BG50" s="4"/>
      <c r="BH50" s="4"/>
      <c r="BI50" s="4"/>
      <c r="BJ50" s="4"/>
      <c r="BK50" s="4"/>
      <c r="BL50" s="4"/>
      <c r="BM50" s="4"/>
      <c r="BN50" s="4"/>
      <c r="BO50" s="4"/>
      <c r="BP50" s="4"/>
      <c r="BQ50" s="4"/>
      <c r="BR50" s="4"/>
      <c r="BS50" s="4"/>
    </row>
    <row r="51" spans="1:71"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J51" s="4"/>
      <c r="AK51" s="2023" t="str">
        <f t="shared" si="1"/>
        <v/>
      </c>
      <c r="AL51" s="2000"/>
      <c r="AM51" s="2000"/>
      <c r="AN51" s="2000" t="str">
        <f t="shared" si="2"/>
        <v/>
      </c>
      <c r="AO51" s="2000"/>
      <c r="AP51" s="2000"/>
      <c r="AQ51" s="2000" t="str">
        <f t="shared" si="3"/>
        <v/>
      </c>
      <c r="AR51" s="2000"/>
      <c r="AS51" s="2001"/>
      <c r="AT51" s="4"/>
      <c r="AU51" s="1977" t="str">
        <f t="shared" si="0"/>
        <v/>
      </c>
      <c r="AV51" s="1978"/>
      <c r="AW51" s="1978"/>
      <c r="AX51" s="1978"/>
      <c r="AY51" s="1978"/>
      <c r="AZ51" s="1978"/>
      <c r="BA51" s="1978"/>
      <c r="BB51" s="1978"/>
      <c r="BC51" s="1978"/>
      <c r="BD51" s="1979"/>
      <c r="BE51" s="4"/>
      <c r="BF51" s="4"/>
      <c r="BG51" s="4"/>
      <c r="BH51" s="4"/>
      <c r="BI51" s="4"/>
      <c r="BJ51" s="4"/>
      <c r="BK51" s="4"/>
      <c r="BL51" s="4"/>
      <c r="BM51" s="4"/>
      <c r="BN51" s="4"/>
      <c r="BO51" s="4"/>
      <c r="BP51" s="4"/>
      <c r="BQ51" s="4"/>
      <c r="BR51" s="4"/>
      <c r="BS51" s="4"/>
    </row>
    <row r="52" spans="1:71"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J52" s="4"/>
      <c r="AK52" s="2023" t="str">
        <f t="shared" si="1"/>
        <v/>
      </c>
      <c r="AL52" s="2000"/>
      <c r="AM52" s="2000"/>
      <c r="AN52" s="2000" t="str">
        <f t="shared" si="2"/>
        <v/>
      </c>
      <c r="AO52" s="2000"/>
      <c r="AP52" s="2000"/>
      <c r="AQ52" s="2000" t="str">
        <f t="shared" si="3"/>
        <v/>
      </c>
      <c r="AR52" s="2000"/>
      <c r="AS52" s="2001"/>
      <c r="AT52" s="4"/>
      <c r="AU52" s="1977" t="str">
        <f t="shared" si="0"/>
        <v/>
      </c>
      <c r="AV52" s="1978"/>
      <c r="AW52" s="1978"/>
      <c r="AX52" s="1978"/>
      <c r="AY52" s="1978"/>
      <c r="AZ52" s="1978"/>
      <c r="BA52" s="1978"/>
      <c r="BB52" s="1978"/>
      <c r="BC52" s="1978"/>
      <c r="BD52" s="1979"/>
      <c r="BE52" s="4"/>
      <c r="BF52" s="4"/>
      <c r="BG52" s="4"/>
      <c r="BH52" s="4"/>
      <c r="BI52" s="4"/>
      <c r="BJ52" s="4"/>
      <c r="BK52" s="4"/>
      <c r="BL52" s="4"/>
      <c r="BM52" s="4"/>
      <c r="BN52" s="4"/>
      <c r="BO52" s="4"/>
      <c r="BP52" s="4"/>
      <c r="BQ52" s="4"/>
      <c r="BR52" s="4"/>
      <c r="BS52" s="4"/>
    </row>
    <row r="53" spans="1:71" ht="12" customHeight="1" thickBot="1" x14ac:dyDescent="0.25">
      <c r="A53" s="1593" t="s">
        <v>187</v>
      </c>
      <c r="B53" s="1594"/>
      <c r="C53" s="1594"/>
      <c r="D53" s="1594"/>
      <c r="E53" s="1594"/>
      <c r="F53" s="1594"/>
      <c r="G53" s="1594"/>
      <c r="H53" s="1594"/>
      <c r="I53" s="1594"/>
      <c r="J53" s="1594"/>
      <c r="K53" s="1594"/>
      <c r="L53" s="1594"/>
      <c r="M53" s="1594"/>
      <c r="N53" s="1594"/>
      <c r="O53" s="1594"/>
      <c r="P53" s="1594"/>
      <c r="Q53" s="1442" t="str">
        <f>IF(SUM(Q33:S52)&lt;&gt;0,SUM(Q33:S52),"")</f>
        <v/>
      </c>
      <c r="R53" s="1442"/>
      <c r="S53" s="1442"/>
      <c r="T53" s="1442" t="str">
        <f>IF(SUM(T33:V52)&lt;&gt;0,SUM(T33:V52),"")</f>
        <v/>
      </c>
      <c r="U53" s="1442"/>
      <c r="V53" s="1442"/>
      <c r="W53" s="1442" t="str">
        <f>IF(SUM(W33:Y52)&lt;&gt;0,SUM(W33:Y52),"")</f>
        <v/>
      </c>
      <c r="X53" s="1442"/>
      <c r="Y53" s="1442"/>
      <c r="Z53" s="1442" t="str">
        <f>IF(SUM(Z33:AB52)&lt;&gt;0,SUM(Z33:AB52),"")</f>
        <v/>
      </c>
      <c r="AA53" s="1442"/>
      <c r="AB53" s="1442"/>
      <c r="AC53" s="1442" t="str">
        <f>IF(SUM(AC33:AE52)&lt;&gt;0,SUM(AC33:AE52),"")</f>
        <v/>
      </c>
      <c r="AD53" s="1442"/>
      <c r="AE53" s="1442"/>
      <c r="AF53" s="1581"/>
      <c r="AG53" s="1581"/>
      <c r="AH53" s="1581"/>
      <c r="AI53" s="1582"/>
      <c r="AJ53" s="4"/>
      <c r="AK53" s="2028" t="str">
        <f>IFERROR((T53/Q53),"")</f>
        <v/>
      </c>
      <c r="AL53" s="2029"/>
      <c r="AM53" s="2030"/>
      <c r="AN53" s="2026"/>
      <c r="AO53" s="2026"/>
      <c r="AP53" s="2026"/>
      <c r="AQ53" s="2026"/>
      <c r="AR53" s="2026"/>
      <c r="AS53" s="2027"/>
      <c r="AT53" s="4"/>
      <c r="AU53" s="1980" t="str">
        <f>IFERROR(IF(AC53="","",IF(AC53&lt;Q53-(Q53*$BB$30),"Below "&amp;$BB$30*100&amp;"% by "&amp;Q53-(Q53*$BB$30)-AC53&amp;" CFM",IF(AC53&gt;Q53+(Q53*$BB$29),"Above "&amp;$BB$29*100&amp;"% by "&amp;AC53-Q53-(Q53*$BB$29)&amp;" CFM",""))),"")</f>
        <v/>
      </c>
      <c r="AV53" s="1981"/>
      <c r="AW53" s="1981"/>
      <c r="AX53" s="1981"/>
      <c r="AY53" s="1981"/>
      <c r="AZ53" s="1981"/>
      <c r="BA53" s="1981"/>
      <c r="BB53" s="1981"/>
      <c r="BC53" s="1981"/>
      <c r="BD53" s="198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9" t="s">
        <v>655</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9" t="s">
        <v>48</v>
      </c>
      <c r="B7" s="1379"/>
      <c r="C7" s="1379"/>
      <c r="D7" s="1379"/>
      <c r="E7" s="1379"/>
      <c r="F7" s="1384"/>
      <c r="G7" s="1384"/>
      <c r="H7" s="1384"/>
      <c r="I7" s="1384"/>
      <c r="J7" s="1384"/>
      <c r="K7" s="1384"/>
      <c r="L7" s="1384"/>
      <c r="M7" s="1384"/>
      <c r="N7" s="1384"/>
      <c r="O7" s="1384"/>
      <c r="P7" s="1384"/>
      <c r="Q7" s="6"/>
      <c r="R7" s="6"/>
      <c r="S7" s="6"/>
      <c r="T7" s="1379" t="s">
        <v>47</v>
      </c>
      <c r="U7" s="1379"/>
      <c r="V7" s="1379"/>
      <c r="W7" s="1379"/>
      <c r="X7" s="1379"/>
      <c r="Y7" s="948"/>
      <c r="Z7" s="948"/>
      <c r="AA7" s="948"/>
      <c r="AB7" s="948"/>
      <c r="AC7" s="948"/>
      <c r="AD7" s="948"/>
      <c r="AE7" s="948"/>
      <c r="AF7" s="948"/>
      <c r="AG7" s="948"/>
      <c r="AH7" s="948"/>
      <c r="AI7" s="948"/>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6" t="s">
        <v>881</v>
      </c>
      <c r="B11" s="1297"/>
      <c r="C11" s="1297"/>
      <c r="D11" s="1297"/>
      <c r="E11" s="1297"/>
      <c r="F11" s="1297"/>
      <c r="G11" s="1297"/>
      <c r="H11" s="1297"/>
      <c r="I11" s="1297"/>
      <c r="J11" s="1297"/>
      <c r="K11" s="1297"/>
      <c r="L11" s="1297"/>
      <c r="M11" s="1297"/>
      <c r="N11" s="1297"/>
      <c r="O11" s="1297"/>
      <c r="P11" s="1298"/>
      <c r="Q11" s="6"/>
      <c r="R11" s="6"/>
      <c r="S11" s="887" t="s">
        <v>401</v>
      </c>
      <c r="T11" s="888"/>
      <c r="U11" s="888"/>
      <c r="V11" s="888"/>
      <c r="W11" s="888"/>
      <c r="X11" s="888"/>
      <c r="Y11" s="888"/>
      <c r="Z11" s="888"/>
      <c r="AA11" s="888"/>
      <c r="AB11" s="888"/>
      <c r="AC11" s="888"/>
      <c r="AD11" s="888"/>
      <c r="AE11" s="888"/>
      <c r="AF11" s="888"/>
      <c r="AG11" s="888"/>
      <c r="AH11" s="888"/>
      <c r="AI11" s="889"/>
      <c r="AJ11" s="4"/>
      <c r="AK11" s="1313" t="s">
        <v>1007</v>
      </c>
      <c r="AL11" s="1314"/>
      <c r="AM11" s="1314"/>
      <c r="AN11" s="1314"/>
      <c r="AO11" s="1314"/>
      <c r="AP11" s="1314"/>
      <c r="AQ11" s="1314"/>
      <c r="AR11" s="1314"/>
      <c r="AS11" s="1314"/>
      <c r="AT11" s="1314"/>
      <c r="AU11" s="1314"/>
      <c r="AV11" s="1314"/>
      <c r="AW11" s="1314"/>
      <c r="AX11" s="1314"/>
      <c r="AY11" s="1314"/>
      <c r="AZ11" s="1314"/>
      <c r="BA11" s="1314"/>
      <c r="BB11" s="1314"/>
      <c r="BC11" s="1314"/>
      <c r="BD11" s="1314"/>
      <c r="BE11" s="1314"/>
      <c r="BF11" s="1314"/>
      <c r="BG11" s="1314"/>
      <c r="BH11" s="1314"/>
      <c r="BI11" s="1314"/>
      <c r="BJ11" s="1314"/>
      <c r="BK11" s="1314"/>
      <c r="BL11" s="1314"/>
      <c r="BM11" s="1314"/>
      <c r="BN11" s="1314"/>
      <c r="BO11" s="1315"/>
      <c r="BP11" s="4"/>
      <c r="BQ11" s="4"/>
      <c r="BR11" s="4"/>
      <c r="BS11" s="4"/>
    </row>
    <row r="12" spans="1:71" ht="14.25" thickTop="1" x14ac:dyDescent="0.2">
      <c r="A12" s="1361" t="s">
        <v>166</v>
      </c>
      <c r="B12" s="1362"/>
      <c r="C12" s="1362"/>
      <c r="D12" s="1362"/>
      <c r="E12" s="1362"/>
      <c r="F12" s="1362"/>
      <c r="G12" s="1049"/>
      <c r="H12" s="1049"/>
      <c r="I12" s="1049"/>
      <c r="J12" s="1049"/>
      <c r="K12" s="1049"/>
      <c r="L12" s="1049"/>
      <c r="M12" s="1049"/>
      <c r="N12" s="1049"/>
      <c r="O12" s="1049"/>
      <c r="P12" s="1050"/>
      <c r="Q12" s="6"/>
      <c r="R12" s="6"/>
      <c r="S12" s="2063"/>
      <c r="T12" s="2064"/>
      <c r="U12" s="2064"/>
      <c r="V12" s="2064"/>
      <c r="W12" s="2064"/>
      <c r="X12" s="2064"/>
      <c r="Y12" s="2064"/>
      <c r="Z12" s="1912" t="s">
        <v>102</v>
      </c>
      <c r="AA12" s="1912"/>
      <c r="AB12" s="1912"/>
      <c r="AC12" s="1912"/>
      <c r="AD12" s="1912"/>
      <c r="AE12" s="1912" t="s">
        <v>101</v>
      </c>
      <c r="AF12" s="1912"/>
      <c r="AG12" s="1912"/>
      <c r="AH12" s="1912"/>
      <c r="AI12" s="2065"/>
      <c r="AJ12" s="4"/>
      <c r="AK12" s="1691"/>
      <c r="AL12" s="1692"/>
      <c r="AM12" s="1693"/>
      <c r="AN12" s="1267" t="s">
        <v>1006</v>
      </c>
      <c r="AO12" s="1267"/>
      <c r="AP12" s="1267"/>
      <c r="AQ12" s="1267" t="s">
        <v>98</v>
      </c>
      <c r="AR12" s="1267"/>
      <c r="AS12" s="1267"/>
      <c r="AT12" s="2070"/>
      <c r="AU12" s="2070"/>
      <c r="AV12" s="2070"/>
      <c r="AW12" s="2070"/>
      <c r="AX12" s="2070"/>
      <c r="AY12" s="2071"/>
      <c r="AZ12" s="1267" t="s">
        <v>155</v>
      </c>
      <c r="BA12" s="1267"/>
      <c r="BB12" s="1267"/>
      <c r="BC12" s="1267"/>
      <c r="BD12" s="1267"/>
      <c r="BE12" s="1267"/>
      <c r="BF12" s="1267"/>
      <c r="BG12" s="1267"/>
      <c r="BH12" s="2072" t="s">
        <v>154</v>
      </c>
      <c r="BI12" s="2073"/>
      <c r="BJ12" s="2073"/>
      <c r="BK12" s="2073"/>
      <c r="BL12" s="2073"/>
      <c r="BM12" s="2073"/>
      <c r="BN12" s="2073"/>
      <c r="BO12" s="2074"/>
      <c r="BP12" s="4"/>
      <c r="BQ12" s="4"/>
      <c r="BR12" s="4"/>
      <c r="BS12" s="4"/>
    </row>
    <row r="13" spans="1:71" ht="12" customHeight="1" x14ac:dyDescent="0.2">
      <c r="A13" s="1304" t="s">
        <v>165</v>
      </c>
      <c r="B13" s="1305"/>
      <c r="C13" s="1305"/>
      <c r="D13" s="1305"/>
      <c r="E13" s="1305"/>
      <c r="F13" s="1305"/>
      <c r="G13" s="1008"/>
      <c r="H13" s="2017"/>
      <c r="I13" s="2017"/>
      <c r="J13" s="2017"/>
      <c r="K13" s="2017"/>
      <c r="L13" s="250" t="s">
        <v>133</v>
      </c>
      <c r="M13" s="1150"/>
      <c r="N13" s="1150"/>
      <c r="O13" s="1150"/>
      <c r="P13" s="1358"/>
      <c r="Q13" s="6"/>
      <c r="R13" s="6"/>
      <c r="S13" s="1005" t="s">
        <v>105</v>
      </c>
      <c r="T13" s="1006"/>
      <c r="U13" s="1006"/>
      <c r="V13" s="1006"/>
      <c r="W13" s="1006"/>
      <c r="X13" s="1006"/>
      <c r="Y13" s="1006"/>
      <c r="Z13" s="2067"/>
      <c r="AA13" s="1745"/>
      <c r="AB13" s="1745"/>
      <c r="AC13" s="1745"/>
      <c r="AD13" s="1745"/>
      <c r="AE13" s="2067"/>
      <c r="AF13" s="1745"/>
      <c r="AG13" s="1745"/>
      <c r="AH13" s="1745"/>
      <c r="AI13" s="2068"/>
      <c r="AJ13" s="4"/>
      <c r="AK13" s="1324" t="s">
        <v>152</v>
      </c>
      <c r="AL13" s="1325"/>
      <c r="AM13" s="1325"/>
      <c r="AN13" s="1080"/>
      <c r="AO13" s="1080"/>
      <c r="AP13" s="1080"/>
      <c r="AQ13" s="1073"/>
      <c r="AR13" s="1073"/>
      <c r="AS13" s="1074"/>
      <c r="AT13" s="2075"/>
      <c r="AU13" s="2076"/>
      <c r="AV13" s="2076"/>
      <c r="AW13" s="2076"/>
      <c r="AX13" s="2076"/>
      <c r="AY13" s="2077"/>
      <c r="AZ13" s="2069" t="str">
        <f>IF(AN13="","",IF(100*(ABS(AN13-$AN$16)/$AN$16)&gt;10,"T1 Exceeds 10% by "&amp;ROUND(100*(ABS(AN13-$AN$16)/$AN$16)-10,1)&amp;"%",""))</f>
        <v/>
      </c>
      <c r="BA13" s="1322"/>
      <c r="BB13" s="1322"/>
      <c r="BC13" s="1322"/>
      <c r="BD13" s="1322"/>
      <c r="BE13" s="1322"/>
      <c r="BF13" s="1322"/>
      <c r="BG13" s="1322"/>
      <c r="BH13" s="1322" t="str">
        <f>IF(AQ13="","",IF(100*(ABS(AQ13-$AQ$16)/$AQ$16)&gt;2,"T1 Exceeds 2% by "&amp;ROUND(100*(ABS(AQ13-$AQ$16)/$AQ$16)-2,1)&amp;"%",""))</f>
        <v/>
      </c>
      <c r="BI13" s="1322"/>
      <c r="BJ13" s="1322"/>
      <c r="BK13" s="1322"/>
      <c r="BL13" s="1322"/>
      <c r="BM13" s="1322"/>
      <c r="BN13" s="1322"/>
      <c r="BO13" s="1323"/>
      <c r="BP13" s="4"/>
      <c r="BQ13" s="4"/>
      <c r="BR13" s="4"/>
      <c r="BS13" s="4"/>
    </row>
    <row r="14" spans="1:71" ht="12" customHeight="1" x14ac:dyDescent="0.2">
      <c r="A14" s="1304" t="s">
        <v>111</v>
      </c>
      <c r="B14" s="1305"/>
      <c r="C14" s="1305"/>
      <c r="D14" s="1305"/>
      <c r="E14" s="1305"/>
      <c r="F14" s="1305"/>
      <c r="G14" s="1033"/>
      <c r="H14" s="1033"/>
      <c r="I14" s="1033"/>
      <c r="J14" s="1033"/>
      <c r="K14" s="1033"/>
      <c r="L14" s="1033"/>
      <c r="M14" s="1033"/>
      <c r="N14" s="1033"/>
      <c r="O14" s="1033"/>
      <c r="P14" s="1034"/>
      <c r="Q14" s="6"/>
      <c r="R14" s="6"/>
      <c r="S14" s="997" t="s">
        <v>1006</v>
      </c>
      <c r="T14" s="998"/>
      <c r="U14" s="998"/>
      <c r="V14" s="998"/>
      <c r="W14" s="998"/>
      <c r="X14" s="998"/>
      <c r="Y14" s="998"/>
      <c r="Z14" s="2066"/>
      <c r="AA14" s="927"/>
      <c r="AB14" s="927"/>
      <c r="AC14" s="927"/>
      <c r="AD14" s="927"/>
      <c r="AE14" s="929" t="str">
        <f>IF(AT18="Single Phase",AN13,IF(AT18="Three Phase",IF(MOD(AN13,1)=0,AN13&amp;".0",AN13)&amp;", "&amp;IF(MOD(AN14,1)=0,AN14&amp;".0",AN14)&amp;", "&amp;IF(MOD(AN15,1)=0,AN15&amp;".0",AN15),""))</f>
        <v/>
      </c>
      <c r="AF14" s="929"/>
      <c r="AG14" s="929"/>
      <c r="AH14" s="929"/>
      <c r="AI14" s="1030"/>
      <c r="AJ14" s="4"/>
      <c r="AK14" s="1324" t="s">
        <v>51</v>
      </c>
      <c r="AL14" s="1325"/>
      <c r="AM14" s="1325"/>
      <c r="AN14" s="1080"/>
      <c r="AO14" s="1080"/>
      <c r="AP14" s="1080"/>
      <c r="AQ14" s="1073"/>
      <c r="AR14" s="1073"/>
      <c r="AS14" s="1074"/>
      <c r="AT14" s="2078"/>
      <c r="AU14" s="2079"/>
      <c r="AV14" s="2079"/>
      <c r="AW14" s="2079"/>
      <c r="AX14" s="2079"/>
      <c r="AY14" s="2080"/>
      <c r="AZ14" s="2069" t="str">
        <f>IF(AN14="","",IF(100*(ABS(AN14-$AN$16)/$AN$16)&gt;10,"T2 Exceeds 10% by "&amp;ROUND(100*(ABS(AN14-$AN$16)/$AN$16)-10,1)&amp;"%",""))</f>
        <v/>
      </c>
      <c r="BA14" s="1322"/>
      <c r="BB14" s="1322"/>
      <c r="BC14" s="1322"/>
      <c r="BD14" s="1322"/>
      <c r="BE14" s="1322"/>
      <c r="BF14" s="1322"/>
      <c r="BG14" s="1322"/>
      <c r="BH14" s="1322" t="str">
        <f>IF(AQ14="","",IF(100*(ABS(AQ14-$AQ$16)/$AQ$16)&gt;2,"T2 Exceeds 2% by "&amp;ROUND(100*(ABS(AQ14-$AQ$16)/$AQ$16)-2,1)&amp;"%",""))</f>
        <v/>
      </c>
      <c r="BI14" s="1322"/>
      <c r="BJ14" s="1322"/>
      <c r="BK14" s="1322"/>
      <c r="BL14" s="1322"/>
      <c r="BM14" s="1322"/>
      <c r="BN14" s="1322"/>
      <c r="BO14" s="1323"/>
      <c r="BP14" s="4"/>
      <c r="BQ14" s="4"/>
      <c r="BR14" s="4"/>
      <c r="BS14" s="4"/>
    </row>
    <row r="15" spans="1:71" ht="12" customHeight="1" thickBot="1" x14ac:dyDescent="0.25">
      <c r="A15" s="1392" t="s">
        <v>54</v>
      </c>
      <c r="B15" s="1393"/>
      <c r="C15" s="1393"/>
      <c r="D15" s="1393"/>
      <c r="E15" s="1393"/>
      <c r="F15" s="1394"/>
      <c r="G15" s="1033"/>
      <c r="H15" s="1033"/>
      <c r="I15" s="1033"/>
      <c r="J15" s="1033"/>
      <c r="K15" s="1033"/>
      <c r="L15" s="1033"/>
      <c r="M15" s="1033"/>
      <c r="N15" s="1033"/>
      <c r="O15" s="1033"/>
      <c r="P15" s="1034"/>
      <c r="Q15" s="6"/>
      <c r="R15" s="6"/>
      <c r="S15" s="986" t="s">
        <v>98</v>
      </c>
      <c r="T15" s="987"/>
      <c r="U15" s="987"/>
      <c r="V15" s="987"/>
      <c r="W15" s="987"/>
      <c r="X15" s="987"/>
      <c r="Y15" s="987"/>
      <c r="Z15" s="1532"/>
      <c r="AA15" s="1532"/>
      <c r="AB15" s="1532"/>
      <c r="AC15" s="1532"/>
      <c r="AD15" s="1532"/>
      <c r="AE15" s="1157" t="str">
        <f>IF(AT18="Single Phase",AQ13,IF(AT18="Three Phase",AQ13 &amp;", "&amp; AQ14 &amp; ", " &amp; AQ15,""))</f>
        <v/>
      </c>
      <c r="AF15" s="1157"/>
      <c r="AG15" s="1157"/>
      <c r="AH15" s="1157"/>
      <c r="AI15" s="1158"/>
      <c r="AJ15" s="4"/>
      <c r="AK15" s="1324" t="s">
        <v>50</v>
      </c>
      <c r="AL15" s="1325"/>
      <c r="AM15" s="1325"/>
      <c r="AN15" s="1080"/>
      <c r="AO15" s="1080"/>
      <c r="AP15" s="1080"/>
      <c r="AQ15" s="1073"/>
      <c r="AR15" s="1073"/>
      <c r="AS15" s="1074"/>
      <c r="AT15" s="2081"/>
      <c r="AU15" s="2082"/>
      <c r="AV15" s="2082"/>
      <c r="AW15" s="2082"/>
      <c r="AX15" s="2082"/>
      <c r="AY15" s="2083"/>
      <c r="AZ15" s="2069" t="str">
        <f>IF(AN15="","",IF(100*(ABS(AN15-$AN$16)/$AN$16)&gt;10,"T3 Exceeds 10% by "&amp;ROUND(100*(ABS(AN15-$AN$16)/$AN$16)-10,1)&amp;"%",""))</f>
        <v/>
      </c>
      <c r="BA15" s="1322"/>
      <c r="BB15" s="1322"/>
      <c r="BC15" s="1322"/>
      <c r="BD15" s="1322"/>
      <c r="BE15" s="1322"/>
      <c r="BF15" s="1322"/>
      <c r="BG15" s="1322"/>
      <c r="BH15" s="1322" t="str">
        <f>IF(AQ15="","",IF(100*(ABS(AQ15-$AQ$16)/$AQ$16)&gt;2,"T3 Exceeds 2% by "&amp;ROUND(100*(ABS(AQ15-$AQ$16)/$AQ$16)-2,1)&amp;"%",""))</f>
        <v/>
      </c>
      <c r="BI15" s="1322"/>
      <c r="BJ15" s="1322"/>
      <c r="BK15" s="1322"/>
      <c r="BL15" s="1322"/>
      <c r="BM15" s="1322"/>
      <c r="BN15" s="1322"/>
      <c r="BO15" s="1323"/>
      <c r="BP15" s="4"/>
      <c r="BQ15" s="4"/>
      <c r="BR15" s="4"/>
      <c r="BS15" s="4"/>
    </row>
    <row r="16" spans="1:71" ht="12" customHeight="1" thickBot="1" x14ac:dyDescent="0.25">
      <c r="A16" s="1392" t="s">
        <v>150</v>
      </c>
      <c r="B16" s="1393"/>
      <c r="C16" s="1393"/>
      <c r="D16" s="1393"/>
      <c r="E16" s="1393"/>
      <c r="F16" s="1394"/>
      <c r="G16" s="1033"/>
      <c r="H16" s="1033"/>
      <c r="I16" s="1033"/>
      <c r="J16" s="1033"/>
      <c r="K16" s="1033"/>
      <c r="L16" s="1033"/>
      <c r="M16" s="1033"/>
      <c r="N16" s="1033"/>
      <c r="O16" s="1033"/>
      <c r="P16" s="1034"/>
      <c r="Q16" s="6"/>
      <c r="R16" s="6"/>
      <c r="S16" s="40"/>
      <c r="T16" s="40"/>
      <c r="U16" s="40"/>
      <c r="V16" s="40"/>
      <c r="W16" s="40"/>
      <c r="X16" s="40"/>
      <c r="Y16" s="40"/>
      <c r="Z16" s="40"/>
      <c r="AA16" s="40"/>
      <c r="AB16" s="40"/>
      <c r="AC16" s="40"/>
      <c r="AD16" s="40"/>
      <c r="AE16" s="40"/>
      <c r="AF16" s="40"/>
      <c r="AG16" s="40"/>
      <c r="AH16" s="40"/>
      <c r="AI16" s="40"/>
      <c r="AJ16" s="4"/>
      <c r="AK16" s="1324" t="s">
        <v>144</v>
      </c>
      <c r="AL16" s="1325"/>
      <c r="AM16" s="1325"/>
      <c r="AN16" s="1396" t="str">
        <f>IFERROR(AVERAGE(AN13:AP15),"")</f>
        <v/>
      </c>
      <c r="AO16" s="1396"/>
      <c r="AP16" s="1396"/>
      <c r="AQ16" s="1320" t="str">
        <f>IFERROR(AVERAGE(AQ13:AS15),"")</f>
        <v/>
      </c>
      <c r="AR16" s="1320"/>
      <c r="AS16" s="1430"/>
      <c r="AT16" s="2086"/>
      <c r="AU16" s="2087"/>
      <c r="AV16" s="2087"/>
      <c r="AW16" s="2087"/>
      <c r="AX16" s="2087"/>
      <c r="AY16" s="2088"/>
      <c r="AZ16" s="1344" t="s">
        <v>143</v>
      </c>
      <c r="BA16" s="1344"/>
      <c r="BB16" s="1344"/>
      <c r="BC16" s="1344"/>
      <c r="BD16" s="1344"/>
      <c r="BE16" s="1344"/>
      <c r="BF16" s="1344"/>
      <c r="BG16" s="1344"/>
      <c r="BH16" s="1344"/>
      <c r="BI16" s="1344"/>
      <c r="BJ16" s="1344"/>
      <c r="BK16" s="1344"/>
      <c r="BL16" s="1344"/>
      <c r="BM16" s="1344"/>
      <c r="BN16" s="1344"/>
      <c r="BO16" s="1345"/>
      <c r="BP16" s="4"/>
      <c r="BQ16" s="4"/>
      <c r="BR16" s="4"/>
      <c r="BS16" s="4"/>
    </row>
    <row r="17" spans="1:71" ht="12" customHeight="1" thickBot="1" x14ac:dyDescent="0.25">
      <c r="A17" s="1392" t="s">
        <v>149</v>
      </c>
      <c r="B17" s="1393"/>
      <c r="C17" s="1393"/>
      <c r="D17" s="1393"/>
      <c r="E17" s="1393"/>
      <c r="F17" s="1394"/>
      <c r="G17" s="1373" t="s">
        <v>148</v>
      </c>
      <c r="H17" s="1373"/>
      <c r="I17" s="1373"/>
      <c r="J17" s="1373"/>
      <c r="K17" s="1373"/>
      <c r="L17" s="1373"/>
      <c r="M17" s="1373"/>
      <c r="N17" s="1373"/>
      <c r="O17" s="1373"/>
      <c r="P17" s="1374"/>
      <c r="Q17" s="6"/>
      <c r="R17" s="6"/>
      <c r="S17" s="133"/>
      <c r="T17" s="1433" t="s">
        <v>402</v>
      </c>
      <c r="U17" s="1434"/>
      <c r="V17" s="1434"/>
      <c r="W17" s="1434"/>
      <c r="X17" s="1434"/>
      <c r="Y17" s="1434"/>
      <c r="Z17" s="1434"/>
      <c r="AA17" s="1434"/>
      <c r="AB17" s="1434"/>
      <c r="AC17" s="1434"/>
      <c r="AD17" s="1434"/>
      <c r="AE17" s="1434"/>
      <c r="AF17" s="1434"/>
      <c r="AG17" s="1434"/>
      <c r="AH17" s="1434"/>
      <c r="AI17" s="1435"/>
      <c r="AJ17" s="4"/>
      <c r="AK17" s="2056"/>
      <c r="AL17" s="2057"/>
      <c r="AM17" s="2057"/>
      <c r="AN17" s="2057"/>
      <c r="AO17" s="2057"/>
      <c r="AP17" s="2057"/>
      <c r="AQ17" s="2057"/>
      <c r="AR17" s="2057"/>
      <c r="AS17" s="2058"/>
      <c r="AT17" s="1784" t="s">
        <v>141</v>
      </c>
      <c r="AU17" s="1784"/>
      <c r="AV17" s="1784"/>
      <c r="AW17" s="1784"/>
      <c r="AX17" s="1784"/>
      <c r="AY17" s="2062"/>
      <c r="AZ17" s="1346" t="s">
        <v>140</v>
      </c>
      <c r="BA17" s="1347"/>
      <c r="BB17" s="1347"/>
      <c r="BC17" s="1347"/>
      <c r="BD17" s="1347"/>
      <c r="BE17" s="1347"/>
      <c r="BF17" s="1347"/>
      <c r="BG17" s="1347"/>
      <c r="BH17" s="1347"/>
      <c r="BI17" s="1347"/>
      <c r="BJ17" s="1347"/>
      <c r="BK17" s="1347"/>
      <c r="BL17" s="1347"/>
      <c r="BM17" s="1347"/>
      <c r="BN17" s="1347"/>
      <c r="BO17" s="1348"/>
      <c r="BP17" s="4"/>
      <c r="BQ17" s="4"/>
      <c r="BR17" s="4"/>
      <c r="BS17" s="4"/>
    </row>
    <row r="18" spans="1:71" ht="12.75" customHeight="1" thickTop="1" thickBot="1" x14ac:dyDescent="0.25">
      <c r="A18" s="1304" t="s">
        <v>146</v>
      </c>
      <c r="B18" s="1305"/>
      <c r="C18" s="1305"/>
      <c r="D18" s="1305"/>
      <c r="E18" s="1305"/>
      <c r="F18" s="1305"/>
      <c r="G18" s="1033"/>
      <c r="H18" s="1033"/>
      <c r="I18" s="1033"/>
      <c r="J18" s="1033"/>
      <c r="K18" s="1033"/>
      <c r="L18" s="1033"/>
      <c r="M18" s="1033"/>
      <c r="N18" s="1033"/>
      <c r="O18" s="1033"/>
      <c r="P18" s="1034"/>
      <c r="Q18" s="6"/>
      <c r="R18" s="6"/>
      <c r="S18" s="40"/>
      <c r="T18" s="1680"/>
      <c r="U18" s="1681"/>
      <c r="V18" s="1681"/>
      <c r="W18" s="1681"/>
      <c r="X18" s="1681"/>
      <c r="Y18" s="1681"/>
      <c r="Z18" s="1681" t="s">
        <v>102</v>
      </c>
      <c r="AA18" s="1681"/>
      <c r="AB18" s="1681"/>
      <c r="AC18" s="1681"/>
      <c r="AD18" s="1681"/>
      <c r="AE18" s="1681" t="s">
        <v>101</v>
      </c>
      <c r="AF18" s="1681"/>
      <c r="AG18" s="1681"/>
      <c r="AH18" s="1681"/>
      <c r="AI18" s="1694"/>
      <c r="AJ18" s="4"/>
      <c r="AK18" s="2059"/>
      <c r="AL18" s="2060"/>
      <c r="AM18" s="2060"/>
      <c r="AN18" s="2060"/>
      <c r="AO18" s="2060"/>
      <c r="AP18" s="2060"/>
      <c r="AQ18" s="2060"/>
      <c r="AR18" s="2060"/>
      <c r="AS18" s="2061"/>
      <c r="AT18" s="1043"/>
      <c r="AU18" s="1044"/>
      <c r="AV18" s="1044"/>
      <c r="AW18" s="1044"/>
      <c r="AX18" s="1044"/>
      <c r="AY18" s="1045"/>
      <c r="AZ18" s="1349"/>
      <c r="BA18" s="1350"/>
      <c r="BB18" s="1350"/>
      <c r="BC18" s="1350"/>
      <c r="BD18" s="1350"/>
      <c r="BE18" s="1350"/>
      <c r="BF18" s="1350"/>
      <c r="BG18" s="1350"/>
      <c r="BH18" s="1350"/>
      <c r="BI18" s="1350"/>
      <c r="BJ18" s="1350"/>
      <c r="BK18" s="1350"/>
      <c r="BL18" s="1350"/>
      <c r="BM18" s="1350"/>
      <c r="BN18" s="1350"/>
      <c r="BO18" s="1351"/>
      <c r="BP18" s="4"/>
      <c r="BQ18" s="4"/>
      <c r="BR18" s="4"/>
      <c r="BS18" s="4"/>
    </row>
    <row r="19" spans="1:71" ht="12" customHeight="1" thickBot="1" x14ac:dyDescent="0.25">
      <c r="A19" s="1304" t="s">
        <v>164</v>
      </c>
      <c r="B19" s="1305"/>
      <c r="C19" s="1305"/>
      <c r="D19" s="1305"/>
      <c r="E19" s="1305"/>
      <c r="F19" s="1305"/>
      <c r="G19" s="1033"/>
      <c r="H19" s="1033"/>
      <c r="I19" s="1033"/>
      <c r="J19" s="1033"/>
      <c r="K19" s="1033"/>
      <c r="L19" s="1033"/>
      <c r="M19" s="1033"/>
      <c r="N19" s="1033"/>
      <c r="O19" s="1033"/>
      <c r="P19" s="1034"/>
      <c r="Q19" s="6"/>
      <c r="R19" s="6"/>
      <c r="S19" s="40"/>
      <c r="T19" s="1304" t="s">
        <v>161</v>
      </c>
      <c r="U19" s="1305"/>
      <c r="V19" s="1305"/>
      <c r="W19" s="1305"/>
      <c r="X19" s="1305"/>
      <c r="Y19" s="1305"/>
      <c r="Z19" s="926"/>
      <c r="AA19" s="926"/>
      <c r="AB19" s="926"/>
      <c r="AC19" s="926"/>
      <c r="AD19" s="926"/>
      <c r="AE19" s="1968" t="str">
        <f>AC53</f>
        <v/>
      </c>
      <c r="AF19" s="1968"/>
      <c r="AG19" s="1968"/>
      <c r="AH19" s="1968"/>
      <c r="AI19" s="201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02" t="s">
        <v>163</v>
      </c>
      <c r="B20" s="1303"/>
      <c r="C20" s="1303"/>
      <c r="D20" s="1303"/>
      <c r="E20" s="1303"/>
      <c r="F20" s="1303"/>
      <c r="G20" s="1372"/>
      <c r="H20" s="1372"/>
      <c r="I20" s="1372"/>
      <c r="J20" s="1372"/>
      <c r="K20" s="1372"/>
      <c r="L20" s="1372"/>
      <c r="M20" s="1372"/>
      <c r="N20" s="1372"/>
      <c r="O20" s="1372"/>
      <c r="P20" s="2019"/>
      <c r="Q20" s="6"/>
      <c r="R20" s="6"/>
      <c r="S20" s="40"/>
      <c r="T20" s="1304" t="s">
        <v>160</v>
      </c>
      <c r="U20" s="1305"/>
      <c r="V20" s="1305"/>
      <c r="W20" s="1305"/>
      <c r="X20" s="1305"/>
      <c r="Y20" s="1305"/>
      <c r="Z20" s="926"/>
      <c r="AA20" s="926"/>
      <c r="AB20" s="926"/>
      <c r="AC20" s="926"/>
      <c r="AD20" s="926"/>
      <c r="AE20" s="1968" t="str">
        <f>IFERROR(AE19-AE21,"")</f>
        <v/>
      </c>
      <c r="AF20" s="1968"/>
      <c r="AG20" s="1968"/>
      <c r="AH20" s="1968"/>
      <c r="AI20" s="2018"/>
      <c r="AJ20" s="4"/>
      <c r="AK20" s="1313" t="s">
        <v>696</v>
      </c>
      <c r="AL20" s="1314"/>
      <c r="AM20" s="1314"/>
      <c r="AN20" s="1314"/>
      <c r="AO20" s="1314"/>
      <c r="AP20" s="1314"/>
      <c r="AQ20" s="1314"/>
      <c r="AR20" s="1314"/>
      <c r="AS20" s="1314"/>
      <c r="AT20" s="1314"/>
      <c r="AU20" s="1314"/>
      <c r="AV20" s="1314"/>
      <c r="AW20" s="1314"/>
      <c r="AX20" s="1314"/>
      <c r="AY20" s="1315"/>
      <c r="AZ20" s="4"/>
      <c r="BA20" s="4"/>
      <c r="BB20" s="4"/>
      <c r="BC20" s="4"/>
      <c r="BD20" s="4"/>
      <c r="BE20" s="4"/>
      <c r="BF20" s="2084" t="s">
        <v>136</v>
      </c>
      <c r="BG20" s="1888"/>
      <c r="BH20" s="1888"/>
      <c r="BI20" s="1888"/>
      <c r="BJ20" s="1888"/>
      <c r="BK20" s="1888"/>
      <c r="BL20" s="1888"/>
      <c r="BM20" s="1888"/>
      <c r="BN20" s="1888"/>
      <c r="BO20" s="1888"/>
      <c r="BP20" s="1888"/>
      <c r="BQ20" s="1888"/>
      <c r="BR20" s="1888"/>
      <c r="BS20" s="2085"/>
    </row>
    <row r="21" spans="1:71" ht="12" customHeight="1" thickTop="1" thickBot="1" x14ac:dyDescent="0.25">
      <c r="A21" s="6"/>
      <c r="B21" s="6"/>
      <c r="C21" s="6"/>
      <c r="D21" s="6"/>
      <c r="E21" s="6"/>
      <c r="F21" s="6"/>
      <c r="G21" s="6"/>
      <c r="H21" s="6"/>
      <c r="I21" s="6"/>
      <c r="J21" s="6"/>
      <c r="K21" s="6"/>
      <c r="L21" s="6"/>
      <c r="M21" s="6"/>
      <c r="N21" s="6"/>
      <c r="O21" s="6"/>
      <c r="P21" s="6"/>
      <c r="Q21" s="6"/>
      <c r="R21" s="6"/>
      <c r="S21" s="40"/>
      <c r="T21" s="1304" t="s">
        <v>403</v>
      </c>
      <c r="U21" s="1305"/>
      <c r="V21" s="1305"/>
      <c r="W21" s="1305"/>
      <c r="X21" s="1305"/>
      <c r="Y21" s="1305"/>
      <c r="Z21" s="926"/>
      <c r="AA21" s="926"/>
      <c r="AB21" s="926"/>
      <c r="AC21" s="926"/>
      <c r="AD21" s="926"/>
      <c r="AE21" s="926"/>
      <c r="AF21" s="926"/>
      <c r="AG21" s="926"/>
      <c r="AH21" s="926"/>
      <c r="AI21" s="1487"/>
      <c r="AJ21" s="4"/>
      <c r="AK21" s="913"/>
      <c r="AL21" s="914"/>
      <c r="AM21" s="914"/>
      <c r="AN21" s="914"/>
      <c r="AO21" s="915"/>
      <c r="AP21" s="916"/>
      <c r="AQ21" s="914"/>
      <c r="AR21" s="914"/>
      <c r="AS21" s="914"/>
      <c r="AT21" s="915"/>
      <c r="AU21" s="916"/>
      <c r="AV21" s="914"/>
      <c r="AW21" s="914"/>
      <c r="AX21" s="914"/>
      <c r="AY21" s="917"/>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433" t="s">
        <v>159</v>
      </c>
      <c r="B22" s="1434"/>
      <c r="C22" s="1434"/>
      <c r="D22" s="1434"/>
      <c r="E22" s="1434"/>
      <c r="F22" s="1434"/>
      <c r="G22" s="1434"/>
      <c r="H22" s="1434"/>
      <c r="I22" s="1434"/>
      <c r="J22" s="1434"/>
      <c r="K22" s="1434"/>
      <c r="L22" s="1434"/>
      <c r="M22" s="1434"/>
      <c r="N22" s="1434"/>
      <c r="O22" s="1434"/>
      <c r="P22" s="1435"/>
      <c r="Q22" s="42"/>
      <c r="R22" s="42"/>
      <c r="S22" s="42"/>
      <c r="T22" s="1302" t="s">
        <v>230</v>
      </c>
      <c r="U22" s="1303"/>
      <c r="V22" s="1303"/>
      <c r="W22" s="1303"/>
      <c r="X22" s="1303"/>
      <c r="Y22" s="1303"/>
      <c r="Z22" s="1532"/>
      <c r="AA22" s="1532"/>
      <c r="AB22" s="1532"/>
      <c r="AC22" s="1532"/>
      <c r="AD22" s="1532"/>
      <c r="AE22" s="1442" t="str">
        <f>IFERROR(AE21+AE20,"")</f>
        <v/>
      </c>
      <c r="AF22" s="1442"/>
      <c r="AG22" s="1442"/>
      <c r="AH22" s="1442"/>
      <c r="AI22" s="2055"/>
      <c r="AJ22" s="4"/>
      <c r="AK22" s="894"/>
      <c r="AL22" s="878"/>
      <c r="AM22" s="878"/>
      <c r="AN22" s="878"/>
      <c r="AO22" s="879"/>
      <c r="AP22" s="877"/>
      <c r="AQ22" s="878"/>
      <c r="AR22" s="878"/>
      <c r="AS22" s="878"/>
      <c r="AT22" s="879"/>
      <c r="AU22" s="877"/>
      <c r="AV22" s="878"/>
      <c r="AW22" s="878"/>
      <c r="AX22" s="878"/>
      <c r="AY22" s="880"/>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49" t="s">
        <v>365</v>
      </c>
      <c r="B23" s="2050"/>
      <c r="C23" s="2050"/>
      <c r="D23" s="2050"/>
      <c r="E23" s="2050"/>
      <c r="F23" s="2050"/>
      <c r="G23" s="2050"/>
      <c r="H23" s="2050"/>
      <c r="I23" s="2050"/>
      <c r="J23" s="2050"/>
      <c r="K23" s="2050"/>
      <c r="L23" s="2053"/>
      <c r="M23" s="2054"/>
      <c r="N23" s="2054"/>
      <c r="O23" s="2051" t="str">
        <f>IF(ISNUMBER(L23),"%","")</f>
        <v/>
      </c>
      <c r="P23" s="2052"/>
      <c r="Q23" s="42"/>
      <c r="R23" s="42"/>
      <c r="S23" s="42"/>
      <c r="T23" s="42"/>
      <c r="U23" s="42"/>
      <c r="V23" s="42"/>
      <c r="W23" s="42"/>
      <c r="X23" s="42"/>
      <c r="Y23" s="42"/>
      <c r="Z23" s="42"/>
      <c r="AA23" s="42"/>
      <c r="AB23" s="42"/>
      <c r="AC23" s="42"/>
      <c r="AD23" s="42"/>
      <c r="AE23" s="42"/>
      <c r="AF23" s="42"/>
      <c r="AG23" s="42"/>
      <c r="AH23" s="42"/>
      <c r="AI23" s="42"/>
      <c r="AJ23" s="4"/>
      <c r="AK23" s="894"/>
      <c r="AL23" s="878"/>
      <c r="AM23" s="878"/>
      <c r="AN23" s="878"/>
      <c r="AO23" s="879"/>
      <c r="AP23" s="877"/>
      <c r="AQ23" s="878"/>
      <c r="AR23" s="878"/>
      <c r="AS23" s="878"/>
      <c r="AT23" s="879"/>
      <c r="AU23" s="877"/>
      <c r="AV23" s="878"/>
      <c r="AW23" s="878"/>
      <c r="AX23" s="878"/>
      <c r="AY23" s="880"/>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296" t="s">
        <v>654</v>
      </c>
      <c r="U24" s="1297"/>
      <c r="V24" s="1297"/>
      <c r="W24" s="1297"/>
      <c r="X24" s="1297"/>
      <c r="Y24" s="1297"/>
      <c r="Z24" s="1297"/>
      <c r="AA24" s="1297"/>
      <c r="AB24" s="1297"/>
      <c r="AC24" s="1297"/>
      <c r="AD24" s="1297"/>
      <c r="AE24" s="1297"/>
      <c r="AF24" s="1297"/>
      <c r="AG24" s="1297"/>
      <c r="AH24" s="1297"/>
      <c r="AI24" s="1298"/>
      <c r="AJ24" s="4"/>
      <c r="AK24" s="894"/>
      <c r="AL24" s="878"/>
      <c r="AM24" s="878"/>
      <c r="AN24" s="878"/>
      <c r="AO24" s="879"/>
      <c r="AP24" s="877"/>
      <c r="AQ24" s="878"/>
      <c r="AR24" s="878"/>
      <c r="AS24" s="878"/>
      <c r="AT24" s="879"/>
      <c r="AU24" s="877"/>
      <c r="AV24" s="878"/>
      <c r="AW24" s="878"/>
      <c r="AX24" s="878"/>
      <c r="AY24" s="880"/>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091" t="s">
        <v>165</v>
      </c>
      <c r="U25" s="2092"/>
      <c r="V25" s="2092"/>
      <c r="W25" s="2092"/>
      <c r="X25" s="2092"/>
      <c r="Y25" s="2092"/>
      <c r="Z25" s="1008"/>
      <c r="AA25" s="2017"/>
      <c r="AB25" s="2017"/>
      <c r="AC25" s="2017"/>
      <c r="AD25" s="2017"/>
      <c r="AE25" s="356" t="s">
        <v>133</v>
      </c>
      <c r="AF25" s="1150"/>
      <c r="AG25" s="1150"/>
      <c r="AH25" s="1150"/>
      <c r="AI25" s="1358"/>
      <c r="AJ25" s="4"/>
      <c r="AK25" s="894"/>
      <c r="AL25" s="878"/>
      <c r="AM25" s="878"/>
      <c r="AN25" s="878"/>
      <c r="AO25" s="879"/>
      <c r="AP25" s="877"/>
      <c r="AQ25" s="878"/>
      <c r="AR25" s="878"/>
      <c r="AS25" s="878"/>
      <c r="AT25" s="879"/>
      <c r="AU25" s="877"/>
      <c r="AV25" s="878"/>
      <c r="AW25" s="878"/>
      <c r="AX25" s="878"/>
      <c r="AY25" s="880"/>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304" t="s">
        <v>164</v>
      </c>
      <c r="U26" s="1305"/>
      <c r="V26" s="1305"/>
      <c r="W26" s="1305"/>
      <c r="X26" s="1305"/>
      <c r="Y26" s="1305"/>
      <c r="Z26" s="1033"/>
      <c r="AA26" s="1033"/>
      <c r="AB26" s="1033"/>
      <c r="AC26" s="1033"/>
      <c r="AD26" s="1033"/>
      <c r="AE26" s="1033"/>
      <c r="AF26" s="1033"/>
      <c r="AG26" s="1033"/>
      <c r="AH26" s="1033"/>
      <c r="AI26" s="1034"/>
      <c r="AJ26" s="4"/>
      <c r="AK26" s="938"/>
      <c r="AL26" s="931"/>
      <c r="AM26" s="931"/>
      <c r="AN26" s="931"/>
      <c r="AO26" s="939"/>
      <c r="AP26" s="930"/>
      <c r="AQ26" s="931"/>
      <c r="AR26" s="931"/>
      <c r="AS26" s="931"/>
      <c r="AT26" s="939"/>
      <c r="AU26" s="930"/>
      <c r="AV26" s="931"/>
      <c r="AW26" s="931"/>
      <c r="AX26" s="931"/>
      <c r="AY26" s="932"/>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304" t="s">
        <v>163</v>
      </c>
      <c r="U27" s="1305"/>
      <c r="V27" s="1305"/>
      <c r="W27" s="1305"/>
      <c r="X27" s="1305"/>
      <c r="Y27" s="1305"/>
      <c r="Z27" s="933"/>
      <c r="AA27" s="933"/>
      <c r="AB27" s="933"/>
      <c r="AC27" s="933"/>
      <c r="AD27" s="933"/>
      <c r="AE27" s="933"/>
      <c r="AF27" s="933"/>
      <c r="AG27" s="933"/>
      <c r="AH27" s="933"/>
      <c r="AI27" s="1081"/>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76"/>
      <c r="U28" s="1677"/>
      <c r="V28" s="1677"/>
      <c r="W28" s="1677"/>
      <c r="X28" s="1677"/>
      <c r="Y28" s="1677"/>
      <c r="Z28" s="2089" t="s">
        <v>102</v>
      </c>
      <c r="AA28" s="2089"/>
      <c r="AB28" s="2089"/>
      <c r="AC28" s="2089"/>
      <c r="AD28" s="2089"/>
      <c r="AE28" s="2089" t="s">
        <v>101</v>
      </c>
      <c r="AF28" s="2089"/>
      <c r="AG28" s="2089"/>
      <c r="AH28" s="2089"/>
      <c r="AI28" s="2090"/>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304" t="s">
        <v>651</v>
      </c>
      <c r="U29" s="1305"/>
      <c r="V29" s="1305"/>
      <c r="W29" s="1305"/>
      <c r="X29" s="1305"/>
      <c r="Y29" s="1305"/>
      <c r="Z29" s="926"/>
      <c r="AA29" s="926"/>
      <c r="AB29" s="926"/>
      <c r="AC29" s="926"/>
      <c r="AD29" s="926"/>
      <c r="AE29" s="926"/>
      <c r="AF29" s="926"/>
      <c r="AG29" s="926"/>
      <c r="AH29" s="926"/>
      <c r="AI29" s="1487"/>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302" t="s">
        <v>652</v>
      </c>
      <c r="U30" s="1303"/>
      <c r="V30" s="1303"/>
      <c r="W30" s="1303"/>
      <c r="X30" s="1303"/>
      <c r="Y30" s="1303"/>
      <c r="Z30" s="1532"/>
      <c r="AA30" s="1532"/>
      <c r="AB30" s="1532"/>
      <c r="AC30" s="1532"/>
      <c r="AD30" s="1532"/>
      <c r="AE30" s="1532"/>
      <c r="AF30" s="1532"/>
      <c r="AG30" s="1532"/>
      <c r="AH30" s="1532"/>
      <c r="AI30" s="2016"/>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992" t="s">
        <v>92</v>
      </c>
      <c r="AW31" s="1314"/>
      <c r="AX31" s="1314"/>
      <c r="AY31" s="1314"/>
      <c r="AZ31" s="1314"/>
      <c r="BA31" s="1314"/>
      <c r="BB31" s="1314"/>
      <c r="BC31" s="1993"/>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994" t="s">
        <v>91</v>
      </c>
      <c r="AW32" s="1661"/>
      <c r="AX32" s="1661"/>
      <c r="AY32" s="1661"/>
      <c r="AZ32" s="1661"/>
      <c r="BA32" s="1662"/>
      <c r="BB32" s="1995"/>
      <c r="BC32" s="1996"/>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625" t="s">
        <v>749</v>
      </c>
      <c r="AL33" s="1626"/>
      <c r="AM33" s="1626"/>
      <c r="AN33" s="1626"/>
      <c r="AO33" s="1626"/>
      <c r="AP33" s="1626"/>
      <c r="AQ33" s="1626"/>
      <c r="AR33" s="1626"/>
      <c r="AS33" s="1627"/>
      <c r="AT33" s="4"/>
      <c r="AU33" s="48"/>
      <c r="AV33" s="1997" t="s">
        <v>90</v>
      </c>
      <c r="AW33" s="1276"/>
      <c r="AX33" s="1276"/>
      <c r="AY33" s="1276"/>
      <c r="AZ33" s="1276"/>
      <c r="BA33" s="1277"/>
      <c r="BB33" s="1998"/>
      <c r="BC33" s="1999"/>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589" t="s">
        <v>60</v>
      </c>
      <c r="B34" s="1586"/>
      <c r="C34" s="1586"/>
      <c r="D34" s="1586"/>
      <c r="E34" s="1586"/>
      <c r="F34" s="1586"/>
      <c r="G34" s="1586"/>
      <c r="H34" s="1585" t="s">
        <v>93</v>
      </c>
      <c r="I34" s="1585"/>
      <c r="J34" s="1585"/>
      <c r="K34" s="1585"/>
      <c r="L34" s="1585"/>
      <c r="M34" s="1585"/>
      <c r="N34" s="1585"/>
      <c r="O34" s="1585"/>
      <c r="P34" s="1585"/>
      <c r="Q34" s="1586" t="s">
        <v>59</v>
      </c>
      <c r="R34" s="1586"/>
      <c r="S34" s="1586"/>
      <c r="T34" s="1585" t="s">
        <v>58</v>
      </c>
      <c r="U34" s="1585"/>
      <c r="V34" s="1585"/>
      <c r="W34" s="1585"/>
      <c r="X34" s="1585"/>
      <c r="Y34" s="1585"/>
      <c r="Z34" s="1585"/>
      <c r="AA34" s="1585"/>
      <c r="AB34" s="1585"/>
      <c r="AC34" s="1586" t="s">
        <v>57</v>
      </c>
      <c r="AD34" s="1586"/>
      <c r="AE34" s="1586"/>
      <c r="AF34" s="1598" t="s">
        <v>39</v>
      </c>
      <c r="AG34" s="1599"/>
      <c r="AH34" s="1599"/>
      <c r="AI34" s="1600"/>
      <c r="AJ34" s="4"/>
      <c r="AK34" s="1628"/>
      <c r="AL34" s="1629"/>
      <c r="AM34" s="1629"/>
      <c r="AN34" s="1629"/>
      <c r="AO34" s="1629"/>
      <c r="AP34" s="1629"/>
      <c r="AQ34" s="1629"/>
      <c r="AR34" s="1629"/>
      <c r="AS34" s="1630"/>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590"/>
      <c r="B35" s="1587"/>
      <c r="C35" s="1587"/>
      <c r="D35" s="1587"/>
      <c r="E35" s="1587"/>
      <c r="F35" s="1587"/>
      <c r="G35" s="1587"/>
      <c r="H35" s="1368" t="s">
        <v>55</v>
      </c>
      <c r="I35" s="1368"/>
      <c r="J35" s="1368"/>
      <c r="K35" s="1368" t="s">
        <v>54</v>
      </c>
      <c r="L35" s="1368"/>
      <c r="M35" s="1368"/>
      <c r="N35" s="1368" t="s">
        <v>653</v>
      </c>
      <c r="O35" s="1368"/>
      <c r="P35" s="1368"/>
      <c r="Q35" s="1587"/>
      <c r="R35" s="1587"/>
      <c r="S35" s="1587"/>
      <c r="T35" s="1368" t="s">
        <v>52</v>
      </c>
      <c r="U35" s="1368"/>
      <c r="V35" s="1368"/>
      <c r="W35" s="1368" t="s">
        <v>51</v>
      </c>
      <c r="X35" s="1368"/>
      <c r="Y35" s="1368"/>
      <c r="Z35" s="1368" t="s">
        <v>50</v>
      </c>
      <c r="AA35" s="1368"/>
      <c r="AB35" s="1368"/>
      <c r="AC35" s="1587"/>
      <c r="AD35" s="1587"/>
      <c r="AE35" s="1587"/>
      <c r="AF35" s="1601"/>
      <c r="AG35" s="1602"/>
      <c r="AH35" s="1602"/>
      <c r="AI35" s="1603"/>
      <c r="AJ35" s="4"/>
      <c r="AK35" s="1631"/>
      <c r="AL35" s="1632"/>
      <c r="AM35" s="1632"/>
      <c r="AN35" s="1632"/>
      <c r="AO35" s="1632"/>
      <c r="AP35" s="1632"/>
      <c r="AQ35" s="1632"/>
      <c r="AR35" s="1632"/>
      <c r="AS35" s="1633"/>
      <c r="AT35" s="4"/>
      <c r="AU35" s="1313" t="s">
        <v>56</v>
      </c>
      <c r="AV35" s="1314"/>
      <c r="AW35" s="1314"/>
      <c r="AX35" s="1314"/>
      <c r="AY35" s="1314"/>
      <c r="AZ35" s="1314"/>
      <c r="BA35" s="1314"/>
      <c r="BB35" s="1314"/>
      <c r="BC35" s="1314"/>
      <c r="BD35" s="1315"/>
      <c r="BE35" s="4"/>
      <c r="BF35" s="263"/>
      <c r="BG35" s="264"/>
      <c r="BH35" s="264"/>
      <c r="BI35" s="264"/>
      <c r="BJ35" s="264"/>
      <c r="BK35" s="264"/>
      <c r="BL35" s="264"/>
      <c r="BM35" s="264"/>
      <c r="BN35" s="264"/>
      <c r="BO35" s="264"/>
      <c r="BP35" s="264"/>
      <c r="BQ35" s="264"/>
      <c r="BR35" s="264"/>
      <c r="BS35" s="265"/>
    </row>
    <row r="36" spans="1:71" ht="12" customHeight="1" thickTop="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J36" s="4"/>
      <c r="AK36" s="2100" t="str">
        <f>IFERROR(AN36*(1-$BB$33),"")</f>
        <v/>
      </c>
      <c r="AL36" s="2101"/>
      <c r="AM36" s="2102"/>
      <c r="AN36" s="2103" t="str">
        <f>IFERROR(($AK$56*Q36),"")</f>
        <v/>
      </c>
      <c r="AO36" s="2101"/>
      <c r="AP36" s="2102"/>
      <c r="AQ36" s="2103" t="str">
        <f>IFERROR(AN36*(1+$BB$32),"")</f>
        <v/>
      </c>
      <c r="AR36" s="2101"/>
      <c r="AS36" s="2104"/>
      <c r="AT36" s="4"/>
      <c r="AU36" s="1977" t="str">
        <f t="shared" ref="AU36:AU52" si="0">IF(AC36="","",IF(AC36&lt;Q36-(Q36*$BB$33),"Below "&amp;$BB$33*100&amp;"% by "&amp;Q36-(Q36*$BB$33)-AC36&amp;" CFM",IF(AC36&gt;Q36+(Q36*$BB$32),"Above "&amp;$BB$32*100&amp;"% by "&amp;AC36-Q36-(Q36*$BB$32)&amp;" CFM","")))</f>
        <v/>
      </c>
      <c r="AV36" s="1978"/>
      <c r="AW36" s="1978"/>
      <c r="AX36" s="1978"/>
      <c r="AY36" s="1978"/>
      <c r="AZ36" s="1978"/>
      <c r="BA36" s="1978"/>
      <c r="BB36" s="1978"/>
      <c r="BC36" s="1978"/>
      <c r="BD36" s="1979"/>
      <c r="BE36" s="4"/>
      <c r="BF36" s="4"/>
      <c r="BG36" s="4"/>
      <c r="BH36" s="4"/>
      <c r="BI36" s="4"/>
      <c r="BJ36" s="4"/>
      <c r="BK36" s="4"/>
      <c r="BL36" s="4"/>
      <c r="BM36" s="4"/>
      <c r="BN36" s="4"/>
      <c r="BO36" s="4"/>
      <c r="BP36" s="4"/>
      <c r="BQ36" s="4"/>
      <c r="BR36" s="4"/>
      <c r="BS36" s="4"/>
    </row>
    <row r="37" spans="1:71"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J37" s="4"/>
      <c r="AK37" s="2093" t="str">
        <f>IFERROR(AN37*(1-$BB$33),"")</f>
        <v/>
      </c>
      <c r="AL37" s="2020"/>
      <c r="AM37" s="2003"/>
      <c r="AN37" s="2002" t="str">
        <f>IFERROR(($AK$56*Q37),"")</f>
        <v/>
      </c>
      <c r="AO37" s="2020"/>
      <c r="AP37" s="2003"/>
      <c r="AQ37" s="2002" t="str">
        <f>IFERROR(AN37*(1+$BB$32),"")</f>
        <v/>
      </c>
      <c r="AR37" s="2020"/>
      <c r="AS37" s="2094"/>
      <c r="AT37" s="4"/>
      <c r="AU37" s="1977" t="str">
        <f t="shared" si="0"/>
        <v/>
      </c>
      <c r="AV37" s="1978"/>
      <c r="AW37" s="1978"/>
      <c r="AX37" s="1978"/>
      <c r="AY37" s="1978"/>
      <c r="AZ37" s="1978"/>
      <c r="BA37" s="1978"/>
      <c r="BB37" s="1978"/>
      <c r="BC37" s="1978"/>
      <c r="BD37" s="1979"/>
      <c r="BE37" s="4"/>
      <c r="BF37" s="4"/>
      <c r="BG37" s="4"/>
      <c r="BH37" s="4"/>
      <c r="BI37" s="4"/>
      <c r="BJ37" s="4"/>
      <c r="BK37" s="4"/>
      <c r="BL37" s="4"/>
      <c r="BM37" s="4"/>
      <c r="BN37" s="4"/>
      <c r="BO37" s="4"/>
      <c r="BP37" s="4"/>
      <c r="BQ37" s="4"/>
      <c r="BR37" s="4"/>
      <c r="BS37" s="4"/>
    </row>
    <row r="38" spans="1:71"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J38" s="4"/>
      <c r="AK38" s="2093" t="str">
        <f t="shared" ref="AK38:AK52" si="1">IFERROR(AN38*(1-$BB$33),"")</f>
        <v/>
      </c>
      <c r="AL38" s="2020"/>
      <c r="AM38" s="2003"/>
      <c r="AN38" s="2002" t="str">
        <f t="shared" ref="AN38:AN51" si="2">IFERROR(($AK$56*Q38),"")</f>
        <v/>
      </c>
      <c r="AO38" s="2020"/>
      <c r="AP38" s="2003"/>
      <c r="AQ38" s="2002" t="str">
        <f t="shared" ref="AQ38:AQ52" si="3">IFERROR(AN38*(1+$BB$32),"")</f>
        <v/>
      </c>
      <c r="AR38" s="2020"/>
      <c r="AS38" s="2094"/>
      <c r="AT38" s="4"/>
      <c r="AU38" s="1977" t="str">
        <f t="shared" si="0"/>
        <v/>
      </c>
      <c r="AV38" s="1978"/>
      <c r="AW38" s="1978"/>
      <c r="AX38" s="1978"/>
      <c r="AY38" s="1978"/>
      <c r="AZ38" s="1978"/>
      <c r="BA38" s="1978"/>
      <c r="BB38" s="1978"/>
      <c r="BC38" s="1978"/>
      <c r="BD38" s="1979"/>
      <c r="BE38" s="4"/>
      <c r="BF38" s="4"/>
      <c r="BG38" s="4"/>
      <c r="BH38" s="4"/>
      <c r="BI38" s="4"/>
      <c r="BJ38" s="4"/>
      <c r="BK38" s="4"/>
      <c r="BL38" s="4"/>
      <c r="BM38" s="4"/>
      <c r="BN38" s="4"/>
      <c r="BO38" s="4"/>
      <c r="BP38" s="4"/>
      <c r="BQ38" s="4"/>
      <c r="BR38" s="4"/>
      <c r="BS38" s="4"/>
    </row>
    <row r="39" spans="1:71"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J39" s="4"/>
      <c r="AK39" s="2093" t="str">
        <f t="shared" si="1"/>
        <v/>
      </c>
      <c r="AL39" s="2020"/>
      <c r="AM39" s="2003"/>
      <c r="AN39" s="2002" t="str">
        <f t="shared" si="2"/>
        <v/>
      </c>
      <c r="AO39" s="2020"/>
      <c r="AP39" s="2003"/>
      <c r="AQ39" s="2002" t="str">
        <f t="shared" si="3"/>
        <v/>
      </c>
      <c r="AR39" s="2020"/>
      <c r="AS39" s="2094"/>
      <c r="AT39" s="4"/>
      <c r="AU39" s="1977" t="str">
        <f t="shared" si="0"/>
        <v/>
      </c>
      <c r="AV39" s="1978"/>
      <c r="AW39" s="1978"/>
      <c r="AX39" s="1978"/>
      <c r="AY39" s="1978"/>
      <c r="AZ39" s="1978"/>
      <c r="BA39" s="1978"/>
      <c r="BB39" s="1978"/>
      <c r="BC39" s="1978"/>
      <c r="BD39" s="1979"/>
      <c r="BE39" s="4"/>
      <c r="BF39" s="4"/>
      <c r="BG39" s="4"/>
      <c r="BH39" s="4"/>
      <c r="BI39" s="4"/>
      <c r="BJ39" s="4"/>
      <c r="BK39" s="4"/>
      <c r="BL39" s="4"/>
      <c r="BM39" s="4"/>
      <c r="BN39" s="4"/>
      <c r="BO39" s="4"/>
      <c r="BP39" s="4"/>
      <c r="BQ39" s="4"/>
      <c r="BR39" s="4"/>
      <c r="BS39" s="4"/>
    </row>
    <row r="40" spans="1:71"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J40" s="4"/>
      <c r="AK40" s="2093" t="str">
        <f t="shared" si="1"/>
        <v/>
      </c>
      <c r="AL40" s="2020"/>
      <c r="AM40" s="2003"/>
      <c r="AN40" s="2002" t="str">
        <f t="shared" si="2"/>
        <v/>
      </c>
      <c r="AO40" s="2020"/>
      <c r="AP40" s="2003"/>
      <c r="AQ40" s="2002" t="str">
        <f t="shared" si="3"/>
        <v/>
      </c>
      <c r="AR40" s="2020"/>
      <c r="AS40" s="2094"/>
      <c r="AT40" s="4"/>
      <c r="AU40" s="1977" t="str">
        <f t="shared" si="0"/>
        <v/>
      </c>
      <c r="AV40" s="1978"/>
      <c r="AW40" s="1978"/>
      <c r="AX40" s="1978"/>
      <c r="AY40" s="1978"/>
      <c r="AZ40" s="1978"/>
      <c r="BA40" s="1978"/>
      <c r="BB40" s="1978"/>
      <c r="BC40" s="1978"/>
      <c r="BD40" s="1979"/>
      <c r="BE40" s="4"/>
      <c r="BF40" s="4"/>
      <c r="BG40" s="4"/>
      <c r="BH40" s="4"/>
      <c r="BI40" s="4"/>
      <c r="BJ40" s="4"/>
      <c r="BK40" s="4"/>
      <c r="BL40" s="4"/>
      <c r="BM40" s="4"/>
      <c r="BN40" s="4"/>
      <c r="BO40" s="4"/>
      <c r="BP40" s="4"/>
      <c r="BQ40" s="4"/>
      <c r="BR40" s="4"/>
      <c r="BS40" s="4"/>
    </row>
    <row r="41" spans="1:71"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J41" s="4"/>
      <c r="AK41" s="2093" t="str">
        <f t="shared" si="1"/>
        <v/>
      </c>
      <c r="AL41" s="2020"/>
      <c r="AM41" s="2003"/>
      <c r="AN41" s="2002" t="str">
        <f t="shared" si="2"/>
        <v/>
      </c>
      <c r="AO41" s="2020"/>
      <c r="AP41" s="2003"/>
      <c r="AQ41" s="2002" t="str">
        <f t="shared" si="3"/>
        <v/>
      </c>
      <c r="AR41" s="2020"/>
      <c r="AS41" s="2094"/>
      <c r="AT41" s="4"/>
      <c r="AU41" s="1977" t="str">
        <f t="shared" si="0"/>
        <v/>
      </c>
      <c r="AV41" s="1978"/>
      <c r="AW41" s="1978"/>
      <c r="AX41" s="1978"/>
      <c r="AY41" s="1978"/>
      <c r="AZ41" s="1978"/>
      <c r="BA41" s="1978"/>
      <c r="BB41" s="1978"/>
      <c r="BC41" s="1978"/>
      <c r="BD41" s="1979"/>
      <c r="BE41" s="4"/>
      <c r="BF41" s="4"/>
      <c r="BG41" s="4"/>
      <c r="BH41" s="4"/>
      <c r="BI41" s="4"/>
      <c r="BJ41" s="4"/>
      <c r="BK41" s="4"/>
      <c r="BL41" s="4"/>
      <c r="BM41" s="4"/>
      <c r="BN41" s="4"/>
      <c r="BO41" s="4"/>
      <c r="BP41" s="4"/>
      <c r="BQ41" s="4"/>
      <c r="BR41" s="4"/>
      <c r="BS41" s="4"/>
    </row>
    <row r="42" spans="1:71"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J42" s="4"/>
      <c r="AK42" s="2093" t="str">
        <f t="shared" si="1"/>
        <v/>
      </c>
      <c r="AL42" s="2020"/>
      <c r="AM42" s="2003"/>
      <c r="AN42" s="2002" t="str">
        <f t="shared" si="2"/>
        <v/>
      </c>
      <c r="AO42" s="2020"/>
      <c r="AP42" s="2003"/>
      <c r="AQ42" s="2002" t="str">
        <f t="shared" si="3"/>
        <v/>
      </c>
      <c r="AR42" s="2020"/>
      <c r="AS42" s="2094"/>
      <c r="AT42" s="4"/>
      <c r="AU42" s="1977" t="str">
        <f t="shared" si="0"/>
        <v/>
      </c>
      <c r="AV42" s="1978"/>
      <c r="AW42" s="1978"/>
      <c r="AX42" s="1978"/>
      <c r="AY42" s="1978"/>
      <c r="AZ42" s="1978"/>
      <c r="BA42" s="1978"/>
      <c r="BB42" s="1978"/>
      <c r="BC42" s="1978"/>
      <c r="BD42" s="1979"/>
      <c r="BE42" s="4"/>
      <c r="BF42" s="4"/>
      <c r="BG42" s="4"/>
      <c r="BH42" s="4"/>
      <c r="BI42" s="4"/>
      <c r="BJ42" s="4"/>
      <c r="BK42" s="4"/>
      <c r="BL42" s="4"/>
      <c r="BM42" s="4"/>
      <c r="BN42" s="4"/>
      <c r="BO42" s="4"/>
      <c r="BP42" s="4"/>
      <c r="BQ42" s="4"/>
      <c r="BR42" s="4"/>
      <c r="BS42" s="4"/>
    </row>
    <row r="43" spans="1:71"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J43" s="4"/>
      <c r="AK43" s="2093" t="str">
        <f t="shared" si="1"/>
        <v/>
      </c>
      <c r="AL43" s="2020"/>
      <c r="AM43" s="2003"/>
      <c r="AN43" s="2002" t="str">
        <f t="shared" si="2"/>
        <v/>
      </c>
      <c r="AO43" s="2020"/>
      <c r="AP43" s="2003"/>
      <c r="AQ43" s="2002" t="str">
        <f t="shared" si="3"/>
        <v/>
      </c>
      <c r="AR43" s="2020"/>
      <c r="AS43" s="2094"/>
      <c r="AT43" s="4"/>
      <c r="AU43" s="1977" t="str">
        <f t="shared" si="0"/>
        <v/>
      </c>
      <c r="AV43" s="1978"/>
      <c r="AW43" s="1978"/>
      <c r="AX43" s="1978"/>
      <c r="AY43" s="1978"/>
      <c r="AZ43" s="1978"/>
      <c r="BA43" s="1978"/>
      <c r="BB43" s="1978"/>
      <c r="BC43" s="1978"/>
      <c r="BD43" s="1979"/>
      <c r="BE43" s="4"/>
      <c r="BF43" s="4"/>
      <c r="BG43" s="4"/>
      <c r="BH43" s="4"/>
      <c r="BI43" s="4"/>
      <c r="BJ43" s="4"/>
      <c r="BK43" s="4"/>
      <c r="BL43" s="4"/>
      <c r="BM43" s="4"/>
      <c r="BN43" s="4"/>
      <c r="BO43" s="4"/>
      <c r="BP43" s="4"/>
      <c r="BQ43" s="4"/>
      <c r="BR43" s="4"/>
      <c r="BS43" s="4"/>
    </row>
    <row r="44" spans="1:71"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J44" s="4"/>
      <c r="AK44" s="2093" t="str">
        <f t="shared" si="1"/>
        <v/>
      </c>
      <c r="AL44" s="2020"/>
      <c r="AM44" s="2003"/>
      <c r="AN44" s="2002" t="str">
        <f t="shared" si="2"/>
        <v/>
      </c>
      <c r="AO44" s="2020"/>
      <c r="AP44" s="2003"/>
      <c r="AQ44" s="2002" t="str">
        <f t="shared" si="3"/>
        <v/>
      </c>
      <c r="AR44" s="2020"/>
      <c r="AS44" s="2094"/>
      <c r="AT44" s="4"/>
      <c r="AU44" s="1977" t="str">
        <f t="shared" si="0"/>
        <v/>
      </c>
      <c r="AV44" s="1978"/>
      <c r="AW44" s="1978"/>
      <c r="AX44" s="1978"/>
      <c r="AY44" s="1978"/>
      <c r="AZ44" s="1978"/>
      <c r="BA44" s="1978"/>
      <c r="BB44" s="1978"/>
      <c r="BC44" s="1978"/>
      <c r="BD44" s="1979"/>
      <c r="BE44" s="4"/>
      <c r="BF44" s="4"/>
      <c r="BG44" s="4"/>
      <c r="BH44" s="4"/>
      <c r="BI44" s="4"/>
      <c r="BJ44" s="4"/>
      <c r="BK44" s="4"/>
      <c r="BL44" s="4"/>
      <c r="BM44" s="4"/>
      <c r="BN44" s="4"/>
      <c r="BO44" s="4"/>
      <c r="BP44" s="4"/>
      <c r="BQ44" s="4"/>
      <c r="BR44" s="4"/>
      <c r="BS44" s="4"/>
    </row>
    <row r="45" spans="1:71"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J45" s="4"/>
      <c r="AK45" s="2093" t="str">
        <f t="shared" si="1"/>
        <v/>
      </c>
      <c r="AL45" s="2020"/>
      <c r="AM45" s="2003"/>
      <c r="AN45" s="2002" t="str">
        <f t="shared" si="2"/>
        <v/>
      </c>
      <c r="AO45" s="2020"/>
      <c r="AP45" s="2003"/>
      <c r="AQ45" s="2002" t="str">
        <f t="shared" si="3"/>
        <v/>
      </c>
      <c r="AR45" s="2020"/>
      <c r="AS45" s="2094"/>
      <c r="AT45" s="4"/>
      <c r="AU45" s="1977" t="str">
        <f t="shared" si="0"/>
        <v/>
      </c>
      <c r="AV45" s="1978"/>
      <c r="AW45" s="1978"/>
      <c r="AX45" s="1978"/>
      <c r="AY45" s="1978"/>
      <c r="AZ45" s="1978"/>
      <c r="BA45" s="1978"/>
      <c r="BB45" s="1978"/>
      <c r="BC45" s="1978"/>
      <c r="BD45" s="1979"/>
      <c r="BE45" s="4"/>
      <c r="BF45" s="4"/>
      <c r="BG45" s="4"/>
      <c r="BH45" s="4"/>
      <c r="BI45" s="4"/>
      <c r="BJ45" s="4"/>
      <c r="BK45" s="4"/>
      <c r="BL45" s="4"/>
      <c r="BM45" s="4"/>
      <c r="BN45" s="4"/>
      <c r="BO45" s="4"/>
      <c r="BP45" s="4"/>
      <c r="BQ45" s="4"/>
      <c r="BR45" s="4"/>
      <c r="BS45" s="4"/>
    </row>
    <row r="46" spans="1:71"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J46" s="4"/>
      <c r="AK46" s="2093" t="str">
        <f t="shared" si="1"/>
        <v/>
      </c>
      <c r="AL46" s="2020"/>
      <c r="AM46" s="2003"/>
      <c r="AN46" s="2002" t="str">
        <f t="shared" si="2"/>
        <v/>
      </c>
      <c r="AO46" s="2020"/>
      <c r="AP46" s="2003"/>
      <c r="AQ46" s="2002" t="str">
        <f t="shared" si="3"/>
        <v/>
      </c>
      <c r="AR46" s="2020"/>
      <c r="AS46" s="2094"/>
      <c r="AT46" s="4"/>
      <c r="AU46" s="1977" t="str">
        <f t="shared" si="0"/>
        <v/>
      </c>
      <c r="AV46" s="1978"/>
      <c r="AW46" s="1978"/>
      <c r="AX46" s="1978"/>
      <c r="AY46" s="1978"/>
      <c r="AZ46" s="1978"/>
      <c r="BA46" s="1978"/>
      <c r="BB46" s="1978"/>
      <c r="BC46" s="1978"/>
      <c r="BD46" s="1979"/>
      <c r="BE46" s="4"/>
      <c r="BF46" s="4"/>
      <c r="BG46" s="4"/>
      <c r="BH46" s="4"/>
      <c r="BI46" s="4"/>
      <c r="BJ46" s="4"/>
      <c r="BK46" s="4"/>
      <c r="BL46" s="4"/>
      <c r="BM46" s="4"/>
      <c r="BN46" s="4"/>
      <c r="BO46" s="4"/>
      <c r="BP46" s="4"/>
      <c r="BQ46" s="4"/>
      <c r="BR46" s="4"/>
      <c r="BS46" s="4"/>
    </row>
    <row r="47" spans="1:71"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J47" s="4"/>
      <c r="AK47" s="2093" t="str">
        <f t="shared" si="1"/>
        <v/>
      </c>
      <c r="AL47" s="2020"/>
      <c r="AM47" s="2003"/>
      <c r="AN47" s="2002" t="str">
        <f t="shared" si="2"/>
        <v/>
      </c>
      <c r="AO47" s="2020"/>
      <c r="AP47" s="2003"/>
      <c r="AQ47" s="2002" t="str">
        <f t="shared" si="3"/>
        <v/>
      </c>
      <c r="AR47" s="2020"/>
      <c r="AS47" s="2094"/>
      <c r="AT47" s="4"/>
      <c r="AU47" s="1977" t="str">
        <f t="shared" si="0"/>
        <v/>
      </c>
      <c r="AV47" s="1978"/>
      <c r="AW47" s="1978"/>
      <c r="AX47" s="1978"/>
      <c r="AY47" s="1978"/>
      <c r="AZ47" s="1978"/>
      <c r="BA47" s="1978"/>
      <c r="BB47" s="1978"/>
      <c r="BC47" s="1978"/>
      <c r="BD47" s="1979"/>
      <c r="BE47" s="4"/>
      <c r="BF47" s="4"/>
      <c r="BG47" s="4"/>
      <c r="BH47" s="4"/>
      <c r="BI47" s="4"/>
      <c r="BJ47" s="4"/>
      <c r="BK47" s="4"/>
      <c r="BL47" s="4"/>
      <c r="BM47" s="4"/>
      <c r="BN47" s="4"/>
      <c r="BO47" s="4"/>
      <c r="BP47" s="4"/>
      <c r="BQ47" s="4"/>
      <c r="BR47" s="4"/>
      <c r="BS47" s="4"/>
    </row>
    <row r="48" spans="1:71"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J48" s="4"/>
      <c r="AK48" s="2093" t="str">
        <f t="shared" si="1"/>
        <v/>
      </c>
      <c r="AL48" s="2020"/>
      <c r="AM48" s="2003"/>
      <c r="AN48" s="2002" t="str">
        <f t="shared" si="2"/>
        <v/>
      </c>
      <c r="AO48" s="2020"/>
      <c r="AP48" s="2003"/>
      <c r="AQ48" s="2002" t="str">
        <f t="shared" si="3"/>
        <v/>
      </c>
      <c r="AR48" s="2020"/>
      <c r="AS48" s="2094"/>
      <c r="AT48" s="4"/>
      <c r="AU48" s="1977" t="str">
        <f t="shared" si="0"/>
        <v/>
      </c>
      <c r="AV48" s="1978"/>
      <c r="AW48" s="1978"/>
      <c r="AX48" s="1978"/>
      <c r="AY48" s="1978"/>
      <c r="AZ48" s="1978"/>
      <c r="BA48" s="1978"/>
      <c r="BB48" s="1978"/>
      <c r="BC48" s="1978"/>
      <c r="BD48" s="1979"/>
      <c r="BE48" s="4"/>
      <c r="BF48" s="4"/>
      <c r="BG48" s="4"/>
      <c r="BH48" s="4"/>
      <c r="BI48" s="4"/>
      <c r="BJ48" s="4"/>
      <c r="BK48" s="4"/>
      <c r="BL48" s="4"/>
      <c r="BM48" s="4"/>
      <c r="BN48" s="4"/>
      <c r="BO48" s="4"/>
      <c r="BP48" s="4"/>
      <c r="BQ48" s="4"/>
      <c r="BR48" s="4"/>
      <c r="BS48" s="4"/>
    </row>
    <row r="49" spans="1:71"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J49" s="4"/>
      <c r="AK49" s="2093" t="str">
        <f t="shared" si="1"/>
        <v/>
      </c>
      <c r="AL49" s="2020"/>
      <c r="AM49" s="2003"/>
      <c r="AN49" s="2002" t="str">
        <f t="shared" si="2"/>
        <v/>
      </c>
      <c r="AO49" s="2020"/>
      <c r="AP49" s="2003"/>
      <c r="AQ49" s="2002" t="str">
        <f t="shared" si="3"/>
        <v/>
      </c>
      <c r="AR49" s="2020"/>
      <c r="AS49" s="2094"/>
      <c r="AT49" s="4"/>
      <c r="AU49" s="1977" t="str">
        <f t="shared" si="0"/>
        <v/>
      </c>
      <c r="AV49" s="1978"/>
      <c r="AW49" s="1978"/>
      <c r="AX49" s="1978"/>
      <c r="AY49" s="1978"/>
      <c r="AZ49" s="1978"/>
      <c r="BA49" s="1978"/>
      <c r="BB49" s="1978"/>
      <c r="BC49" s="1978"/>
      <c r="BD49" s="1979"/>
      <c r="BE49" s="4"/>
      <c r="BF49" s="4"/>
      <c r="BG49" s="4"/>
      <c r="BH49" s="4"/>
      <c r="BI49" s="4"/>
      <c r="BJ49" s="4"/>
      <c r="BK49" s="4"/>
      <c r="BL49" s="4"/>
      <c r="BM49" s="4"/>
      <c r="BN49" s="4"/>
      <c r="BO49" s="4"/>
      <c r="BP49" s="4"/>
      <c r="BQ49" s="4"/>
      <c r="BR49" s="4"/>
      <c r="BS49" s="4"/>
    </row>
    <row r="50" spans="1:71"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J50" s="4"/>
      <c r="AK50" s="2093" t="str">
        <f t="shared" si="1"/>
        <v/>
      </c>
      <c r="AL50" s="2020"/>
      <c r="AM50" s="2003"/>
      <c r="AN50" s="2002" t="str">
        <f t="shared" si="2"/>
        <v/>
      </c>
      <c r="AO50" s="2020"/>
      <c r="AP50" s="2003"/>
      <c r="AQ50" s="2002" t="str">
        <f t="shared" si="3"/>
        <v/>
      </c>
      <c r="AR50" s="2020"/>
      <c r="AS50" s="2094"/>
      <c r="AT50" s="4"/>
      <c r="AU50" s="1977" t="str">
        <f t="shared" si="0"/>
        <v/>
      </c>
      <c r="AV50" s="1978"/>
      <c r="AW50" s="1978"/>
      <c r="AX50" s="1978"/>
      <c r="AY50" s="1978"/>
      <c r="AZ50" s="1978"/>
      <c r="BA50" s="1978"/>
      <c r="BB50" s="1978"/>
      <c r="BC50" s="1978"/>
      <c r="BD50" s="1979"/>
      <c r="BE50" s="4"/>
      <c r="BF50" s="4"/>
      <c r="BG50" s="4"/>
      <c r="BH50" s="4"/>
      <c r="BI50" s="4"/>
      <c r="BJ50" s="4"/>
      <c r="BK50" s="4"/>
      <c r="BL50" s="4"/>
      <c r="BM50" s="4"/>
      <c r="BN50" s="4"/>
      <c r="BO50" s="4"/>
      <c r="BP50" s="4"/>
      <c r="BQ50" s="4"/>
      <c r="BR50" s="4"/>
      <c r="BS50" s="4"/>
    </row>
    <row r="51" spans="1:71"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J51" s="4"/>
      <c r="AK51" s="2093" t="str">
        <f t="shared" si="1"/>
        <v/>
      </c>
      <c r="AL51" s="2020"/>
      <c r="AM51" s="2003"/>
      <c r="AN51" s="2002" t="str">
        <f t="shared" si="2"/>
        <v/>
      </c>
      <c r="AO51" s="2020"/>
      <c r="AP51" s="2003"/>
      <c r="AQ51" s="2002" t="str">
        <f t="shared" si="3"/>
        <v/>
      </c>
      <c r="AR51" s="2020"/>
      <c r="AS51" s="2094"/>
      <c r="AT51" s="4"/>
      <c r="AU51" s="1977" t="str">
        <f t="shared" si="0"/>
        <v/>
      </c>
      <c r="AV51" s="1978"/>
      <c r="AW51" s="1978"/>
      <c r="AX51" s="1978"/>
      <c r="AY51" s="1978"/>
      <c r="AZ51" s="1978"/>
      <c r="BA51" s="1978"/>
      <c r="BB51" s="1978"/>
      <c r="BC51" s="1978"/>
      <c r="BD51" s="1979"/>
      <c r="BE51" s="4"/>
      <c r="BF51" s="4"/>
      <c r="BG51" s="4"/>
      <c r="BH51" s="4"/>
      <c r="BI51" s="4"/>
      <c r="BJ51" s="4"/>
      <c r="BK51" s="4"/>
      <c r="BL51" s="4"/>
      <c r="BM51" s="4"/>
      <c r="BN51" s="4"/>
      <c r="BO51" s="4"/>
      <c r="BP51" s="4"/>
      <c r="BQ51" s="4"/>
      <c r="BR51" s="4"/>
      <c r="BS51" s="4"/>
    </row>
    <row r="52" spans="1:71"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J52" s="4"/>
      <c r="AK52" s="2093" t="str">
        <f t="shared" si="1"/>
        <v/>
      </c>
      <c r="AL52" s="2020"/>
      <c r="AM52" s="2003"/>
      <c r="AN52" s="2002" t="str">
        <f>IFERROR(($AK$56*Q52),"")</f>
        <v/>
      </c>
      <c r="AO52" s="2020"/>
      <c r="AP52" s="2003"/>
      <c r="AQ52" s="2002" t="str">
        <f t="shared" si="3"/>
        <v/>
      </c>
      <c r="AR52" s="2020"/>
      <c r="AS52" s="2094"/>
      <c r="AT52" s="4"/>
      <c r="AU52" s="1977" t="str">
        <f t="shared" si="0"/>
        <v/>
      </c>
      <c r="AV52" s="1978"/>
      <c r="AW52" s="1978"/>
      <c r="AX52" s="1978"/>
      <c r="AY52" s="1978"/>
      <c r="AZ52" s="1978"/>
      <c r="BA52" s="1978"/>
      <c r="BB52" s="1978"/>
      <c r="BC52" s="1978"/>
      <c r="BD52" s="1979"/>
      <c r="BE52" s="4"/>
      <c r="BF52" s="4"/>
      <c r="BG52" s="4"/>
      <c r="BH52" s="4"/>
      <c r="BI52" s="4"/>
      <c r="BJ52" s="4"/>
      <c r="BK52" s="4"/>
      <c r="BL52" s="4"/>
      <c r="BM52" s="4"/>
      <c r="BN52" s="4"/>
      <c r="BO52" s="4"/>
      <c r="BP52" s="4"/>
      <c r="BQ52" s="4"/>
      <c r="BR52" s="4"/>
      <c r="BS52" s="4"/>
    </row>
    <row r="53" spans="1:71" ht="12" customHeight="1" thickBot="1" x14ac:dyDescent="0.25">
      <c r="A53" s="1593" t="s">
        <v>187</v>
      </c>
      <c r="B53" s="1594"/>
      <c r="C53" s="1594"/>
      <c r="D53" s="1594"/>
      <c r="E53" s="1594"/>
      <c r="F53" s="1594"/>
      <c r="G53" s="1594"/>
      <c r="H53" s="1594"/>
      <c r="I53" s="1594"/>
      <c r="J53" s="1594"/>
      <c r="K53" s="1594"/>
      <c r="L53" s="1594"/>
      <c r="M53" s="1594"/>
      <c r="N53" s="1594"/>
      <c r="O53" s="1594"/>
      <c r="P53" s="1594"/>
      <c r="Q53" s="1442" t="str">
        <f>IF(SUM(Q36:S52)&lt;&gt;0,SUM(Q36:S52),"")</f>
        <v/>
      </c>
      <c r="R53" s="1442"/>
      <c r="S53" s="1442"/>
      <c r="T53" s="1442" t="str">
        <f>IF(SUM(T36:V52)&lt;&gt;0,SUM(T36:V52),"")</f>
        <v/>
      </c>
      <c r="U53" s="1442"/>
      <c r="V53" s="1442"/>
      <c r="W53" s="1442" t="str">
        <f>IF(SUM(W36:Y52)&lt;&gt;0,SUM(W36:Y52),"")</f>
        <v/>
      </c>
      <c r="X53" s="1442"/>
      <c r="Y53" s="1442"/>
      <c r="Z53" s="1442" t="str">
        <f>IF(SUM(Z36:AB52)&lt;&gt;0,SUM(Z36:AB52),"")</f>
        <v/>
      </c>
      <c r="AA53" s="1442"/>
      <c r="AB53" s="1442"/>
      <c r="AC53" s="1442" t="str">
        <f>IF(SUM(AC36:AE52)&lt;&gt;0,SUM(AC36:AE52),"")</f>
        <v/>
      </c>
      <c r="AD53" s="1442"/>
      <c r="AE53" s="1442"/>
      <c r="AF53" s="1581"/>
      <c r="AG53" s="1581"/>
      <c r="AH53" s="1581"/>
      <c r="AI53" s="1582"/>
      <c r="AJ53" s="4"/>
      <c r="AK53" s="2093"/>
      <c r="AL53" s="2020"/>
      <c r="AM53" s="2003"/>
      <c r="AN53" s="2002"/>
      <c r="AO53" s="2020"/>
      <c r="AP53" s="2003"/>
      <c r="AQ53" s="2002"/>
      <c r="AR53" s="2020"/>
      <c r="AS53" s="2094"/>
      <c r="AT53" s="4"/>
      <c r="AU53" s="1980" t="str">
        <f>IFERROR(IF(AC53="","",IF(AC53&lt;Q53-(Q53*$BB$33),"Below "&amp;$BB$33*100&amp;"% by "&amp;Q53-(Q53*$BB$33)-AC53&amp;" CFM",IF(AC53&gt;Q53+(Q53*$BB$32),"Above "&amp;$BB$32*100&amp;"% by "&amp;AC53-Q53-(Q53*$BB$32)&amp;" CFM",""))),"")</f>
        <v/>
      </c>
      <c r="AV53" s="1981"/>
      <c r="AW53" s="1981"/>
      <c r="AX53" s="1981"/>
      <c r="AY53" s="1981"/>
      <c r="AZ53" s="1981"/>
      <c r="BA53" s="1981"/>
      <c r="BB53" s="1981"/>
      <c r="BC53" s="1981"/>
      <c r="BD53" s="198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93"/>
      <c r="AL54" s="2020"/>
      <c r="AM54" s="2003"/>
      <c r="AN54" s="2002"/>
      <c r="AO54" s="2020"/>
      <c r="AP54" s="2003"/>
      <c r="AQ54" s="2002"/>
      <c r="AR54" s="2020"/>
      <c r="AS54" s="209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93"/>
      <c r="AL55" s="2020"/>
      <c r="AM55" s="2003"/>
      <c r="AN55" s="2002"/>
      <c r="AO55" s="2020"/>
      <c r="AP55" s="2003"/>
      <c r="AQ55" s="2002"/>
      <c r="AR55" s="2020"/>
      <c r="AS55" s="209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2095" t="str">
        <f>IFERROR((T53/Q53),"")</f>
        <v/>
      </c>
      <c r="AL56" s="2096"/>
      <c r="AM56" s="2097"/>
      <c r="AN56" s="2098"/>
      <c r="AO56" s="2096"/>
      <c r="AP56" s="2097"/>
      <c r="AQ56" s="2098"/>
      <c r="AR56" s="2096"/>
      <c r="AS56" s="2099"/>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9" t="s">
        <v>404</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9" t="s">
        <v>48</v>
      </c>
      <c r="B7" s="1379"/>
      <c r="C7" s="1379"/>
      <c r="D7" s="1379"/>
      <c r="E7" s="1379"/>
      <c r="F7" s="948"/>
      <c r="G7" s="948"/>
      <c r="H7" s="948"/>
      <c r="I7" s="948"/>
      <c r="J7" s="948"/>
      <c r="K7" s="948"/>
      <c r="L7" s="948"/>
      <c r="M7" s="948"/>
      <c r="N7" s="948"/>
      <c r="O7" s="948"/>
      <c r="P7" s="948"/>
      <c r="Q7" s="6"/>
      <c r="R7" s="6"/>
      <c r="S7" s="6"/>
      <c r="T7" s="1379" t="s">
        <v>47</v>
      </c>
      <c r="U7" s="1379"/>
      <c r="V7" s="1379"/>
      <c r="W7" s="1379"/>
      <c r="X7" s="1379"/>
      <c r="Y7" s="948"/>
      <c r="Z7" s="948"/>
      <c r="AA7" s="948"/>
      <c r="AB7" s="948"/>
      <c r="AC7" s="948"/>
      <c r="AD7" s="948"/>
      <c r="AE7" s="948"/>
      <c r="AF7" s="948"/>
      <c r="AG7" s="948"/>
      <c r="AH7" s="948"/>
      <c r="AI7" s="948"/>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6" t="s">
        <v>881</v>
      </c>
      <c r="B11" s="1297"/>
      <c r="C11" s="1297"/>
      <c r="D11" s="1297"/>
      <c r="E11" s="1297"/>
      <c r="F11" s="1297"/>
      <c r="G11" s="1297"/>
      <c r="H11" s="1297"/>
      <c r="I11" s="1297"/>
      <c r="J11" s="1297"/>
      <c r="K11" s="1297"/>
      <c r="L11" s="1297"/>
      <c r="M11" s="1297"/>
      <c r="N11" s="1297"/>
      <c r="O11" s="1297"/>
      <c r="P11" s="1298"/>
      <c r="Q11" s="6"/>
      <c r="R11" s="6"/>
      <c r="S11" s="887" t="s">
        <v>401</v>
      </c>
      <c r="T11" s="888"/>
      <c r="U11" s="888"/>
      <c r="V11" s="888"/>
      <c r="W11" s="888"/>
      <c r="X11" s="888"/>
      <c r="Y11" s="888"/>
      <c r="Z11" s="888"/>
      <c r="AA11" s="888"/>
      <c r="AB11" s="888"/>
      <c r="AC11" s="888"/>
      <c r="AD11" s="888"/>
      <c r="AE11" s="888"/>
      <c r="AF11" s="888"/>
      <c r="AG11" s="888"/>
      <c r="AH11" s="888"/>
      <c r="AI11" s="889"/>
      <c r="AJ11" s="4"/>
      <c r="AK11" s="1313" t="s">
        <v>1007</v>
      </c>
      <c r="AL11" s="1314"/>
      <c r="AM11" s="1314"/>
      <c r="AN11" s="1314"/>
      <c r="AO11" s="1314"/>
      <c r="AP11" s="1314"/>
      <c r="AQ11" s="1314"/>
      <c r="AR11" s="1314"/>
      <c r="AS11" s="1314"/>
      <c r="AT11" s="1314"/>
      <c r="AU11" s="1314"/>
      <c r="AV11" s="1314"/>
      <c r="AW11" s="1314"/>
      <c r="AX11" s="1314"/>
      <c r="AY11" s="1314"/>
      <c r="AZ11" s="1314"/>
      <c r="BA11" s="1314"/>
      <c r="BB11" s="1314"/>
      <c r="BC11" s="1314"/>
      <c r="BD11" s="1314"/>
      <c r="BE11" s="1314"/>
      <c r="BF11" s="1314"/>
      <c r="BG11" s="1314"/>
      <c r="BH11" s="1314"/>
      <c r="BI11" s="1314"/>
      <c r="BJ11" s="1314"/>
      <c r="BK11" s="1314"/>
      <c r="BL11" s="1314"/>
      <c r="BM11" s="1314"/>
      <c r="BN11" s="1314"/>
      <c r="BO11" s="1315"/>
      <c r="BP11" s="4"/>
      <c r="BQ11" s="4"/>
      <c r="BR11" s="4"/>
      <c r="BS11" s="4"/>
    </row>
    <row r="12" spans="1:71" ht="14.25" thickTop="1" x14ac:dyDescent="0.2">
      <c r="A12" s="1361" t="s">
        <v>166</v>
      </c>
      <c r="B12" s="1362"/>
      <c r="C12" s="1362"/>
      <c r="D12" s="1362"/>
      <c r="E12" s="1362"/>
      <c r="F12" s="1362"/>
      <c r="G12" s="1049"/>
      <c r="H12" s="1049"/>
      <c r="I12" s="1049"/>
      <c r="J12" s="1049"/>
      <c r="K12" s="1049"/>
      <c r="L12" s="1049"/>
      <c r="M12" s="1049"/>
      <c r="N12" s="1049"/>
      <c r="O12" s="1049"/>
      <c r="P12" s="1050"/>
      <c r="Q12" s="6"/>
      <c r="R12" s="6"/>
      <c r="S12" s="2063"/>
      <c r="T12" s="2064"/>
      <c r="U12" s="2064"/>
      <c r="V12" s="2064"/>
      <c r="W12" s="2064"/>
      <c r="X12" s="2064"/>
      <c r="Y12" s="2064"/>
      <c r="Z12" s="1912" t="s">
        <v>102</v>
      </c>
      <c r="AA12" s="1912"/>
      <c r="AB12" s="1912"/>
      <c r="AC12" s="1912"/>
      <c r="AD12" s="1912"/>
      <c r="AE12" s="1912" t="s">
        <v>101</v>
      </c>
      <c r="AF12" s="1912"/>
      <c r="AG12" s="1912"/>
      <c r="AH12" s="1912"/>
      <c r="AI12" s="2065"/>
      <c r="AJ12" s="4"/>
      <c r="AK12" s="1691"/>
      <c r="AL12" s="1692"/>
      <c r="AM12" s="1693"/>
      <c r="AN12" s="1267" t="s">
        <v>1006</v>
      </c>
      <c r="AO12" s="1267"/>
      <c r="AP12" s="1267"/>
      <c r="AQ12" s="1267" t="s">
        <v>98</v>
      </c>
      <c r="AR12" s="1267"/>
      <c r="AS12" s="1267"/>
      <c r="AT12" s="2070"/>
      <c r="AU12" s="2070"/>
      <c r="AV12" s="2070"/>
      <c r="AW12" s="2070"/>
      <c r="AX12" s="2070"/>
      <c r="AY12" s="2071"/>
      <c r="AZ12" s="1267" t="s">
        <v>155</v>
      </c>
      <c r="BA12" s="1267"/>
      <c r="BB12" s="1267"/>
      <c r="BC12" s="1267"/>
      <c r="BD12" s="1267"/>
      <c r="BE12" s="1267"/>
      <c r="BF12" s="1267"/>
      <c r="BG12" s="1267"/>
      <c r="BH12" s="2072" t="s">
        <v>154</v>
      </c>
      <c r="BI12" s="2073"/>
      <c r="BJ12" s="2073"/>
      <c r="BK12" s="2073"/>
      <c r="BL12" s="2073"/>
      <c r="BM12" s="2073"/>
      <c r="BN12" s="2073"/>
      <c r="BO12" s="2074"/>
      <c r="BP12" s="4"/>
      <c r="BQ12" s="4"/>
      <c r="BR12" s="4"/>
      <c r="BS12" s="4"/>
    </row>
    <row r="13" spans="1:71" ht="12" customHeight="1" x14ac:dyDescent="0.2">
      <c r="A13" s="1304" t="s">
        <v>165</v>
      </c>
      <c r="B13" s="1305"/>
      <c r="C13" s="1305"/>
      <c r="D13" s="1305"/>
      <c r="E13" s="1305"/>
      <c r="F13" s="1305"/>
      <c r="G13" s="1008"/>
      <c r="H13" s="2017"/>
      <c r="I13" s="2017"/>
      <c r="J13" s="2017"/>
      <c r="K13" s="2017"/>
      <c r="L13" s="356" t="s">
        <v>133</v>
      </c>
      <c r="M13" s="1150"/>
      <c r="N13" s="1150"/>
      <c r="O13" s="1150"/>
      <c r="P13" s="1358"/>
      <c r="Q13" s="6"/>
      <c r="R13" s="6"/>
      <c r="S13" s="1005" t="s">
        <v>105</v>
      </c>
      <c r="T13" s="1006"/>
      <c r="U13" s="1006"/>
      <c r="V13" s="1006"/>
      <c r="W13" s="1006"/>
      <c r="X13" s="1006"/>
      <c r="Y13" s="1006"/>
      <c r="Z13" s="2067"/>
      <c r="AA13" s="1745"/>
      <c r="AB13" s="1745"/>
      <c r="AC13" s="1745"/>
      <c r="AD13" s="1745"/>
      <c r="AE13" s="2067"/>
      <c r="AF13" s="1745"/>
      <c r="AG13" s="1745"/>
      <c r="AH13" s="1745"/>
      <c r="AI13" s="2068"/>
      <c r="AJ13" s="4"/>
      <c r="AK13" s="1324" t="s">
        <v>152</v>
      </c>
      <c r="AL13" s="1325"/>
      <c r="AM13" s="1325"/>
      <c r="AN13" s="1080"/>
      <c r="AO13" s="1080"/>
      <c r="AP13" s="1080"/>
      <c r="AQ13" s="1073"/>
      <c r="AR13" s="1073"/>
      <c r="AS13" s="1074"/>
      <c r="AT13" s="2075"/>
      <c r="AU13" s="2076"/>
      <c r="AV13" s="2076"/>
      <c r="AW13" s="2076"/>
      <c r="AX13" s="2076"/>
      <c r="AY13" s="2077"/>
      <c r="AZ13" s="2069" t="str">
        <f>IF(AN13="","",IF(100*(ABS(AN13-$AN$16)/$AN$16)&gt;10,"T1 Exceeds 10% by "&amp;ROUND(100*(ABS(AN13-$AN$16)/$AN$16)-10,1)&amp;"%",""))</f>
        <v/>
      </c>
      <c r="BA13" s="1322"/>
      <c r="BB13" s="1322"/>
      <c r="BC13" s="1322"/>
      <c r="BD13" s="1322"/>
      <c r="BE13" s="1322"/>
      <c r="BF13" s="1322"/>
      <c r="BG13" s="1322"/>
      <c r="BH13" s="1322" t="str">
        <f>IF(AQ13="","",IF(100*(ABS(AQ13-$AQ$16)/$AQ$16)&gt;2,"T1 Exceeds 2% by "&amp;ROUND(100*(ABS(AQ13-$AQ$16)/$AQ$16)-2,1)&amp;"%",""))</f>
        <v/>
      </c>
      <c r="BI13" s="1322"/>
      <c r="BJ13" s="1322"/>
      <c r="BK13" s="1322"/>
      <c r="BL13" s="1322"/>
      <c r="BM13" s="1322"/>
      <c r="BN13" s="1322"/>
      <c r="BO13" s="1323"/>
      <c r="BP13" s="4"/>
      <c r="BQ13" s="4"/>
      <c r="BR13" s="4"/>
      <c r="BS13" s="4"/>
    </row>
    <row r="14" spans="1:71" ht="12" customHeight="1" x14ac:dyDescent="0.2">
      <c r="A14" s="1304" t="s">
        <v>111</v>
      </c>
      <c r="B14" s="1305"/>
      <c r="C14" s="1305"/>
      <c r="D14" s="1305"/>
      <c r="E14" s="1305"/>
      <c r="F14" s="1305"/>
      <c r="G14" s="1033"/>
      <c r="H14" s="1033"/>
      <c r="I14" s="1033"/>
      <c r="J14" s="1033"/>
      <c r="K14" s="1033"/>
      <c r="L14" s="1033"/>
      <c r="M14" s="1033"/>
      <c r="N14" s="1033"/>
      <c r="O14" s="1033"/>
      <c r="P14" s="1034"/>
      <c r="Q14" s="6"/>
      <c r="R14" s="6"/>
      <c r="S14" s="997" t="s">
        <v>1006</v>
      </c>
      <c r="T14" s="998"/>
      <c r="U14" s="998"/>
      <c r="V14" s="998"/>
      <c r="W14" s="998"/>
      <c r="X14" s="998"/>
      <c r="Y14" s="998"/>
      <c r="Z14" s="2066"/>
      <c r="AA14" s="927"/>
      <c r="AB14" s="927"/>
      <c r="AC14" s="927"/>
      <c r="AD14" s="927"/>
      <c r="AE14" s="929" t="str">
        <f>IF(AT18="Single Phase",AN13,IF(AT18="Three Phase",IF(MOD(AN13,1)=0,AN13&amp;".0",AN13)&amp;", "&amp;IF(MOD(AN14,1)=0,AN14&amp;".0",AN14)&amp;", "&amp;IF(MOD(AN15,1)=0,AN15&amp;".0",AN15),""))</f>
        <v/>
      </c>
      <c r="AF14" s="929"/>
      <c r="AG14" s="929"/>
      <c r="AH14" s="929"/>
      <c r="AI14" s="1030"/>
      <c r="AJ14" s="4"/>
      <c r="AK14" s="1324" t="s">
        <v>51</v>
      </c>
      <c r="AL14" s="1325"/>
      <c r="AM14" s="1325"/>
      <c r="AN14" s="1080"/>
      <c r="AO14" s="1080"/>
      <c r="AP14" s="1080"/>
      <c r="AQ14" s="1073"/>
      <c r="AR14" s="1073"/>
      <c r="AS14" s="1074"/>
      <c r="AT14" s="2078"/>
      <c r="AU14" s="2079"/>
      <c r="AV14" s="2079"/>
      <c r="AW14" s="2079"/>
      <c r="AX14" s="2079"/>
      <c r="AY14" s="2080"/>
      <c r="AZ14" s="2069" t="str">
        <f>IF(AN14="","",IF(100*(ABS(AN14-$AN$16)/$AN$16)&gt;10,"T2 Exceeds 10% by "&amp;ROUND(100*(ABS(AN14-$AN$16)/$AN$16)-10,1)&amp;"%",""))</f>
        <v/>
      </c>
      <c r="BA14" s="1322"/>
      <c r="BB14" s="1322"/>
      <c r="BC14" s="1322"/>
      <c r="BD14" s="1322"/>
      <c r="BE14" s="1322"/>
      <c r="BF14" s="1322"/>
      <c r="BG14" s="1322"/>
      <c r="BH14" s="1322" t="str">
        <f>IF(AQ14="","",IF(100*(ABS(AQ14-$AQ$16)/$AQ$16)&gt;2,"T2 Exceeds 2% by "&amp;ROUND(100*(ABS(AQ14-$AQ$16)/$AQ$16)-2,1)&amp;"%",""))</f>
        <v/>
      </c>
      <c r="BI14" s="1322"/>
      <c r="BJ14" s="1322"/>
      <c r="BK14" s="1322"/>
      <c r="BL14" s="1322"/>
      <c r="BM14" s="1322"/>
      <c r="BN14" s="1322"/>
      <c r="BO14" s="1323"/>
      <c r="BP14" s="4"/>
      <c r="BQ14" s="4"/>
      <c r="BR14" s="4"/>
      <c r="BS14" s="4"/>
    </row>
    <row r="15" spans="1:71" ht="12" customHeight="1" thickBot="1" x14ac:dyDescent="0.25">
      <c r="A15" s="1392" t="s">
        <v>54</v>
      </c>
      <c r="B15" s="1393"/>
      <c r="C15" s="1393"/>
      <c r="D15" s="1393"/>
      <c r="E15" s="1393"/>
      <c r="F15" s="1394"/>
      <c r="G15" s="1033"/>
      <c r="H15" s="1033"/>
      <c r="I15" s="1033"/>
      <c r="J15" s="1033"/>
      <c r="K15" s="1033"/>
      <c r="L15" s="1033"/>
      <c r="M15" s="1033"/>
      <c r="N15" s="1033"/>
      <c r="O15" s="1033"/>
      <c r="P15" s="1034"/>
      <c r="Q15" s="6"/>
      <c r="R15" s="6"/>
      <c r="S15" s="986" t="s">
        <v>98</v>
      </c>
      <c r="T15" s="987"/>
      <c r="U15" s="987"/>
      <c r="V15" s="987"/>
      <c r="W15" s="987"/>
      <c r="X15" s="987"/>
      <c r="Y15" s="987"/>
      <c r="Z15" s="1532"/>
      <c r="AA15" s="1532"/>
      <c r="AB15" s="1532"/>
      <c r="AC15" s="1532"/>
      <c r="AD15" s="1532"/>
      <c r="AE15" s="1157" t="str">
        <f>IF(AT18="Single Phase",AQ13,IF(AT18="Three Phase",AQ13 &amp;", "&amp; AQ14 &amp; ", " &amp; AQ15,""))</f>
        <v/>
      </c>
      <c r="AF15" s="1157"/>
      <c r="AG15" s="1157"/>
      <c r="AH15" s="1157"/>
      <c r="AI15" s="1158"/>
      <c r="AJ15" s="4"/>
      <c r="AK15" s="1324" t="s">
        <v>50</v>
      </c>
      <c r="AL15" s="1325"/>
      <c r="AM15" s="1325"/>
      <c r="AN15" s="1080"/>
      <c r="AO15" s="1080"/>
      <c r="AP15" s="1080"/>
      <c r="AQ15" s="1073"/>
      <c r="AR15" s="1073"/>
      <c r="AS15" s="1074"/>
      <c r="AT15" s="2081"/>
      <c r="AU15" s="2082"/>
      <c r="AV15" s="2082"/>
      <c r="AW15" s="2082"/>
      <c r="AX15" s="2082"/>
      <c r="AY15" s="2083"/>
      <c r="AZ15" s="2069" t="str">
        <f>IF(AN15="","",IF(100*(ABS(AN15-$AN$16)/$AN$16)&gt;10,"T3 Exceeds 10% by "&amp;ROUND(100*(ABS(AN15-$AN$16)/$AN$16)-10,1)&amp;"%",""))</f>
        <v/>
      </c>
      <c r="BA15" s="1322"/>
      <c r="BB15" s="1322"/>
      <c r="BC15" s="1322"/>
      <c r="BD15" s="1322"/>
      <c r="BE15" s="1322"/>
      <c r="BF15" s="1322"/>
      <c r="BG15" s="1322"/>
      <c r="BH15" s="1322" t="str">
        <f>IF(AQ15="","",IF(100*(ABS(AQ15-$AQ$16)/$AQ$16)&gt;2,"T3 Exceeds 2% by "&amp;ROUND(100*(ABS(AQ15-$AQ$16)/$AQ$16)-2,1)&amp;"%",""))</f>
        <v/>
      </c>
      <c r="BI15" s="1322"/>
      <c r="BJ15" s="1322"/>
      <c r="BK15" s="1322"/>
      <c r="BL15" s="1322"/>
      <c r="BM15" s="1322"/>
      <c r="BN15" s="1322"/>
      <c r="BO15" s="1323"/>
      <c r="BP15" s="4"/>
      <c r="BQ15" s="4"/>
      <c r="BR15" s="4"/>
      <c r="BS15" s="4"/>
    </row>
    <row r="16" spans="1:71" ht="12" customHeight="1" thickBot="1" x14ac:dyDescent="0.25">
      <c r="A16" s="1392" t="s">
        <v>150</v>
      </c>
      <c r="B16" s="1393"/>
      <c r="C16" s="1393"/>
      <c r="D16" s="1393"/>
      <c r="E16" s="1393"/>
      <c r="F16" s="1394"/>
      <c r="G16" s="1033"/>
      <c r="H16" s="1033"/>
      <c r="I16" s="1033"/>
      <c r="J16" s="1033"/>
      <c r="K16" s="1033"/>
      <c r="L16" s="1033"/>
      <c r="M16" s="1033"/>
      <c r="N16" s="1033"/>
      <c r="O16" s="1033"/>
      <c r="P16" s="1034"/>
      <c r="Q16" s="6"/>
      <c r="R16" s="6"/>
      <c r="S16" s="40"/>
      <c r="T16" s="40"/>
      <c r="U16" s="40"/>
      <c r="V16" s="40"/>
      <c r="W16" s="40"/>
      <c r="X16" s="40"/>
      <c r="Y16" s="40"/>
      <c r="Z16" s="40"/>
      <c r="AA16" s="40"/>
      <c r="AB16" s="40"/>
      <c r="AC16" s="40"/>
      <c r="AD16" s="40"/>
      <c r="AE16" s="40"/>
      <c r="AF16" s="40"/>
      <c r="AG16" s="40"/>
      <c r="AH16" s="40"/>
      <c r="AI16" s="40"/>
      <c r="AJ16" s="4"/>
      <c r="AK16" s="1324" t="s">
        <v>144</v>
      </c>
      <c r="AL16" s="1325"/>
      <c r="AM16" s="1325"/>
      <c r="AN16" s="1396" t="str">
        <f>IFERROR(AVERAGE(AN13:AP15),"")</f>
        <v/>
      </c>
      <c r="AO16" s="1396"/>
      <c r="AP16" s="1396"/>
      <c r="AQ16" s="1320" t="str">
        <f>IFERROR(AVERAGE(AQ13:AS15),"")</f>
        <v/>
      </c>
      <c r="AR16" s="1320"/>
      <c r="AS16" s="1430"/>
      <c r="AT16" s="2086"/>
      <c r="AU16" s="2087"/>
      <c r="AV16" s="2087"/>
      <c r="AW16" s="2087"/>
      <c r="AX16" s="2087"/>
      <c r="AY16" s="2088"/>
      <c r="AZ16" s="1344" t="s">
        <v>143</v>
      </c>
      <c r="BA16" s="1344"/>
      <c r="BB16" s="1344"/>
      <c r="BC16" s="1344"/>
      <c r="BD16" s="1344"/>
      <c r="BE16" s="1344"/>
      <c r="BF16" s="1344"/>
      <c r="BG16" s="1344"/>
      <c r="BH16" s="1344"/>
      <c r="BI16" s="1344"/>
      <c r="BJ16" s="1344"/>
      <c r="BK16" s="1344"/>
      <c r="BL16" s="1344"/>
      <c r="BM16" s="1344"/>
      <c r="BN16" s="1344"/>
      <c r="BO16" s="1345"/>
      <c r="BP16" s="4"/>
      <c r="BQ16" s="4"/>
      <c r="BR16" s="4"/>
      <c r="BS16" s="4"/>
    </row>
    <row r="17" spans="1:71" ht="12" customHeight="1" thickBot="1" x14ac:dyDescent="0.25">
      <c r="A17" s="1392" t="s">
        <v>149</v>
      </c>
      <c r="B17" s="1393"/>
      <c r="C17" s="1393"/>
      <c r="D17" s="1393"/>
      <c r="E17" s="1393"/>
      <c r="F17" s="1394"/>
      <c r="G17" s="1373" t="s">
        <v>148</v>
      </c>
      <c r="H17" s="1373"/>
      <c r="I17" s="1373"/>
      <c r="J17" s="1373"/>
      <c r="K17" s="1373"/>
      <c r="L17" s="1373"/>
      <c r="M17" s="1373"/>
      <c r="N17" s="1373"/>
      <c r="O17" s="1373"/>
      <c r="P17" s="1374"/>
      <c r="Q17" s="6"/>
      <c r="R17" s="6"/>
      <c r="S17" s="133"/>
      <c r="T17" s="1433" t="s">
        <v>402</v>
      </c>
      <c r="U17" s="1434"/>
      <c r="V17" s="1434"/>
      <c r="W17" s="1434"/>
      <c r="X17" s="1434"/>
      <c r="Y17" s="1434"/>
      <c r="Z17" s="1434"/>
      <c r="AA17" s="1434"/>
      <c r="AB17" s="1434"/>
      <c r="AC17" s="1434"/>
      <c r="AD17" s="1434"/>
      <c r="AE17" s="1434"/>
      <c r="AF17" s="1434"/>
      <c r="AG17" s="1434"/>
      <c r="AH17" s="1434"/>
      <c r="AI17" s="1435"/>
      <c r="AJ17" s="4"/>
      <c r="AK17" s="2056"/>
      <c r="AL17" s="2057"/>
      <c r="AM17" s="2057"/>
      <c r="AN17" s="2057"/>
      <c r="AO17" s="2057"/>
      <c r="AP17" s="2057"/>
      <c r="AQ17" s="2057"/>
      <c r="AR17" s="2057"/>
      <c r="AS17" s="2058"/>
      <c r="AT17" s="1784" t="s">
        <v>141</v>
      </c>
      <c r="AU17" s="1784"/>
      <c r="AV17" s="1784"/>
      <c r="AW17" s="1784"/>
      <c r="AX17" s="1784"/>
      <c r="AY17" s="2062"/>
      <c r="AZ17" s="1346" t="s">
        <v>140</v>
      </c>
      <c r="BA17" s="1347"/>
      <c r="BB17" s="1347"/>
      <c r="BC17" s="1347"/>
      <c r="BD17" s="1347"/>
      <c r="BE17" s="1347"/>
      <c r="BF17" s="1347"/>
      <c r="BG17" s="1347"/>
      <c r="BH17" s="1347"/>
      <c r="BI17" s="1347"/>
      <c r="BJ17" s="1347"/>
      <c r="BK17" s="1347"/>
      <c r="BL17" s="1347"/>
      <c r="BM17" s="1347"/>
      <c r="BN17" s="1347"/>
      <c r="BO17" s="1348"/>
      <c r="BP17" s="4"/>
      <c r="BQ17" s="4"/>
      <c r="BR17" s="4"/>
      <c r="BS17" s="4"/>
    </row>
    <row r="18" spans="1:71" ht="12.75" customHeight="1" thickTop="1" thickBot="1" x14ac:dyDescent="0.25">
      <c r="A18" s="1304" t="s">
        <v>146</v>
      </c>
      <c r="B18" s="1305"/>
      <c r="C18" s="1305"/>
      <c r="D18" s="1305"/>
      <c r="E18" s="1305"/>
      <c r="F18" s="1305"/>
      <c r="G18" s="1033"/>
      <c r="H18" s="1033"/>
      <c r="I18" s="1033"/>
      <c r="J18" s="1033"/>
      <c r="K18" s="1033"/>
      <c r="L18" s="1033"/>
      <c r="M18" s="1033"/>
      <c r="N18" s="1033"/>
      <c r="O18" s="1033"/>
      <c r="P18" s="1034"/>
      <c r="Q18" s="6"/>
      <c r="R18" s="6"/>
      <c r="S18" s="40"/>
      <c r="T18" s="1680"/>
      <c r="U18" s="1681"/>
      <c r="V18" s="1681"/>
      <c r="W18" s="1681"/>
      <c r="X18" s="1681"/>
      <c r="Y18" s="1681"/>
      <c r="Z18" s="1681" t="s">
        <v>102</v>
      </c>
      <c r="AA18" s="1681"/>
      <c r="AB18" s="1681"/>
      <c r="AC18" s="1681"/>
      <c r="AD18" s="1681"/>
      <c r="AE18" s="1681" t="s">
        <v>101</v>
      </c>
      <c r="AF18" s="1681"/>
      <c r="AG18" s="1681"/>
      <c r="AH18" s="1681"/>
      <c r="AI18" s="1694"/>
      <c r="AJ18" s="4"/>
      <c r="AK18" s="2059"/>
      <c r="AL18" s="2060"/>
      <c r="AM18" s="2060"/>
      <c r="AN18" s="2060"/>
      <c r="AO18" s="2060"/>
      <c r="AP18" s="2060"/>
      <c r="AQ18" s="2060"/>
      <c r="AR18" s="2060"/>
      <c r="AS18" s="2061"/>
      <c r="AT18" s="1043"/>
      <c r="AU18" s="1044"/>
      <c r="AV18" s="1044"/>
      <c r="AW18" s="1044"/>
      <c r="AX18" s="1044"/>
      <c r="AY18" s="1045"/>
      <c r="AZ18" s="1349"/>
      <c r="BA18" s="1350"/>
      <c r="BB18" s="1350"/>
      <c r="BC18" s="1350"/>
      <c r="BD18" s="1350"/>
      <c r="BE18" s="1350"/>
      <c r="BF18" s="1350"/>
      <c r="BG18" s="1350"/>
      <c r="BH18" s="1350"/>
      <c r="BI18" s="1350"/>
      <c r="BJ18" s="1350"/>
      <c r="BK18" s="1350"/>
      <c r="BL18" s="1350"/>
      <c r="BM18" s="1350"/>
      <c r="BN18" s="1350"/>
      <c r="BO18" s="1351"/>
      <c r="BP18" s="4"/>
      <c r="BQ18" s="4"/>
      <c r="BR18" s="4"/>
      <c r="BS18" s="4"/>
    </row>
    <row r="19" spans="1:71" ht="12" customHeight="1" thickBot="1" x14ac:dyDescent="0.25">
      <c r="A19" s="1304" t="s">
        <v>164</v>
      </c>
      <c r="B19" s="1305"/>
      <c r="C19" s="1305"/>
      <c r="D19" s="1305"/>
      <c r="E19" s="1305"/>
      <c r="F19" s="1305"/>
      <c r="G19" s="1033"/>
      <c r="H19" s="1033"/>
      <c r="I19" s="1033"/>
      <c r="J19" s="1033"/>
      <c r="K19" s="1033"/>
      <c r="L19" s="1033"/>
      <c r="M19" s="1033"/>
      <c r="N19" s="1033"/>
      <c r="O19" s="1033"/>
      <c r="P19" s="1034"/>
      <c r="Q19" s="6"/>
      <c r="R19" s="6"/>
      <c r="S19" s="40"/>
      <c r="T19" s="1304" t="s">
        <v>161</v>
      </c>
      <c r="U19" s="1305"/>
      <c r="V19" s="1305"/>
      <c r="W19" s="1305"/>
      <c r="X19" s="1305"/>
      <c r="Y19" s="1305"/>
      <c r="Z19" s="926"/>
      <c r="AA19" s="926"/>
      <c r="AB19" s="926"/>
      <c r="AC19" s="926"/>
      <c r="AD19" s="926"/>
      <c r="AE19" s="1729" t="str">
        <f>AC53</f>
        <v/>
      </c>
      <c r="AF19" s="1730"/>
      <c r="AG19" s="1730"/>
      <c r="AH19" s="1730"/>
      <c r="AI19" s="1731"/>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302" t="s">
        <v>163</v>
      </c>
      <c r="B20" s="1303"/>
      <c r="C20" s="1303"/>
      <c r="D20" s="1303"/>
      <c r="E20" s="1303"/>
      <c r="F20" s="1303"/>
      <c r="G20" s="1372"/>
      <c r="H20" s="1372"/>
      <c r="I20" s="1372"/>
      <c r="J20" s="1372"/>
      <c r="K20" s="1372"/>
      <c r="L20" s="1372"/>
      <c r="M20" s="1372"/>
      <c r="N20" s="1372"/>
      <c r="O20" s="1372"/>
      <c r="P20" s="2019"/>
      <c r="Q20" s="6"/>
      <c r="R20" s="6"/>
      <c r="S20" s="40"/>
      <c r="T20" s="1304" t="s">
        <v>160</v>
      </c>
      <c r="U20" s="1305"/>
      <c r="V20" s="1305"/>
      <c r="W20" s="1305"/>
      <c r="X20" s="1305"/>
      <c r="Y20" s="1305"/>
      <c r="Z20" s="926"/>
      <c r="AA20" s="926"/>
      <c r="AB20" s="926"/>
      <c r="AC20" s="926"/>
      <c r="AD20" s="926"/>
      <c r="AE20" s="959"/>
      <c r="AF20" s="960"/>
      <c r="AG20" s="960"/>
      <c r="AH20" s="960"/>
      <c r="AI20" s="1479"/>
      <c r="AJ20" s="4"/>
      <c r="AK20" s="1313" t="s">
        <v>696</v>
      </c>
      <c r="AL20" s="1314"/>
      <c r="AM20" s="1314"/>
      <c r="AN20" s="1314"/>
      <c r="AO20" s="1314"/>
      <c r="AP20" s="1314"/>
      <c r="AQ20" s="1314"/>
      <c r="AR20" s="1314"/>
      <c r="AS20" s="1314"/>
      <c r="AT20" s="1314"/>
      <c r="AU20" s="1314"/>
      <c r="AV20" s="1314"/>
      <c r="AW20" s="1314"/>
      <c r="AX20" s="1314"/>
      <c r="AY20" s="1315"/>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304" t="s">
        <v>403</v>
      </c>
      <c r="U21" s="1305"/>
      <c r="V21" s="1305"/>
      <c r="W21" s="1305"/>
      <c r="X21" s="1305"/>
      <c r="Y21" s="1305"/>
      <c r="Z21" s="926"/>
      <c r="AA21" s="926"/>
      <c r="AB21" s="926"/>
      <c r="AC21" s="926"/>
      <c r="AD21" s="926"/>
      <c r="AE21" s="959"/>
      <c r="AF21" s="960"/>
      <c r="AG21" s="960"/>
      <c r="AH21" s="960"/>
      <c r="AI21" s="1479"/>
      <c r="AJ21" s="4"/>
      <c r="AK21" s="913"/>
      <c r="AL21" s="914"/>
      <c r="AM21" s="914"/>
      <c r="AN21" s="914"/>
      <c r="AO21" s="915"/>
      <c r="AP21" s="916"/>
      <c r="AQ21" s="914"/>
      <c r="AR21" s="914"/>
      <c r="AS21" s="914"/>
      <c r="AT21" s="915"/>
      <c r="AU21" s="916"/>
      <c r="AV21" s="914"/>
      <c r="AW21" s="914"/>
      <c r="AX21" s="914"/>
      <c r="AY21" s="917"/>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02" t="s">
        <v>230</v>
      </c>
      <c r="U22" s="1303"/>
      <c r="V22" s="1303"/>
      <c r="W22" s="1303"/>
      <c r="X22" s="1303"/>
      <c r="Y22" s="1303"/>
      <c r="Z22" s="1532"/>
      <c r="AA22" s="1532"/>
      <c r="AB22" s="1532"/>
      <c r="AC22" s="1532"/>
      <c r="AD22" s="1532"/>
      <c r="AE22" s="1976">
        <f>IFERROR(SUM(AE21,AE20),"")</f>
        <v>0</v>
      </c>
      <c r="AF22" s="1698"/>
      <c r="AG22" s="1698"/>
      <c r="AH22" s="1698"/>
      <c r="AI22" s="1723"/>
      <c r="AJ22" s="4"/>
      <c r="AK22" s="894"/>
      <c r="AL22" s="878"/>
      <c r="AM22" s="878"/>
      <c r="AN22" s="878"/>
      <c r="AO22" s="879"/>
      <c r="AP22" s="877"/>
      <c r="AQ22" s="878"/>
      <c r="AR22" s="878"/>
      <c r="AS22" s="878"/>
      <c r="AT22" s="879"/>
      <c r="AU22" s="877"/>
      <c r="AV22" s="878"/>
      <c r="AW22" s="878"/>
      <c r="AX22" s="878"/>
      <c r="AY22" s="880"/>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894"/>
      <c r="AL23" s="878"/>
      <c r="AM23" s="878"/>
      <c r="AN23" s="878"/>
      <c r="AO23" s="879"/>
      <c r="AP23" s="877"/>
      <c r="AQ23" s="878"/>
      <c r="AR23" s="878"/>
      <c r="AS23" s="878"/>
      <c r="AT23" s="879"/>
      <c r="AU23" s="877"/>
      <c r="AV23" s="878"/>
      <c r="AW23" s="878"/>
      <c r="AX23" s="878"/>
      <c r="AY23" s="880"/>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433" t="s">
        <v>159</v>
      </c>
      <c r="U24" s="1434"/>
      <c r="V24" s="1434"/>
      <c r="W24" s="1434"/>
      <c r="X24" s="1434"/>
      <c r="Y24" s="1434"/>
      <c r="Z24" s="1434"/>
      <c r="AA24" s="1434"/>
      <c r="AB24" s="1434"/>
      <c r="AC24" s="1434"/>
      <c r="AD24" s="1434"/>
      <c r="AE24" s="1434"/>
      <c r="AF24" s="1434"/>
      <c r="AG24" s="1434"/>
      <c r="AH24" s="1434"/>
      <c r="AI24" s="1435"/>
      <c r="AJ24" s="4"/>
      <c r="AK24" s="894"/>
      <c r="AL24" s="878"/>
      <c r="AM24" s="878"/>
      <c r="AN24" s="878"/>
      <c r="AO24" s="879"/>
      <c r="AP24" s="877"/>
      <c r="AQ24" s="878"/>
      <c r="AR24" s="878"/>
      <c r="AS24" s="878"/>
      <c r="AT24" s="879"/>
      <c r="AU24" s="877"/>
      <c r="AV24" s="878"/>
      <c r="AW24" s="878"/>
      <c r="AX24" s="878"/>
      <c r="AY24" s="880"/>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49" t="s">
        <v>365</v>
      </c>
      <c r="U25" s="2050"/>
      <c r="V25" s="2050"/>
      <c r="W25" s="2050"/>
      <c r="X25" s="2050"/>
      <c r="Y25" s="2050"/>
      <c r="Z25" s="2050"/>
      <c r="AA25" s="2050"/>
      <c r="AB25" s="2050"/>
      <c r="AC25" s="2050"/>
      <c r="AD25" s="2050"/>
      <c r="AE25" s="2053"/>
      <c r="AF25" s="2054"/>
      <c r="AG25" s="2054"/>
      <c r="AH25" s="2051" t="str">
        <f>IF(ISNUMBER(AE25),"%","")</f>
        <v/>
      </c>
      <c r="AI25" s="2052"/>
      <c r="AJ25" s="4"/>
      <c r="AK25" s="894"/>
      <c r="AL25" s="878"/>
      <c r="AM25" s="878"/>
      <c r="AN25" s="878"/>
      <c r="AO25" s="879"/>
      <c r="AP25" s="877"/>
      <c r="AQ25" s="878"/>
      <c r="AR25" s="878"/>
      <c r="AS25" s="878"/>
      <c r="AT25" s="879"/>
      <c r="AU25" s="877"/>
      <c r="AV25" s="878"/>
      <c r="AW25" s="878"/>
      <c r="AX25" s="878"/>
      <c r="AY25" s="880"/>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38"/>
      <c r="AL26" s="931"/>
      <c r="AM26" s="931"/>
      <c r="AN26" s="931"/>
      <c r="AO26" s="939"/>
      <c r="AP26" s="930"/>
      <c r="AQ26" s="931"/>
      <c r="AR26" s="931"/>
      <c r="AS26" s="931"/>
      <c r="AT26" s="939"/>
      <c r="AU26" s="930"/>
      <c r="AV26" s="931"/>
      <c r="AW26" s="931"/>
      <c r="AX26" s="931"/>
      <c r="AY26" s="932"/>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92" t="s">
        <v>92</v>
      </c>
      <c r="AW28" s="1314"/>
      <c r="AX28" s="1314"/>
      <c r="AY28" s="1314"/>
      <c r="AZ28" s="1314"/>
      <c r="BA28" s="1314"/>
      <c r="BB28" s="1314"/>
      <c r="BC28" s="1993"/>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94" t="s">
        <v>91</v>
      </c>
      <c r="AW29" s="1661"/>
      <c r="AX29" s="1661"/>
      <c r="AY29" s="1661"/>
      <c r="AZ29" s="1661"/>
      <c r="BA29" s="1662"/>
      <c r="BB29" s="1995"/>
      <c r="BC29" s="1996"/>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25" t="s">
        <v>749</v>
      </c>
      <c r="AL30" s="1626"/>
      <c r="AM30" s="1626"/>
      <c r="AN30" s="1626"/>
      <c r="AO30" s="1626"/>
      <c r="AP30" s="1626"/>
      <c r="AQ30" s="1626"/>
      <c r="AR30" s="1626"/>
      <c r="AS30" s="1627"/>
      <c r="AT30" s="4"/>
      <c r="AU30" s="48"/>
      <c r="AV30" s="1997" t="s">
        <v>90</v>
      </c>
      <c r="AW30" s="1276"/>
      <c r="AX30" s="1276"/>
      <c r="AY30" s="1276"/>
      <c r="AZ30" s="1276"/>
      <c r="BA30" s="1277"/>
      <c r="BB30" s="1998"/>
      <c r="BC30" s="1999"/>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589" t="s">
        <v>60</v>
      </c>
      <c r="B31" s="1586"/>
      <c r="C31" s="1586"/>
      <c r="D31" s="1586"/>
      <c r="E31" s="1586"/>
      <c r="F31" s="1586"/>
      <c r="G31" s="1586"/>
      <c r="H31" s="1585" t="s">
        <v>93</v>
      </c>
      <c r="I31" s="1585"/>
      <c r="J31" s="1585"/>
      <c r="K31" s="1585"/>
      <c r="L31" s="1585"/>
      <c r="M31" s="1585"/>
      <c r="N31" s="1585"/>
      <c r="O31" s="1585"/>
      <c r="P31" s="1585"/>
      <c r="Q31" s="1586" t="s">
        <v>59</v>
      </c>
      <c r="R31" s="1586"/>
      <c r="S31" s="1586"/>
      <c r="T31" s="1585" t="s">
        <v>58</v>
      </c>
      <c r="U31" s="1585"/>
      <c r="V31" s="1585"/>
      <c r="W31" s="1585"/>
      <c r="X31" s="1585"/>
      <c r="Y31" s="1585"/>
      <c r="Z31" s="1585"/>
      <c r="AA31" s="1585"/>
      <c r="AB31" s="1585"/>
      <c r="AC31" s="1586" t="s">
        <v>57</v>
      </c>
      <c r="AD31" s="1586"/>
      <c r="AE31" s="1586"/>
      <c r="AF31" s="1598" t="s">
        <v>39</v>
      </c>
      <c r="AG31" s="1599"/>
      <c r="AH31" s="1599"/>
      <c r="AI31" s="1600"/>
      <c r="AJ31" s="4"/>
      <c r="AK31" s="1628"/>
      <c r="AL31" s="1629"/>
      <c r="AM31" s="1629"/>
      <c r="AN31" s="1629"/>
      <c r="AO31" s="1629"/>
      <c r="AP31" s="1629"/>
      <c r="AQ31" s="1629"/>
      <c r="AR31" s="1629"/>
      <c r="AS31" s="1630"/>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590"/>
      <c r="B32" s="1587"/>
      <c r="C32" s="1587"/>
      <c r="D32" s="1587"/>
      <c r="E32" s="1587"/>
      <c r="F32" s="1587"/>
      <c r="G32" s="1587"/>
      <c r="H32" s="1368" t="s">
        <v>55</v>
      </c>
      <c r="I32" s="1368"/>
      <c r="J32" s="1368"/>
      <c r="K32" s="1368" t="s">
        <v>54</v>
      </c>
      <c r="L32" s="1368"/>
      <c r="M32" s="1368"/>
      <c r="N32" s="1368" t="s">
        <v>53</v>
      </c>
      <c r="O32" s="1368"/>
      <c r="P32" s="1368"/>
      <c r="Q32" s="1587"/>
      <c r="R32" s="1587"/>
      <c r="S32" s="1587"/>
      <c r="T32" s="1368" t="s">
        <v>52</v>
      </c>
      <c r="U32" s="1368"/>
      <c r="V32" s="1368"/>
      <c r="W32" s="1368" t="s">
        <v>51</v>
      </c>
      <c r="X32" s="1368"/>
      <c r="Y32" s="1368"/>
      <c r="Z32" s="1368" t="s">
        <v>50</v>
      </c>
      <c r="AA32" s="1368"/>
      <c r="AB32" s="1368"/>
      <c r="AC32" s="1587"/>
      <c r="AD32" s="1587"/>
      <c r="AE32" s="1587"/>
      <c r="AF32" s="1601"/>
      <c r="AG32" s="1602"/>
      <c r="AH32" s="1602"/>
      <c r="AI32" s="1603"/>
      <c r="AJ32" s="4"/>
      <c r="AK32" s="1631"/>
      <c r="AL32" s="1632"/>
      <c r="AM32" s="1632"/>
      <c r="AN32" s="1632"/>
      <c r="AO32" s="1632"/>
      <c r="AP32" s="1632"/>
      <c r="AQ32" s="1632"/>
      <c r="AR32" s="1632"/>
      <c r="AS32" s="1633"/>
      <c r="AT32" s="4"/>
      <c r="AU32" s="1313" t="s">
        <v>56</v>
      </c>
      <c r="AV32" s="1314"/>
      <c r="AW32" s="1314"/>
      <c r="AX32" s="1314"/>
      <c r="AY32" s="1314"/>
      <c r="AZ32" s="1314"/>
      <c r="BA32" s="1314"/>
      <c r="BB32" s="1314"/>
      <c r="BC32" s="1314"/>
      <c r="BD32" s="1315"/>
      <c r="BE32" s="176"/>
      <c r="BF32" s="261"/>
      <c r="BG32" s="176"/>
      <c r="BH32" s="176"/>
      <c r="BI32" s="176"/>
      <c r="BJ32" s="176"/>
      <c r="BK32" s="176"/>
      <c r="BL32" s="176"/>
      <c r="BM32" s="176"/>
      <c r="BN32" s="176"/>
      <c r="BO32" s="176"/>
      <c r="BP32" s="176"/>
      <c r="BQ32" s="176"/>
      <c r="BR32" s="176"/>
      <c r="BS32" s="262"/>
    </row>
    <row r="33" spans="1:71" s="34" customFormat="1" ht="12.75" thickTop="1" x14ac:dyDescent="0.2">
      <c r="A33" s="2024"/>
      <c r="B33" s="2025"/>
      <c r="C33" s="2025"/>
      <c r="D33" s="2025"/>
      <c r="E33" s="2025"/>
      <c r="F33" s="2025"/>
      <c r="G33" s="2025"/>
      <c r="H33" s="1049"/>
      <c r="I33" s="1049"/>
      <c r="J33" s="1049"/>
      <c r="K33" s="1049"/>
      <c r="L33" s="1049"/>
      <c r="M33" s="1049"/>
      <c r="N33" s="1049"/>
      <c r="O33" s="1049"/>
      <c r="P33" s="1049"/>
      <c r="Q33" s="1049"/>
      <c r="R33" s="1049"/>
      <c r="S33" s="1049"/>
      <c r="T33" s="1584"/>
      <c r="U33" s="1584"/>
      <c r="V33" s="1584"/>
      <c r="W33" s="1584"/>
      <c r="X33" s="1584"/>
      <c r="Y33" s="1584"/>
      <c r="Z33" s="1584"/>
      <c r="AA33" s="1584"/>
      <c r="AB33" s="1584"/>
      <c r="AC33" s="1584"/>
      <c r="AD33" s="1584"/>
      <c r="AE33" s="1584"/>
      <c r="AF33" s="1049"/>
      <c r="AG33" s="1049"/>
      <c r="AH33" s="1049"/>
      <c r="AI33" s="1050"/>
      <c r="AJ33" s="4"/>
      <c r="AK33" s="1607" t="str">
        <f>IFERROR(AN33*(1-$BB$30),"")</f>
        <v/>
      </c>
      <c r="AL33" s="1608"/>
      <c r="AM33" s="1608"/>
      <c r="AN33" s="1608" t="str">
        <f>IFERROR(($AK$53*Q33),"")</f>
        <v/>
      </c>
      <c r="AO33" s="1608"/>
      <c r="AP33" s="1608"/>
      <c r="AQ33" s="1608" t="str">
        <f>IFERROR(AN33*(1+$BB$29),"")</f>
        <v/>
      </c>
      <c r="AR33" s="1608"/>
      <c r="AS33" s="1609"/>
      <c r="AT33" s="4"/>
      <c r="AU33" s="1977" t="str">
        <f t="shared" ref="AU33:AU52" si="0">IF(AC33="","",IF(AC33&lt;Q33-(Q33*$BB$30),"Below "&amp;$BB$30*100&amp;"% by "&amp;Q33-(Q33*$BB$30)-AC33&amp;" CFM",IF(AC33&gt;Q33+(Q33*$BB$29),"Above "&amp;$BB$29*100&amp;"% by "&amp;AC33-Q33-(Q33*$BB$29)&amp;" CFM","")))</f>
        <v/>
      </c>
      <c r="AV33" s="1978"/>
      <c r="AW33" s="1978"/>
      <c r="AX33" s="1978"/>
      <c r="AY33" s="1978"/>
      <c r="AZ33" s="1978"/>
      <c r="BA33" s="1978"/>
      <c r="BB33" s="1978"/>
      <c r="BC33" s="1978"/>
      <c r="BD33" s="1979"/>
      <c r="BE33" s="176"/>
      <c r="BF33" s="261"/>
      <c r="BG33" s="176"/>
      <c r="BH33" s="176"/>
      <c r="BI33" s="176"/>
      <c r="BJ33" s="176"/>
      <c r="BK33" s="176"/>
      <c r="BL33" s="176"/>
      <c r="BM33" s="176"/>
      <c r="BN33" s="176"/>
      <c r="BO33" s="176"/>
      <c r="BP33" s="176"/>
      <c r="BQ33" s="176"/>
      <c r="BR33" s="176"/>
      <c r="BS33" s="262"/>
    </row>
    <row r="34" spans="1:71" s="34" customFormat="1" ht="12" customHeight="1" x14ac:dyDescent="0.2">
      <c r="A34" s="2024"/>
      <c r="B34" s="2025"/>
      <c r="C34" s="2025"/>
      <c r="D34" s="2025"/>
      <c r="E34" s="2025"/>
      <c r="F34" s="2025"/>
      <c r="G34" s="2025"/>
      <c r="H34" s="1049"/>
      <c r="I34" s="1049"/>
      <c r="J34" s="1049"/>
      <c r="K34" s="1049"/>
      <c r="L34" s="1049"/>
      <c r="M34" s="1049"/>
      <c r="N34" s="1049"/>
      <c r="O34" s="1049"/>
      <c r="P34" s="1049"/>
      <c r="Q34" s="1049"/>
      <c r="R34" s="1049"/>
      <c r="S34" s="1049"/>
      <c r="T34" s="1584"/>
      <c r="U34" s="1584"/>
      <c r="V34" s="1584"/>
      <c r="W34" s="1584"/>
      <c r="X34" s="1584"/>
      <c r="Y34" s="1584"/>
      <c r="Z34" s="1584"/>
      <c r="AA34" s="1584"/>
      <c r="AB34" s="1584"/>
      <c r="AC34" s="1584"/>
      <c r="AD34" s="1584"/>
      <c r="AE34" s="1584"/>
      <c r="AF34" s="1033"/>
      <c r="AG34" s="1033"/>
      <c r="AH34" s="1033"/>
      <c r="AI34" s="1034"/>
      <c r="AJ34" s="4"/>
      <c r="AK34" s="1607" t="str">
        <f t="shared" ref="AK34:AK52" si="1">IFERROR(AN34*(1-$BB$30),"")</f>
        <v/>
      </c>
      <c r="AL34" s="1608"/>
      <c r="AM34" s="1608"/>
      <c r="AN34" s="1608" t="str">
        <f t="shared" ref="AN34:AN52" si="2">IFERROR(($AK$53*Q34),"")</f>
        <v/>
      </c>
      <c r="AO34" s="1608"/>
      <c r="AP34" s="1608"/>
      <c r="AQ34" s="1608" t="str">
        <f t="shared" ref="AQ34:AQ52" si="3">IFERROR(AN34*(1+$BB$29),"")</f>
        <v/>
      </c>
      <c r="AR34" s="1608"/>
      <c r="AS34" s="1609"/>
      <c r="AT34" s="4"/>
      <c r="AU34" s="1977" t="str">
        <f t="shared" si="0"/>
        <v/>
      </c>
      <c r="AV34" s="1978"/>
      <c r="AW34" s="1978"/>
      <c r="AX34" s="1978"/>
      <c r="AY34" s="1978"/>
      <c r="AZ34" s="1978"/>
      <c r="BA34" s="1978"/>
      <c r="BB34" s="1978"/>
      <c r="BC34" s="1978"/>
      <c r="BD34" s="1979"/>
      <c r="BE34" s="4"/>
      <c r="BF34" s="261"/>
      <c r="BG34" s="176"/>
      <c r="BH34" s="176"/>
      <c r="BI34" s="176"/>
      <c r="BJ34" s="176"/>
      <c r="BK34" s="176"/>
      <c r="BL34" s="176"/>
      <c r="BM34" s="176"/>
      <c r="BN34" s="176"/>
      <c r="BO34" s="176"/>
      <c r="BP34" s="176"/>
      <c r="BQ34" s="176"/>
      <c r="BR34" s="176"/>
      <c r="BS34" s="262"/>
    </row>
    <row r="35" spans="1:71" s="230" customFormat="1" ht="12.75" thickBot="1" x14ac:dyDescent="0.25">
      <c r="A35" s="2024"/>
      <c r="B35" s="2025"/>
      <c r="C35" s="2025"/>
      <c r="D35" s="2025"/>
      <c r="E35" s="2025"/>
      <c r="F35" s="2025"/>
      <c r="G35" s="2025"/>
      <c r="H35" s="1049"/>
      <c r="I35" s="1049"/>
      <c r="J35" s="1049"/>
      <c r="K35" s="1049"/>
      <c r="L35" s="1049"/>
      <c r="M35" s="1049"/>
      <c r="N35" s="1049"/>
      <c r="O35" s="1049"/>
      <c r="P35" s="1049"/>
      <c r="Q35" s="1049"/>
      <c r="R35" s="1049"/>
      <c r="S35" s="1049"/>
      <c r="T35" s="1584"/>
      <c r="U35" s="1584"/>
      <c r="V35" s="1584"/>
      <c r="W35" s="1584"/>
      <c r="X35" s="1584"/>
      <c r="Y35" s="1584"/>
      <c r="Z35" s="1584"/>
      <c r="AA35" s="1584"/>
      <c r="AB35" s="1584"/>
      <c r="AC35" s="1584"/>
      <c r="AD35" s="1584"/>
      <c r="AE35" s="1584"/>
      <c r="AF35" s="1033"/>
      <c r="AG35" s="1033"/>
      <c r="AH35" s="1033"/>
      <c r="AI35" s="1034"/>
      <c r="AJ35" s="4"/>
      <c r="AK35" s="1607" t="str">
        <f t="shared" si="1"/>
        <v/>
      </c>
      <c r="AL35" s="1608"/>
      <c r="AM35" s="1608"/>
      <c r="AN35" s="1608" t="str">
        <f t="shared" si="2"/>
        <v/>
      </c>
      <c r="AO35" s="1608"/>
      <c r="AP35" s="1608"/>
      <c r="AQ35" s="1608" t="str">
        <f t="shared" si="3"/>
        <v/>
      </c>
      <c r="AR35" s="1608"/>
      <c r="AS35" s="1609"/>
      <c r="AT35" s="4"/>
      <c r="AU35" s="1977" t="str">
        <f t="shared" si="0"/>
        <v/>
      </c>
      <c r="AV35" s="1978"/>
      <c r="AW35" s="1978"/>
      <c r="AX35" s="1978"/>
      <c r="AY35" s="1978"/>
      <c r="AZ35" s="1978"/>
      <c r="BA35" s="1978"/>
      <c r="BB35" s="1978"/>
      <c r="BC35" s="1978"/>
      <c r="BD35" s="1979"/>
      <c r="BE35" s="4"/>
      <c r="BF35" s="263"/>
      <c r="BG35" s="264"/>
      <c r="BH35" s="264"/>
      <c r="BI35" s="264"/>
      <c r="BJ35" s="264"/>
      <c r="BK35" s="264"/>
      <c r="BL35" s="264"/>
      <c r="BM35" s="264"/>
      <c r="BN35" s="264"/>
      <c r="BO35" s="264"/>
      <c r="BP35" s="264"/>
      <c r="BQ35" s="264"/>
      <c r="BR35" s="264"/>
      <c r="BS35" s="265"/>
    </row>
    <row r="36" spans="1:71" s="4" customFormat="1" ht="12" customHeight="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K36" s="1607" t="str">
        <f t="shared" si="1"/>
        <v/>
      </c>
      <c r="AL36" s="1608"/>
      <c r="AM36" s="1608"/>
      <c r="AN36" s="1608" t="str">
        <f t="shared" si="2"/>
        <v/>
      </c>
      <c r="AO36" s="1608"/>
      <c r="AP36" s="1608"/>
      <c r="AQ36" s="1608" t="str">
        <f t="shared" si="3"/>
        <v/>
      </c>
      <c r="AR36" s="1608"/>
      <c r="AS36" s="1609"/>
      <c r="AU36" s="1977" t="str">
        <f t="shared" si="0"/>
        <v/>
      </c>
      <c r="AV36" s="1978"/>
      <c r="AW36" s="1978"/>
      <c r="AX36" s="1978"/>
      <c r="AY36" s="1978"/>
      <c r="AZ36" s="1978"/>
      <c r="BA36" s="1978"/>
      <c r="BB36" s="1978"/>
      <c r="BC36" s="1978"/>
      <c r="BD36" s="1979"/>
    </row>
    <row r="37" spans="1:71" s="4" customFormat="1"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K37" s="1607" t="str">
        <f t="shared" si="1"/>
        <v/>
      </c>
      <c r="AL37" s="1608"/>
      <c r="AM37" s="1608"/>
      <c r="AN37" s="1608" t="str">
        <f t="shared" si="2"/>
        <v/>
      </c>
      <c r="AO37" s="1608"/>
      <c r="AP37" s="1608"/>
      <c r="AQ37" s="1608" t="str">
        <f t="shared" si="3"/>
        <v/>
      </c>
      <c r="AR37" s="1608"/>
      <c r="AS37" s="1609"/>
      <c r="AU37" s="1977" t="str">
        <f t="shared" si="0"/>
        <v/>
      </c>
      <c r="AV37" s="1978"/>
      <c r="AW37" s="1978"/>
      <c r="AX37" s="1978"/>
      <c r="AY37" s="1978"/>
      <c r="AZ37" s="1978"/>
      <c r="BA37" s="1978"/>
      <c r="BB37" s="1978"/>
      <c r="BC37" s="1978"/>
      <c r="BD37" s="1979"/>
    </row>
    <row r="38" spans="1:71" s="4" customFormat="1"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K38" s="1607" t="str">
        <f t="shared" si="1"/>
        <v/>
      </c>
      <c r="AL38" s="1608"/>
      <c r="AM38" s="1608"/>
      <c r="AN38" s="1608" t="str">
        <f t="shared" si="2"/>
        <v/>
      </c>
      <c r="AO38" s="1608"/>
      <c r="AP38" s="1608"/>
      <c r="AQ38" s="1608" t="str">
        <f t="shared" si="3"/>
        <v/>
      </c>
      <c r="AR38" s="1608"/>
      <c r="AS38" s="1609"/>
      <c r="AU38" s="1977" t="str">
        <f t="shared" si="0"/>
        <v/>
      </c>
      <c r="AV38" s="1978"/>
      <c r="AW38" s="1978"/>
      <c r="AX38" s="1978"/>
      <c r="AY38" s="1978"/>
      <c r="AZ38" s="1978"/>
      <c r="BA38" s="1978"/>
      <c r="BB38" s="1978"/>
      <c r="BC38" s="1978"/>
      <c r="BD38" s="1979"/>
    </row>
    <row r="39" spans="1:71" s="4" customFormat="1"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K39" s="1607" t="str">
        <f t="shared" si="1"/>
        <v/>
      </c>
      <c r="AL39" s="1608"/>
      <c r="AM39" s="1608"/>
      <c r="AN39" s="1608" t="str">
        <f t="shared" si="2"/>
        <v/>
      </c>
      <c r="AO39" s="1608"/>
      <c r="AP39" s="1608"/>
      <c r="AQ39" s="1608" t="str">
        <f t="shared" si="3"/>
        <v/>
      </c>
      <c r="AR39" s="1608"/>
      <c r="AS39" s="1609"/>
      <c r="AU39" s="1977" t="str">
        <f t="shared" si="0"/>
        <v/>
      </c>
      <c r="AV39" s="1978"/>
      <c r="AW39" s="1978"/>
      <c r="AX39" s="1978"/>
      <c r="AY39" s="1978"/>
      <c r="AZ39" s="1978"/>
      <c r="BA39" s="1978"/>
      <c r="BB39" s="1978"/>
      <c r="BC39" s="1978"/>
      <c r="BD39" s="1979"/>
    </row>
    <row r="40" spans="1:71" s="4" customFormat="1"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K40" s="1607" t="str">
        <f t="shared" si="1"/>
        <v/>
      </c>
      <c r="AL40" s="1608"/>
      <c r="AM40" s="1608"/>
      <c r="AN40" s="1608" t="str">
        <f t="shared" si="2"/>
        <v/>
      </c>
      <c r="AO40" s="1608"/>
      <c r="AP40" s="1608"/>
      <c r="AQ40" s="1608" t="str">
        <f t="shared" si="3"/>
        <v/>
      </c>
      <c r="AR40" s="1608"/>
      <c r="AS40" s="1609"/>
      <c r="AU40" s="1977" t="str">
        <f t="shared" si="0"/>
        <v/>
      </c>
      <c r="AV40" s="1978"/>
      <c r="AW40" s="1978"/>
      <c r="AX40" s="1978"/>
      <c r="AY40" s="1978"/>
      <c r="AZ40" s="1978"/>
      <c r="BA40" s="1978"/>
      <c r="BB40" s="1978"/>
      <c r="BC40" s="1978"/>
      <c r="BD40" s="1979"/>
    </row>
    <row r="41" spans="1:71" s="4" customFormat="1"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K41" s="1607" t="str">
        <f t="shared" si="1"/>
        <v/>
      </c>
      <c r="AL41" s="1608"/>
      <c r="AM41" s="1608"/>
      <c r="AN41" s="1608" t="str">
        <f t="shared" si="2"/>
        <v/>
      </c>
      <c r="AO41" s="1608"/>
      <c r="AP41" s="1608"/>
      <c r="AQ41" s="1608" t="str">
        <f t="shared" si="3"/>
        <v/>
      </c>
      <c r="AR41" s="1608"/>
      <c r="AS41" s="1609"/>
      <c r="AU41" s="1977" t="str">
        <f t="shared" si="0"/>
        <v/>
      </c>
      <c r="AV41" s="1978"/>
      <c r="AW41" s="1978"/>
      <c r="AX41" s="1978"/>
      <c r="AY41" s="1978"/>
      <c r="AZ41" s="1978"/>
      <c r="BA41" s="1978"/>
      <c r="BB41" s="1978"/>
      <c r="BC41" s="1978"/>
      <c r="BD41" s="1979"/>
    </row>
    <row r="42" spans="1:71" s="4" customFormat="1"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K42" s="1607" t="str">
        <f t="shared" si="1"/>
        <v/>
      </c>
      <c r="AL42" s="1608"/>
      <c r="AM42" s="1608"/>
      <c r="AN42" s="1608" t="str">
        <f t="shared" si="2"/>
        <v/>
      </c>
      <c r="AO42" s="1608"/>
      <c r="AP42" s="1608"/>
      <c r="AQ42" s="1608" t="str">
        <f t="shared" si="3"/>
        <v/>
      </c>
      <c r="AR42" s="1608"/>
      <c r="AS42" s="1609"/>
      <c r="AU42" s="1977" t="str">
        <f t="shared" si="0"/>
        <v/>
      </c>
      <c r="AV42" s="1978"/>
      <c r="AW42" s="1978"/>
      <c r="AX42" s="1978"/>
      <c r="AY42" s="1978"/>
      <c r="AZ42" s="1978"/>
      <c r="BA42" s="1978"/>
      <c r="BB42" s="1978"/>
      <c r="BC42" s="1978"/>
      <c r="BD42" s="1979"/>
    </row>
    <row r="43" spans="1:71" s="4" customFormat="1"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K43" s="1607" t="str">
        <f t="shared" si="1"/>
        <v/>
      </c>
      <c r="AL43" s="1608"/>
      <c r="AM43" s="1608"/>
      <c r="AN43" s="1608" t="str">
        <f t="shared" si="2"/>
        <v/>
      </c>
      <c r="AO43" s="1608"/>
      <c r="AP43" s="1608"/>
      <c r="AQ43" s="1608" t="str">
        <f t="shared" si="3"/>
        <v/>
      </c>
      <c r="AR43" s="1608"/>
      <c r="AS43" s="1609"/>
      <c r="AU43" s="1977" t="str">
        <f t="shared" si="0"/>
        <v/>
      </c>
      <c r="AV43" s="1978"/>
      <c r="AW43" s="1978"/>
      <c r="AX43" s="1978"/>
      <c r="AY43" s="1978"/>
      <c r="AZ43" s="1978"/>
      <c r="BA43" s="1978"/>
      <c r="BB43" s="1978"/>
      <c r="BC43" s="1978"/>
      <c r="BD43" s="1979"/>
    </row>
    <row r="44" spans="1:71" s="4" customFormat="1"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K44" s="1607" t="str">
        <f t="shared" si="1"/>
        <v/>
      </c>
      <c r="AL44" s="1608"/>
      <c r="AM44" s="1608"/>
      <c r="AN44" s="1608" t="str">
        <f t="shared" si="2"/>
        <v/>
      </c>
      <c r="AO44" s="1608"/>
      <c r="AP44" s="1608"/>
      <c r="AQ44" s="1608" t="str">
        <f t="shared" si="3"/>
        <v/>
      </c>
      <c r="AR44" s="1608"/>
      <c r="AS44" s="1609"/>
      <c r="AU44" s="1977" t="str">
        <f t="shared" si="0"/>
        <v/>
      </c>
      <c r="AV44" s="1978"/>
      <c r="AW44" s="1978"/>
      <c r="AX44" s="1978"/>
      <c r="AY44" s="1978"/>
      <c r="AZ44" s="1978"/>
      <c r="BA44" s="1978"/>
      <c r="BB44" s="1978"/>
      <c r="BC44" s="1978"/>
      <c r="BD44" s="1979"/>
    </row>
    <row r="45" spans="1:71" s="4" customFormat="1"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K45" s="1607" t="str">
        <f t="shared" si="1"/>
        <v/>
      </c>
      <c r="AL45" s="1608"/>
      <c r="AM45" s="1608"/>
      <c r="AN45" s="1608" t="str">
        <f t="shared" si="2"/>
        <v/>
      </c>
      <c r="AO45" s="1608"/>
      <c r="AP45" s="1608"/>
      <c r="AQ45" s="1608" t="str">
        <f t="shared" si="3"/>
        <v/>
      </c>
      <c r="AR45" s="1608"/>
      <c r="AS45" s="1609"/>
      <c r="AU45" s="1977" t="str">
        <f t="shared" si="0"/>
        <v/>
      </c>
      <c r="AV45" s="1978"/>
      <c r="AW45" s="1978"/>
      <c r="AX45" s="1978"/>
      <c r="AY45" s="1978"/>
      <c r="AZ45" s="1978"/>
      <c r="BA45" s="1978"/>
      <c r="BB45" s="1978"/>
      <c r="BC45" s="1978"/>
      <c r="BD45" s="1979"/>
    </row>
    <row r="46" spans="1:71" s="4" customFormat="1"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K46" s="1607" t="str">
        <f t="shared" si="1"/>
        <v/>
      </c>
      <c r="AL46" s="1608"/>
      <c r="AM46" s="1608"/>
      <c r="AN46" s="1608" t="str">
        <f t="shared" si="2"/>
        <v/>
      </c>
      <c r="AO46" s="1608"/>
      <c r="AP46" s="1608"/>
      <c r="AQ46" s="1608" t="str">
        <f t="shared" si="3"/>
        <v/>
      </c>
      <c r="AR46" s="1608"/>
      <c r="AS46" s="1609"/>
      <c r="AU46" s="1977" t="str">
        <f t="shared" si="0"/>
        <v/>
      </c>
      <c r="AV46" s="1978"/>
      <c r="AW46" s="1978"/>
      <c r="AX46" s="1978"/>
      <c r="AY46" s="1978"/>
      <c r="AZ46" s="1978"/>
      <c r="BA46" s="1978"/>
      <c r="BB46" s="1978"/>
      <c r="BC46" s="1978"/>
      <c r="BD46" s="1979"/>
    </row>
    <row r="47" spans="1:71" s="4" customFormat="1"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K47" s="1607" t="str">
        <f t="shared" si="1"/>
        <v/>
      </c>
      <c r="AL47" s="1608"/>
      <c r="AM47" s="1608"/>
      <c r="AN47" s="1608" t="str">
        <f t="shared" si="2"/>
        <v/>
      </c>
      <c r="AO47" s="1608"/>
      <c r="AP47" s="1608"/>
      <c r="AQ47" s="1608" t="str">
        <f t="shared" si="3"/>
        <v/>
      </c>
      <c r="AR47" s="1608"/>
      <c r="AS47" s="1609"/>
      <c r="AU47" s="1977" t="str">
        <f t="shared" si="0"/>
        <v/>
      </c>
      <c r="AV47" s="1978"/>
      <c r="AW47" s="1978"/>
      <c r="AX47" s="1978"/>
      <c r="AY47" s="1978"/>
      <c r="AZ47" s="1978"/>
      <c r="BA47" s="1978"/>
      <c r="BB47" s="1978"/>
      <c r="BC47" s="1978"/>
      <c r="BD47" s="1979"/>
    </row>
    <row r="48" spans="1:71" s="4" customFormat="1"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K48" s="1607" t="str">
        <f t="shared" si="1"/>
        <v/>
      </c>
      <c r="AL48" s="1608"/>
      <c r="AM48" s="1608"/>
      <c r="AN48" s="1608" t="str">
        <f t="shared" si="2"/>
        <v/>
      </c>
      <c r="AO48" s="1608"/>
      <c r="AP48" s="1608"/>
      <c r="AQ48" s="1608" t="str">
        <f t="shared" si="3"/>
        <v/>
      </c>
      <c r="AR48" s="1608"/>
      <c r="AS48" s="1609"/>
      <c r="AU48" s="1977" t="str">
        <f t="shared" si="0"/>
        <v/>
      </c>
      <c r="AV48" s="1978"/>
      <c r="AW48" s="1978"/>
      <c r="AX48" s="1978"/>
      <c r="AY48" s="1978"/>
      <c r="AZ48" s="1978"/>
      <c r="BA48" s="1978"/>
      <c r="BB48" s="1978"/>
      <c r="BC48" s="1978"/>
      <c r="BD48" s="1979"/>
    </row>
    <row r="49" spans="1:71" s="4" customFormat="1"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K49" s="1607" t="str">
        <f t="shared" si="1"/>
        <v/>
      </c>
      <c r="AL49" s="1608"/>
      <c r="AM49" s="1608"/>
      <c r="AN49" s="1608" t="str">
        <f t="shared" si="2"/>
        <v/>
      </c>
      <c r="AO49" s="1608"/>
      <c r="AP49" s="1608"/>
      <c r="AQ49" s="1608" t="str">
        <f t="shared" si="3"/>
        <v/>
      </c>
      <c r="AR49" s="1608"/>
      <c r="AS49" s="1609"/>
      <c r="AU49" s="1977" t="str">
        <f t="shared" si="0"/>
        <v/>
      </c>
      <c r="AV49" s="1978"/>
      <c r="AW49" s="1978"/>
      <c r="AX49" s="1978"/>
      <c r="AY49" s="1978"/>
      <c r="AZ49" s="1978"/>
      <c r="BA49" s="1978"/>
      <c r="BB49" s="1978"/>
      <c r="BC49" s="1978"/>
      <c r="BD49" s="1979"/>
    </row>
    <row r="50" spans="1:71" s="4" customFormat="1"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K50" s="1607" t="str">
        <f t="shared" si="1"/>
        <v/>
      </c>
      <c r="AL50" s="1608"/>
      <c r="AM50" s="1608"/>
      <c r="AN50" s="1608" t="str">
        <f t="shared" si="2"/>
        <v/>
      </c>
      <c r="AO50" s="1608"/>
      <c r="AP50" s="1608"/>
      <c r="AQ50" s="1608" t="str">
        <f t="shared" si="3"/>
        <v/>
      </c>
      <c r="AR50" s="1608"/>
      <c r="AS50" s="1609"/>
      <c r="AU50" s="1977" t="str">
        <f t="shared" si="0"/>
        <v/>
      </c>
      <c r="AV50" s="1978"/>
      <c r="AW50" s="1978"/>
      <c r="AX50" s="1978"/>
      <c r="AY50" s="1978"/>
      <c r="AZ50" s="1978"/>
      <c r="BA50" s="1978"/>
      <c r="BB50" s="1978"/>
      <c r="BC50" s="1978"/>
      <c r="BD50" s="1979"/>
    </row>
    <row r="51" spans="1:71" s="4" customFormat="1"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K51" s="1607" t="str">
        <f t="shared" si="1"/>
        <v/>
      </c>
      <c r="AL51" s="1608"/>
      <c r="AM51" s="1608"/>
      <c r="AN51" s="1608" t="str">
        <f t="shared" si="2"/>
        <v/>
      </c>
      <c r="AO51" s="1608"/>
      <c r="AP51" s="1608"/>
      <c r="AQ51" s="1608" t="str">
        <f t="shared" si="3"/>
        <v/>
      </c>
      <c r="AR51" s="1608"/>
      <c r="AS51" s="1609"/>
      <c r="AU51" s="1977" t="str">
        <f t="shared" si="0"/>
        <v/>
      </c>
      <c r="AV51" s="1978"/>
      <c r="AW51" s="1978"/>
      <c r="AX51" s="1978"/>
      <c r="AY51" s="1978"/>
      <c r="AZ51" s="1978"/>
      <c r="BA51" s="1978"/>
      <c r="BB51" s="1978"/>
      <c r="BC51" s="1978"/>
      <c r="BD51" s="1979"/>
    </row>
    <row r="52" spans="1:71" s="4" customFormat="1"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K52" s="1607" t="str">
        <f t="shared" si="1"/>
        <v/>
      </c>
      <c r="AL52" s="1608"/>
      <c r="AM52" s="1608"/>
      <c r="AN52" s="1608" t="str">
        <f t="shared" si="2"/>
        <v/>
      </c>
      <c r="AO52" s="1608"/>
      <c r="AP52" s="1608"/>
      <c r="AQ52" s="1608" t="str">
        <f t="shared" si="3"/>
        <v/>
      </c>
      <c r="AR52" s="1608"/>
      <c r="AS52" s="1609"/>
      <c r="AU52" s="1977" t="str">
        <f t="shared" si="0"/>
        <v/>
      </c>
      <c r="AV52" s="1978"/>
      <c r="AW52" s="1978"/>
      <c r="AX52" s="1978"/>
      <c r="AY52" s="1978"/>
      <c r="AZ52" s="1978"/>
      <c r="BA52" s="1978"/>
      <c r="BB52" s="1978"/>
      <c r="BC52" s="1978"/>
      <c r="BD52" s="1979"/>
    </row>
    <row r="53" spans="1:71" s="4" customFormat="1" ht="12.75" thickBot="1" x14ac:dyDescent="0.25">
      <c r="A53" s="1593" t="s">
        <v>187</v>
      </c>
      <c r="B53" s="1594"/>
      <c r="C53" s="1594"/>
      <c r="D53" s="1594"/>
      <c r="E53" s="1594"/>
      <c r="F53" s="1594"/>
      <c r="G53" s="1594"/>
      <c r="H53" s="1594"/>
      <c r="I53" s="1594"/>
      <c r="J53" s="1594"/>
      <c r="K53" s="1594"/>
      <c r="L53" s="1594"/>
      <c r="M53" s="1594"/>
      <c r="N53" s="1594"/>
      <c r="O53" s="1594"/>
      <c r="P53" s="1594"/>
      <c r="Q53" s="1442" t="str">
        <f>IF(SUM(Q33:S52)&lt;&gt;0,SUM(Q33:S52),"")</f>
        <v/>
      </c>
      <c r="R53" s="1442"/>
      <c r="S53" s="1442"/>
      <c r="T53" s="1442" t="str">
        <f>IF(SUM(T33:V52)&lt;&gt;0,SUM(T33:V52),"")</f>
        <v/>
      </c>
      <c r="U53" s="1442"/>
      <c r="V53" s="1442"/>
      <c r="W53" s="1442" t="str">
        <f>IF(SUM(W33:Y52)&lt;&gt;0,SUM(W33:Y52),"")</f>
        <v/>
      </c>
      <c r="X53" s="1442"/>
      <c r="Y53" s="1442"/>
      <c r="Z53" s="1442" t="str">
        <f>IF(SUM(Z33:AB52)&lt;&gt;0,SUM(Z33:AB52),"")</f>
        <v/>
      </c>
      <c r="AA53" s="1442"/>
      <c r="AB53" s="1442"/>
      <c r="AC53" s="1442" t="str">
        <f>IF(SUM(AC33:AE52)&lt;&gt;0,SUM(AC33:AE52),"")</f>
        <v/>
      </c>
      <c r="AD53" s="1442"/>
      <c r="AE53" s="1442"/>
      <c r="AF53" s="1581"/>
      <c r="AG53" s="1581"/>
      <c r="AH53" s="1581"/>
      <c r="AI53" s="1582"/>
      <c r="AK53" s="2095" t="str">
        <f>IFERROR((T53/Q53),"")</f>
        <v/>
      </c>
      <c r="AL53" s="2096"/>
      <c r="AM53" s="2097"/>
      <c r="AN53" s="1644"/>
      <c r="AO53" s="1644"/>
      <c r="AP53" s="1644"/>
      <c r="AQ53" s="1644"/>
      <c r="AR53" s="1644"/>
      <c r="AS53" s="1645"/>
      <c r="AU53" s="1980" t="str">
        <f>IFERROR(IF(AC53="","",IF(AC53&lt;Q53-(Q53*$BB$30),"Below "&amp;$BB$30*100&amp;"% by "&amp;Q53-(Q53*$BB$30)-AC53&amp;" CFM",IF(AC53&gt;Q53+(Q53*$BB$29),"Above "&amp;$BB$29*100&amp;"% by "&amp;AC53-Q53-(Q53*$BB$29)&amp;" CFM",""))),"")</f>
        <v/>
      </c>
      <c r="AV53" s="1981"/>
      <c r="AW53" s="1981"/>
      <c r="AX53" s="1981"/>
      <c r="AY53" s="1981"/>
      <c r="AZ53" s="1981"/>
      <c r="BA53" s="1981"/>
      <c r="BB53" s="1981"/>
      <c r="BC53" s="1981"/>
      <c r="BD53" s="1982"/>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row>
    <row r="57" spans="1:71" s="4" customFormat="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row>
    <row r="58" spans="1:71" s="4" customFormat="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row>
    <row r="59" spans="1:71" s="4" customFormat="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row>
    <row r="60" spans="1:71" s="4" customFormat="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c r="BT1" s="2004"/>
      <c r="BU1" s="2004"/>
      <c r="BV1" s="2004"/>
      <c r="BW1" s="2004"/>
      <c r="BX1" s="2004"/>
      <c r="BY1" s="2004"/>
      <c r="BZ1" s="2004"/>
      <c r="CA1" s="2004"/>
      <c r="CB1" s="2004"/>
      <c r="CC1" s="2004"/>
      <c r="CD1" s="2004"/>
      <c r="CE1" s="2004"/>
      <c r="CF1" s="2004"/>
      <c r="CG1" s="2004"/>
      <c r="CH1" s="2004"/>
      <c r="CI1" s="2004"/>
      <c r="CJ1" s="2004"/>
      <c r="CK1" s="2004"/>
      <c r="CL1" s="2004"/>
      <c r="CM1" s="2004"/>
      <c r="CN1" s="2004"/>
      <c r="CO1" s="2004"/>
      <c r="CP1" s="2004"/>
      <c r="CQ1" s="2004"/>
      <c r="CR1" s="2004"/>
      <c r="CS1" s="2004"/>
      <c r="CT1" s="2004"/>
      <c r="CU1" s="2004"/>
      <c r="CV1" s="2004"/>
      <c r="CW1" s="2004"/>
      <c r="CX1" s="2004"/>
      <c r="CY1" s="2004"/>
      <c r="CZ1" s="2004"/>
      <c r="DA1" s="2004"/>
      <c r="DB1" s="200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9" t="s">
        <v>861</v>
      </c>
      <c r="N5" s="919"/>
      <c r="O5" s="919"/>
      <c r="P5" s="919"/>
      <c r="Q5" s="919"/>
      <c r="R5" s="919"/>
      <c r="S5" s="919"/>
      <c r="T5" s="919"/>
      <c r="U5" s="919"/>
      <c r="V5" s="919"/>
      <c r="W5" s="919"/>
      <c r="X5" s="919"/>
      <c r="Y5" s="919"/>
      <c r="Z5" s="919"/>
      <c r="AA5" s="919"/>
      <c r="AB5" s="919"/>
      <c r="AC5" s="919"/>
      <c r="AD5" s="919"/>
      <c r="AE5" s="919"/>
      <c r="AF5" s="919"/>
      <c r="AG5" s="919"/>
      <c r="AH5" s="919"/>
      <c r="AI5" s="91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5" t="s">
        <v>48</v>
      </c>
      <c r="B7" s="895"/>
      <c r="C7" s="895"/>
      <c r="D7" s="895"/>
      <c r="E7" s="895"/>
      <c r="F7" s="1468"/>
      <c r="G7" s="1468"/>
      <c r="H7" s="1468"/>
      <c r="I7" s="1468"/>
      <c r="J7" s="1468"/>
      <c r="K7" s="1468"/>
      <c r="L7" s="1468"/>
      <c r="M7" s="1468"/>
      <c r="N7" s="1468"/>
      <c r="O7" s="1468"/>
      <c r="P7" s="1468"/>
      <c r="Q7" s="42"/>
      <c r="R7" s="42"/>
      <c r="S7" s="42"/>
      <c r="T7" s="895" t="s">
        <v>47</v>
      </c>
      <c r="U7" s="895"/>
      <c r="V7" s="895"/>
      <c r="W7" s="895"/>
      <c r="X7" s="895"/>
      <c r="Y7" s="948"/>
      <c r="Z7" s="948"/>
      <c r="AA7" s="948"/>
      <c r="AB7" s="948"/>
      <c r="AC7" s="948"/>
      <c r="AD7" s="948"/>
      <c r="AE7" s="948"/>
      <c r="AF7" s="948"/>
      <c r="AG7" s="948"/>
      <c r="AH7" s="948"/>
      <c r="AI7" s="948"/>
      <c r="AJ7" s="4"/>
      <c r="AK7" s="2105" t="s">
        <v>442</v>
      </c>
      <c r="AL7" s="2106"/>
      <c r="AM7" s="2106"/>
      <c r="AN7" s="2106"/>
      <c r="AO7" s="2106"/>
      <c r="AP7" s="2106"/>
      <c r="AQ7" s="2106"/>
      <c r="AR7" s="2106"/>
      <c r="AS7" s="2106"/>
      <c r="AT7" s="2106"/>
      <c r="AU7" s="2106"/>
      <c r="AV7" s="2106"/>
      <c r="AW7" s="2106"/>
      <c r="AX7" s="2106"/>
      <c r="AY7" s="2106"/>
      <c r="AZ7" s="2106"/>
      <c r="BA7" s="2106"/>
      <c r="BB7" s="2106"/>
      <c r="BC7" s="2106"/>
      <c r="BD7" s="2106"/>
      <c r="BE7" s="2106"/>
      <c r="BF7" s="2106"/>
      <c r="BG7" s="2106"/>
      <c r="BH7" s="2106"/>
      <c r="BI7" s="2106"/>
      <c r="BJ7" s="2106"/>
      <c r="BK7" s="2107"/>
      <c r="BL7" s="2111" t="s">
        <v>237</v>
      </c>
      <c r="BM7" s="2112"/>
      <c r="BN7" s="2112"/>
      <c r="BO7" s="2112"/>
      <c r="BP7" s="2112"/>
      <c r="BQ7" s="2112"/>
      <c r="BR7" s="2112"/>
      <c r="BS7" s="2112"/>
      <c r="BT7" s="2112"/>
      <c r="BU7" s="2112"/>
      <c r="BV7" s="2112"/>
      <c r="BW7" s="2112"/>
      <c r="BX7" s="2112"/>
      <c r="BY7" s="2112"/>
      <c r="BZ7" s="2112"/>
      <c r="CA7" s="2112"/>
      <c r="CB7" s="2112"/>
      <c r="CC7" s="2112"/>
      <c r="CD7" s="2112"/>
      <c r="CE7" s="2112"/>
      <c r="CF7" s="2112"/>
      <c r="CG7" s="2112"/>
      <c r="CH7" s="2112"/>
      <c r="CI7" s="2112"/>
      <c r="CJ7" s="2112"/>
      <c r="CK7" s="2112"/>
      <c r="CL7" s="2112"/>
      <c r="CM7" s="2112"/>
      <c r="CN7" s="2112"/>
      <c r="CO7" s="2112"/>
      <c r="CP7" s="2112"/>
      <c r="CQ7" s="2112"/>
      <c r="CR7" s="2112"/>
      <c r="CS7" s="2112"/>
      <c r="CT7" s="2112"/>
      <c r="CU7" s="2112"/>
      <c r="CV7" s="2112"/>
      <c r="CW7" s="2112"/>
      <c r="CX7" s="2112"/>
      <c r="CY7" s="2112"/>
      <c r="CZ7" s="2112"/>
      <c r="DA7" s="2113"/>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8"/>
      <c r="AL8" s="2109"/>
      <c r="AM8" s="2109"/>
      <c r="AN8" s="2109"/>
      <c r="AO8" s="2109"/>
      <c r="AP8" s="2109"/>
      <c r="AQ8" s="2109"/>
      <c r="AR8" s="2109"/>
      <c r="AS8" s="2109"/>
      <c r="AT8" s="2109"/>
      <c r="AU8" s="2109"/>
      <c r="AV8" s="2109"/>
      <c r="AW8" s="2109"/>
      <c r="AX8" s="2109"/>
      <c r="AY8" s="2109"/>
      <c r="AZ8" s="2109"/>
      <c r="BA8" s="2109"/>
      <c r="BB8" s="2109"/>
      <c r="BC8" s="2109"/>
      <c r="BD8" s="2109"/>
      <c r="BE8" s="2109"/>
      <c r="BF8" s="2109"/>
      <c r="BG8" s="2109"/>
      <c r="BH8" s="2109"/>
      <c r="BI8" s="2109"/>
      <c r="BJ8" s="2109"/>
      <c r="BK8" s="2110"/>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95" t="s">
        <v>61</v>
      </c>
      <c r="B9" s="895"/>
      <c r="C9" s="895"/>
      <c r="D9" s="895"/>
      <c r="E9" s="895"/>
      <c r="F9" s="948"/>
      <c r="G9" s="948"/>
      <c r="H9" s="948"/>
      <c r="I9" s="948"/>
      <c r="J9" s="948"/>
      <c r="K9" s="948"/>
      <c r="L9" s="948"/>
      <c r="M9" s="948"/>
      <c r="N9" s="948"/>
      <c r="O9" s="948"/>
      <c r="P9" s="948"/>
      <c r="Q9" s="42"/>
      <c r="R9" s="42"/>
      <c r="S9" s="42"/>
      <c r="T9" s="895" t="s">
        <v>46</v>
      </c>
      <c r="U9" s="895"/>
      <c r="V9" s="895"/>
      <c r="W9" s="895"/>
      <c r="X9" s="895"/>
      <c r="Y9" s="948"/>
      <c r="Z9" s="948"/>
      <c r="AA9" s="948"/>
      <c r="AB9" s="948"/>
      <c r="AC9" s="948"/>
      <c r="AD9" s="948"/>
      <c r="AE9" s="948"/>
      <c r="AF9" s="948"/>
      <c r="AG9" s="948"/>
      <c r="AH9" s="948"/>
      <c r="AI9" s="948"/>
      <c r="AJ9" s="4"/>
      <c r="AK9" s="1618"/>
      <c r="AL9" s="1620"/>
      <c r="AM9" s="1531">
        <v>1</v>
      </c>
      <c r="AN9" s="1531"/>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53"/>
      <c r="AL10" s="1254"/>
      <c r="AM10" s="1088">
        <v>2</v>
      </c>
      <c r="AN10" s="1088"/>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87" t="s">
        <v>853</v>
      </c>
      <c r="B11" s="888"/>
      <c r="C11" s="888"/>
      <c r="D11" s="888"/>
      <c r="E11" s="888"/>
      <c r="F11" s="888"/>
      <c r="G11" s="888"/>
      <c r="H11" s="888"/>
      <c r="I11" s="888"/>
      <c r="J11" s="888"/>
      <c r="K11" s="888"/>
      <c r="L11" s="888"/>
      <c r="M11" s="888"/>
      <c r="N11" s="888"/>
      <c r="O11" s="888"/>
      <c r="P11" s="889"/>
      <c r="Q11" s="42"/>
      <c r="R11" s="42"/>
      <c r="S11" s="603"/>
      <c r="T11" s="1002" t="s">
        <v>852</v>
      </c>
      <c r="U11" s="1003"/>
      <c r="V11" s="1003"/>
      <c r="W11" s="1003"/>
      <c r="X11" s="1003"/>
      <c r="Y11" s="1003"/>
      <c r="Z11" s="1003"/>
      <c r="AA11" s="1003"/>
      <c r="AB11" s="1003"/>
      <c r="AC11" s="1003"/>
      <c r="AD11" s="1003"/>
      <c r="AE11" s="1003"/>
      <c r="AF11" s="1003"/>
      <c r="AG11" s="1003"/>
      <c r="AH11" s="1003"/>
      <c r="AI11" s="1004"/>
      <c r="AJ11" s="4"/>
      <c r="AK11" s="1253"/>
      <c r="AL11" s="1254"/>
      <c r="AM11" s="1088">
        <v>3</v>
      </c>
      <c r="AN11" s="1088"/>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5" t="s">
        <v>882</v>
      </c>
      <c r="B12" s="1006"/>
      <c r="C12" s="1006"/>
      <c r="D12" s="1006"/>
      <c r="E12" s="1006"/>
      <c r="F12" s="1006"/>
      <c r="G12" s="1049"/>
      <c r="H12" s="1049"/>
      <c r="I12" s="1049"/>
      <c r="J12" s="1049"/>
      <c r="K12" s="1049"/>
      <c r="L12" s="1049"/>
      <c r="M12" s="1049"/>
      <c r="N12" s="1049"/>
      <c r="O12" s="1049"/>
      <c r="P12" s="1050"/>
      <c r="Q12" s="42"/>
      <c r="R12" s="42"/>
      <c r="S12" s="603"/>
      <c r="T12" s="1919"/>
      <c r="U12" s="1031"/>
      <c r="V12" s="1031"/>
      <c r="W12" s="1031"/>
      <c r="X12" s="1031"/>
      <c r="Y12" s="1031"/>
      <c r="Z12" s="1031" t="s">
        <v>102</v>
      </c>
      <c r="AA12" s="1031"/>
      <c r="AB12" s="1031"/>
      <c r="AC12" s="1031"/>
      <c r="AD12" s="1031"/>
      <c r="AE12" s="1031" t="s">
        <v>101</v>
      </c>
      <c r="AF12" s="1031"/>
      <c r="AG12" s="1031"/>
      <c r="AH12" s="1031"/>
      <c r="AI12" s="1032"/>
      <c r="AJ12" s="4"/>
      <c r="AK12" s="1253"/>
      <c r="AL12" s="1254"/>
      <c r="AM12" s="1088">
        <v>4</v>
      </c>
      <c r="AN12" s="1088"/>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7" t="s">
        <v>165</v>
      </c>
      <c r="B13" s="998"/>
      <c r="C13" s="998"/>
      <c r="D13" s="998"/>
      <c r="E13" s="998"/>
      <c r="F13" s="998"/>
      <c r="G13" s="1008"/>
      <c r="H13" s="2017"/>
      <c r="I13" s="2017"/>
      <c r="J13" s="2017"/>
      <c r="K13" s="2017"/>
      <c r="L13" s="608" t="s">
        <v>133</v>
      </c>
      <c r="M13" s="1150"/>
      <c r="N13" s="1150"/>
      <c r="O13" s="1150"/>
      <c r="P13" s="1358"/>
      <c r="Q13" s="42"/>
      <c r="R13" s="42"/>
      <c r="S13" s="42"/>
      <c r="T13" s="997" t="s">
        <v>161</v>
      </c>
      <c r="U13" s="998"/>
      <c r="V13" s="998"/>
      <c r="W13" s="998"/>
      <c r="X13" s="998"/>
      <c r="Y13" s="998"/>
      <c r="Z13" s="926"/>
      <c r="AA13" s="926"/>
      <c r="AB13" s="926"/>
      <c r="AC13" s="926"/>
      <c r="AD13" s="926"/>
      <c r="AE13" s="2114" t="str">
        <f>AC53</f>
        <v/>
      </c>
      <c r="AF13" s="2114"/>
      <c r="AG13" s="2114"/>
      <c r="AH13" s="2114"/>
      <c r="AI13" s="2115"/>
      <c r="AJ13" s="4"/>
      <c r="AK13" s="1253"/>
      <c r="AL13" s="1254"/>
      <c r="AM13" s="1088">
        <v>5</v>
      </c>
      <c r="AN13" s="1088"/>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997" t="s">
        <v>111</v>
      </c>
      <c r="B14" s="998"/>
      <c r="C14" s="998"/>
      <c r="D14" s="998"/>
      <c r="E14" s="998"/>
      <c r="F14" s="998"/>
      <c r="G14" s="1033"/>
      <c r="H14" s="1033"/>
      <c r="I14" s="1033"/>
      <c r="J14" s="1033"/>
      <c r="K14" s="1033"/>
      <c r="L14" s="1033"/>
      <c r="M14" s="1033"/>
      <c r="N14" s="1033"/>
      <c r="O14" s="1033"/>
      <c r="P14" s="1034"/>
      <c r="Q14" s="42"/>
      <c r="R14" s="42"/>
      <c r="S14" s="42"/>
      <c r="T14" s="997" t="s">
        <v>160</v>
      </c>
      <c r="U14" s="998"/>
      <c r="V14" s="998"/>
      <c r="W14" s="998"/>
      <c r="X14" s="998"/>
      <c r="Y14" s="998"/>
      <c r="Z14" s="926"/>
      <c r="AA14" s="926"/>
      <c r="AB14" s="926"/>
      <c r="AC14" s="926"/>
      <c r="AD14" s="926"/>
      <c r="AE14" s="926"/>
      <c r="AF14" s="926"/>
      <c r="AG14" s="926"/>
      <c r="AH14" s="926"/>
      <c r="AI14" s="1487"/>
      <c r="AJ14" s="4"/>
      <c r="AK14" s="1253"/>
      <c r="AL14" s="1254"/>
      <c r="AM14" s="1088">
        <v>6</v>
      </c>
      <c r="AN14" s="1088"/>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8" t="s">
        <v>54</v>
      </c>
      <c r="B15" s="1019"/>
      <c r="C15" s="1019"/>
      <c r="D15" s="1019"/>
      <c r="E15" s="1019"/>
      <c r="F15" s="1020"/>
      <c r="G15" s="1033"/>
      <c r="H15" s="1033"/>
      <c r="I15" s="1033"/>
      <c r="J15" s="1033"/>
      <c r="K15" s="1033"/>
      <c r="L15" s="1033"/>
      <c r="M15" s="1033"/>
      <c r="N15" s="1033"/>
      <c r="O15" s="1033"/>
      <c r="P15" s="1034"/>
      <c r="Q15" s="42"/>
      <c r="R15" s="42"/>
      <c r="S15" s="42"/>
      <c r="T15" s="997" t="s">
        <v>179</v>
      </c>
      <c r="U15" s="998"/>
      <c r="V15" s="998"/>
      <c r="W15" s="998"/>
      <c r="X15" s="998"/>
      <c r="Y15" s="998"/>
      <c r="Z15" s="2048"/>
      <c r="AA15" s="926"/>
      <c r="AB15" s="926"/>
      <c r="AC15" s="926"/>
      <c r="AD15" s="926"/>
      <c r="AE15" s="2048"/>
      <c r="AF15" s="926"/>
      <c r="AG15" s="926"/>
      <c r="AH15" s="926"/>
      <c r="AI15" s="1487"/>
      <c r="AJ15" s="4"/>
      <c r="AK15" s="1253"/>
      <c r="AL15" s="1254"/>
      <c r="AM15" s="1088">
        <v>7</v>
      </c>
      <c r="AN15" s="1088"/>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1018" t="s">
        <v>150</v>
      </c>
      <c r="B16" s="1019"/>
      <c r="C16" s="1019"/>
      <c r="D16" s="1019"/>
      <c r="E16" s="1019"/>
      <c r="F16" s="1020"/>
      <c r="G16" s="1033"/>
      <c r="H16" s="1033"/>
      <c r="I16" s="1033"/>
      <c r="J16" s="1033"/>
      <c r="K16" s="1033"/>
      <c r="L16" s="1033"/>
      <c r="M16" s="1033"/>
      <c r="N16" s="1033"/>
      <c r="O16" s="1033"/>
      <c r="P16" s="1034"/>
      <c r="Q16" s="42"/>
      <c r="R16" s="42"/>
      <c r="S16" s="42"/>
      <c r="T16" s="986" t="s">
        <v>180</v>
      </c>
      <c r="U16" s="987"/>
      <c r="V16" s="987"/>
      <c r="W16" s="987"/>
      <c r="X16" s="987"/>
      <c r="Y16" s="987"/>
      <c r="Z16" s="2116"/>
      <c r="AA16" s="1532"/>
      <c r="AB16" s="1532"/>
      <c r="AC16" s="1532"/>
      <c r="AD16" s="1532"/>
      <c r="AE16" s="2116"/>
      <c r="AF16" s="1532"/>
      <c r="AG16" s="1532"/>
      <c r="AH16" s="1532"/>
      <c r="AI16" s="2016"/>
      <c r="AJ16" s="4"/>
      <c r="AK16" s="1253"/>
      <c r="AL16" s="1254"/>
      <c r="AM16" s="1088">
        <v>8</v>
      </c>
      <c r="AN16" s="1088"/>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8" t="s">
        <v>149</v>
      </c>
      <c r="B17" s="1019"/>
      <c r="C17" s="1019"/>
      <c r="D17" s="1019"/>
      <c r="E17" s="1019"/>
      <c r="F17" s="1020"/>
      <c r="G17" s="1027" t="s">
        <v>148</v>
      </c>
      <c r="H17" s="1027"/>
      <c r="I17" s="1027"/>
      <c r="J17" s="1027"/>
      <c r="K17" s="1027"/>
      <c r="L17" s="1027"/>
      <c r="M17" s="1027"/>
      <c r="N17" s="1027"/>
      <c r="O17" s="1027"/>
      <c r="P17" s="1029"/>
      <c r="Q17" s="42"/>
      <c r="R17" s="42"/>
      <c r="S17" s="603"/>
      <c r="T17" s="603"/>
      <c r="U17" s="603"/>
      <c r="V17" s="603"/>
      <c r="W17" s="603"/>
      <c r="X17" s="603"/>
      <c r="Y17" s="603"/>
      <c r="Z17" s="603"/>
      <c r="AA17" s="603"/>
      <c r="AB17" s="603"/>
      <c r="AC17" s="603"/>
      <c r="AD17" s="603"/>
      <c r="AE17" s="603"/>
      <c r="AF17" s="603"/>
      <c r="AG17" s="603"/>
      <c r="AH17" s="603"/>
      <c r="AI17" s="603"/>
      <c r="AJ17" s="4"/>
      <c r="AK17" s="1253"/>
      <c r="AL17" s="1254"/>
      <c r="AM17" s="1088">
        <v>9</v>
      </c>
      <c r="AN17" s="1088"/>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7" t="s">
        <v>146</v>
      </c>
      <c r="B18" s="998"/>
      <c r="C18" s="998"/>
      <c r="D18" s="998"/>
      <c r="E18" s="998"/>
      <c r="F18" s="998"/>
      <c r="G18" s="1033"/>
      <c r="H18" s="1033"/>
      <c r="I18" s="1033"/>
      <c r="J18" s="1033"/>
      <c r="K18" s="1033"/>
      <c r="L18" s="1033"/>
      <c r="M18" s="1033"/>
      <c r="N18" s="1033"/>
      <c r="O18" s="1033"/>
      <c r="P18" s="1034"/>
      <c r="Q18" s="42"/>
      <c r="R18" s="42"/>
      <c r="S18" s="42"/>
      <c r="T18" s="749"/>
      <c r="U18" s="749"/>
      <c r="V18" s="749"/>
      <c r="W18" s="749"/>
      <c r="X18" s="749"/>
      <c r="Y18" s="749"/>
      <c r="Z18" s="749"/>
      <c r="AA18" s="749"/>
      <c r="AB18" s="749"/>
      <c r="AC18" s="749"/>
      <c r="AD18" s="749"/>
      <c r="AE18" s="749"/>
      <c r="AF18" s="749"/>
      <c r="AG18" s="749"/>
      <c r="AH18" s="749"/>
      <c r="AI18" s="749"/>
      <c r="AJ18" s="4"/>
      <c r="AK18" s="1253"/>
      <c r="AL18" s="1254"/>
      <c r="AM18" s="1088">
        <v>10</v>
      </c>
      <c r="AN18" s="1088"/>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7" t="s">
        <v>164</v>
      </c>
      <c r="B19" s="998"/>
      <c r="C19" s="998"/>
      <c r="D19" s="998"/>
      <c r="E19" s="998"/>
      <c r="F19" s="998"/>
      <c r="G19" s="1179"/>
      <c r="H19" s="1033"/>
      <c r="I19" s="1033"/>
      <c r="J19" s="1033"/>
      <c r="K19" s="1033"/>
      <c r="L19" s="1033"/>
      <c r="M19" s="1033"/>
      <c r="N19" s="1033"/>
      <c r="O19" s="1033"/>
      <c r="P19" s="1034"/>
      <c r="Q19" s="42"/>
      <c r="R19" s="42"/>
      <c r="S19" s="42"/>
      <c r="T19" s="170"/>
      <c r="U19" s="170"/>
      <c r="V19" s="170"/>
      <c r="W19" s="170"/>
      <c r="X19" s="170"/>
      <c r="Y19" s="170"/>
      <c r="Z19" s="170"/>
      <c r="AA19" s="170"/>
      <c r="AB19" s="170"/>
      <c r="AC19" s="170"/>
      <c r="AD19" s="170"/>
      <c r="AE19" s="747"/>
      <c r="AF19" s="747"/>
      <c r="AG19" s="748"/>
      <c r="AH19" s="748"/>
      <c r="AI19" s="748"/>
      <c r="AJ19" s="4"/>
      <c r="AK19" s="1253"/>
      <c r="AL19" s="1254"/>
      <c r="AM19" s="1088">
        <v>11</v>
      </c>
      <c r="AN19" s="1088"/>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86" t="s">
        <v>163</v>
      </c>
      <c r="B20" s="987"/>
      <c r="C20" s="987"/>
      <c r="D20" s="987"/>
      <c r="E20" s="987"/>
      <c r="F20" s="987"/>
      <c r="G20" s="1372"/>
      <c r="H20" s="1372"/>
      <c r="I20" s="1372"/>
      <c r="J20" s="1372"/>
      <c r="K20" s="1372"/>
      <c r="L20" s="1372"/>
      <c r="M20" s="1372"/>
      <c r="N20" s="1372"/>
      <c r="O20" s="1372"/>
      <c r="P20" s="2019"/>
      <c r="Q20" s="42"/>
      <c r="R20" s="42"/>
      <c r="S20" s="42"/>
      <c r="T20" s="42"/>
      <c r="U20" s="42"/>
      <c r="V20" s="42"/>
      <c r="W20" s="42"/>
      <c r="X20" s="42"/>
      <c r="Y20" s="42"/>
      <c r="Z20" s="579"/>
      <c r="AA20" s="579"/>
      <c r="AB20" s="579"/>
      <c r="AC20" s="579"/>
      <c r="AD20" s="579"/>
      <c r="AE20" s="579"/>
      <c r="AF20" s="579"/>
      <c r="AG20" s="579"/>
      <c r="AH20" s="579"/>
      <c r="AI20" s="579"/>
      <c r="AJ20" s="4"/>
      <c r="AK20" s="1253"/>
      <c r="AL20" s="1254"/>
      <c r="AM20" s="1088">
        <v>12</v>
      </c>
      <c r="AN20" s="1088"/>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17" t="s">
        <v>223</v>
      </c>
      <c r="BN20" s="2118"/>
      <c r="BO20" s="2119"/>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53"/>
      <c r="AL21" s="1254"/>
      <c r="AM21" s="1088">
        <v>13</v>
      </c>
      <c r="AN21" s="1088"/>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17" t="s">
        <v>221</v>
      </c>
      <c r="BO21" s="2119"/>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53"/>
      <c r="AL22" s="1254"/>
      <c r="AM22" s="1088">
        <v>14</v>
      </c>
      <c r="AN22" s="1088"/>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17" t="s">
        <v>219</v>
      </c>
      <c r="BO22" s="2119"/>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53"/>
      <c r="AL23" s="1254"/>
      <c r="AM23" s="1088">
        <v>15</v>
      </c>
      <c r="AN23" s="1088"/>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17" t="s">
        <v>217</v>
      </c>
      <c r="BO23" s="2119"/>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22"/>
      <c r="AL24" s="1616"/>
      <c r="AM24" s="1561">
        <v>16</v>
      </c>
      <c r="AN24" s="1561"/>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20" t="s">
        <v>92</v>
      </c>
      <c r="AW28" s="899"/>
      <c r="AX28" s="899"/>
      <c r="AY28" s="899"/>
      <c r="AZ28" s="899"/>
      <c r="BA28" s="899"/>
      <c r="BB28" s="899"/>
      <c r="BC28" s="2121"/>
      <c r="BD28" s="573"/>
      <c r="BE28" s="4"/>
      <c r="BF28" s="898" t="s">
        <v>696</v>
      </c>
      <c r="BG28" s="899"/>
      <c r="BH28" s="899"/>
      <c r="BI28" s="899"/>
      <c r="BJ28" s="899"/>
      <c r="BK28" s="899"/>
      <c r="BL28" s="899"/>
      <c r="BM28" s="899"/>
      <c r="BN28" s="899"/>
      <c r="BO28" s="899"/>
      <c r="BP28" s="899"/>
      <c r="BQ28" s="899"/>
      <c r="BR28" s="899"/>
      <c r="BS28" s="899"/>
      <c r="BT28" s="900"/>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2" t="s">
        <v>91</v>
      </c>
      <c r="AW29" s="1863"/>
      <c r="AX29" s="1863"/>
      <c r="AY29" s="1863"/>
      <c r="AZ29" s="1863"/>
      <c r="BA29" s="1864"/>
      <c r="BB29" s="1995"/>
      <c r="BC29" s="1996"/>
      <c r="BD29" s="571"/>
      <c r="BE29" s="4"/>
      <c r="BF29" s="913"/>
      <c r="BG29" s="914"/>
      <c r="BH29" s="914"/>
      <c r="BI29" s="914"/>
      <c r="BJ29" s="915"/>
      <c r="BK29" s="916"/>
      <c r="BL29" s="914"/>
      <c r="BM29" s="914"/>
      <c r="BN29" s="914"/>
      <c r="BO29" s="915"/>
      <c r="BP29" s="916"/>
      <c r="BQ29" s="914"/>
      <c r="BR29" s="914"/>
      <c r="BS29" s="914"/>
      <c r="BT29" s="91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3" t="s">
        <v>749</v>
      </c>
      <c r="AL30" s="2124"/>
      <c r="AM30" s="2124"/>
      <c r="AN30" s="2124"/>
      <c r="AO30" s="2124"/>
      <c r="AP30" s="2124"/>
      <c r="AQ30" s="2124"/>
      <c r="AR30" s="2124"/>
      <c r="AS30" s="2125"/>
      <c r="AT30" s="4"/>
      <c r="AU30" s="570"/>
      <c r="AV30" s="2132" t="s">
        <v>90</v>
      </c>
      <c r="AW30" s="1093"/>
      <c r="AX30" s="1093"/>
      <c r="AY30" s="1093"/>
      <c r="AZ30" s="1093"/>
      <c r="BA30" s="1094"/>
      <c r="BB30" s="1998"/>
      <c r="BC30" s="1999"/>
      <c r="BD30" s="569"/>
      <c r="BE30" s="4"/>
      <c r="BF30" s="894"/>
      <c r="BG30" s="878"/>
      <c r="BH30" s="878"/>
      <c r="BI30" s="878"/>
      <c r="BJ30" s="879"/>
      <c r="BK30" s="877"/>
      <c r="BL30" s="878"/>
      <c r="BM30" s="878"/>
      <c r="BN30" s="878"/>
      <c r="BO30" s="879"/>
      <c r="BP30" s="877"/>
      <c r="BQ30" s="878"/>
      <c r="BR30" s="878"/>
      <c r="BS30" s="878"/>
      <c r="BT30" s="88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34" t="s">
        <v>60</v>
      </c>
      <c r="B31" s="2135"/>
      <c r="C31" s="2135"/>
      <c r="D31" s="2135"/>
      <c r="E31" s="2135"/>
      <c r="F31" s="2135"/>
      <c r="G31" s="2135"/>
      <c r="H31" s="2138" t="s">
        <v>93</v>
      </c>
      <c r="I31" s="2138"/>
      <c r="J31" s="2138"/>
      <c r="K31" s="2138"/>
      <c r="L31" s="2138"/>
      <c r="M31" s="2138"/>
      <c r="N31" s="2138"/>
      <c r="O31" s="2138"/>
      <c r="P31" s="2138"/>
      <c r="Q31" s="2135" t="s">
        <v>59</v>
      </c>
      <c r="R31" s="2135"/>
      <c r="S31" s="2135"/>
      <c r="T31" s="2138" t="s">
        <v>58</v>
      </c>
      <c r="U31" s="2138"/>
      <c r="V31" s="2138"/>
      <c r="W31" s="2138"/>
      <c r="X31" s="2138"/>
      <c r="Y31" s="2138"/>
      <c r="Z31" s="2138"/>
      <c r="AA31" s="2138"/>
      <c r="AB31" s="2138"/>
      <c r="AC31" s="2135" t="s">
        <v>57</v>
      </c>
      <c r="AD31" s="2135"/>
      <c r="AE31" s="2135"/>
      <c r="AF31" s="2139" t="s">
        <v>39</v>
      </c>
      <c r="AG31" s="1095"/>
      <c r="AH31" s="1095"/>
      <c r="AI31" s="2140"/>
      <c r="AJ31" s="4"/>
      <c r="AK31" s="2126"/>
      <c r="AL31" s="2127"/>
      <c r="AM31" s="2127"/>
      <c r="AN31" s="2127"/>
      <c r="AO31" s="2127"/>
      <c r="AP31" s="2127"/>
      <c r="AQ31" s="2127"/>
      <c r="AR31" s="2127"/>
      <c r="AS31" s="2128"/>
      <c r="AT31" s="4"/>
      <c r="AU31" s="568"/>
      <c r="AV31" s="567"/>
      <c r="AW31" s="567"/>
      <c r="AX31" s="567"/>
      <c r="AY31" s="567"/>
      <c r="AZ31" s="567"/>
      <c r="BA31" s="567"/>
      <c r="BB31" s="567"/>
      <c r="BC31" s="567"/>
      <c r="BD31" s="566"/>
      <c r="BE31" s="4"/>
      <c r="BF31" s="894"/>
      <c r="BG31" s="878"/>
      <c r="BH31" s="878"/>
      <c r="BI31" s="878"/>
      <c r="BJ31" s="879"/>
      <c r="BK31" s="877"/>
      <c r="BL31" s="878"/>
      <c r="BM31" s="878"/>
      <c r="BN31" s="878"/>
      <c r="BO31" s="879"/>
      <c r="BP31" s="877"/>
      <c r="BQ31" s="878"/>
      <c r="BR31" s="878"/>
      <c r="BS31" s="878"/>
      <c r="BT31" s="88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6"/>
      <c r="B32" s="2137"/>
      <c r="C32" s="2137"/>
      <c r="D32" s="2137"/>
      <c r="E32" s="2137"/>
      <c r="F32" s="2137"/>
      <c r="G32" s="2137"/>
      <c r="H32" s="1067" t="s">
        <v>55</v>
      </c>
      <c r="I32" s="1067"/>
      <c r="J32" s="1067"/>
      <c r="K32" s="1067" t="s">
        <v>54</v>
      </c>
      <c r="L32" s="1067"/>
      <c r="M32" s="1067"/>
      <c r="N32" s="1067" t="s">
        <v>653</v>
      </c>
      <c r="O32" s="1067"/>
      <c r="P32" s="1067"/>
      <c r="Q32" s="2137"/>
      <c r="R32" s="2137"/>
      <c r="S32" s="2137"/>
      <c r="T32" s="1067" t="s">
        <v>52</v>
      </c>
      <c r="U32" s="1067"/>
      <c r="V32" s="1067"/>
      <c r="W32" s="1067" t="s">
        <v>51</v>
      </c>
      <c r="X32" s="1067"/>
      <c r="Y32" s="1067"/>
      <c r="Z32" s="1067" t="s">
        <v>50</v>
      </c>
      <c r="AA32" s="1067"/>
      <c r="AB32" s="1067"/>
      <c r="AC32" s="2137"/>
      <c r="AD32" s="2137"/>
      <c r="AE32" s="2137"/>
      <c r="AF32" s="2141"/>
      <c r="AG32" s="2142"/>
      <c r="AH32" s="2142"/>
      <c r="AI32" s="2143"/>
      <c r="AJ32" s="4"/>
      <c r="AK32" s="2129"/>
      <c r="AL32" s="2130"/>
      <c r="AM32" s="2130"/>
      <c r="AN32" s="2130"/>
      <c r="AO32" s="2130"/>
      <c r="AP32" s="2130"/>
      <c r="AQ32" s="2130"/>
      <c r="AR32" s="2130"/>
      <c r="AS32" s="2131"/>
      <c r="AT32" s="4"/>
      <c r="AU32" s="898" t="s">
        <v>56</v>
      </c>
      <c r="AV32" s="899"/>
      <c r="AW32" s="899"/>
      <c r="AX32" s="899"/>
      <c r="AY32" s="899"/>
      <c r="AZ32" s="899"/>
      <c r="BA32" s="899"/>
      <c r="BB32" s="899"/>
      <c r="BC32" s="899"/>
      <c r="BD32" s="900"/>
      <c r="BE32" s="4"/>
      <c r="BF32" s="894"/>
      <c r="BG32" s="878"/>
      <c r="BH32" s="878"/>
      <c r="BI32" s="878"/>
      <c r="BJ32" s="879"/>
      <c r="BK32" s="877"/>
      <c r="BL32" s="878"/>
      <c r="BM32" s="878"/>
      <c r="BN32" s="878"/>
      <c r="BO32" s="879"/>
      <c r="BP32" s="877"/>
      <c r="BQ32" s="878"/>
      <c r="BR32" s="878"/>
      <c r="BS32" s="878"/>
      <c r="BT32" s="88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4"/>
      <c r="B33" s="2025"/>
      <c r="C33" s="2025"/>
      <c r="D33" s="2025"/>
      <c r="E33" s="2025"/>
      <c r="F33" s="2025"/>
      <c r="G33" s="2025"/>
      <c r="H33" s="1588"/>
      <c r="I33" s="1588"/>
      <c r="J33" s="1588"/>
      <c r="K33" s="1588"/>
      <c r="L33" s="1588"/>
      <c r="M33" s="1588"/>
      <c r="N33" s="2133"/>
      <c r="O33" s="1588"/>
      <c r="P33" s="1588"/>
      <c r="Q33" s="1588"/>
      <c r="R33" s="1588"/>
      <c r="S33" s="1588"/>
      <c r="T33" s="1584"/>
      <c r="U33" s="1584"/>
      <c r="V33" s="1584"/>
      <c r="W33" s="1584"/>
      <c r="X33" s="1584"/>
      <c r="Y33" s="1584"/>
      <c r="Z33" s="1584"/>
      <c r="AA33" s="1584"/>
      <c r="AB33" s="1584"/>
      <c r="AC33" s="1584"/>
      <c r="AD33" s="1584"/>
      <c r="AE33" s="1584"/>
      <c r="AF33" s="1588"/>
      <c r="AG33" s="1588"/>
      <c r="AH33" s="1588"/>
      <c r="AI33" s="2021"/>
      <c r="AJ33" s="4"/>
      <c r="AK33" s="1607" t="str">
        <f>IFERROR(AN33*(1-$BB$30),"")</f>
        <v/>
      </c>
      <c r="AL33" s="1608"/>
      <c r="AM33" s="1608"/>
      <c r="AN33" s="1608" t="str">
        <f>IFERROR(($AK$53*Q33),"")</f>
        <v/>
      </c>
      <c r="AO33" s="1608"/>
      <c r="AP33" s="1608"/>
      <c r="AQ33" s="1608" t="str">
        <f>IFERROR(AN33*(1+$BB$29),"")</f>
        <v/>
      </c>
      <c r="AR33" s="1608"/>
      <c r="AS33" s="1609"/>
      <c r="AT33" s="4"/>
      <c r="AU33" s="2145" t="str">
        <f t="shared" ref="AU33:AU53" si="0">IF(AC33="","",IF(AC33&lt;Q33-(Q33*$BB$30),"Below "&amp;$BB$30*100&amp;"% by "&amp;Q33-(Q33*$BB$30)-AC33&amp;" CFM",IF(AC33&gt;Q33+(Q33*$BB$29),"Above "&amp;$BB$29*100&amp;"% by "&amp;AC33-Q33-(Q33*$BB$29)&amp;" CFM","")))</f>
        <v/>
      </c>
      <c r="AV33" s="2146"/>
      <c r="AW33" s="2146"/>
      <c r="AX33" s="2146"/>
      <c r="AY33" s="2146"/>
      <c r="AZ33" s="2146"/>
      <c r="BA33" s="2146"/>
      <c r="BB33" s="2146"/>
      <c r="BC33" s="2146"/>
      <c r="BD33" s="2147"/>
      <c r="BE33" s="4"/>
      <c r="BF33" s="894"/>
      <c r="BG33" s="878"/>
      <c r="BH33" s="878"/>
      <c r="BI33" s="878"/>
      <c r="BJ33" s="879"/>
      <c r="BK33" s="877"/>
      <c r="BL33" s="878"/>
      <c r="BM33" s="878"/>
      <c r="BN33" s="878"/>
      <c r="BO33" s="879"/>
      <c r="BP33" s="877"/>
      <c r="BQ33" s="878"/>
      <c r="BR33" s="878"/>
      <c r="BS33" s="878"/>
      <c r="BT33" s="88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4"/>
      <c r="B34" s="2025"/>
      <c r="C34" s="2025"/>
      <c r="D34" s="2025"/>
      <c r="E34" s="2025"/>
      <c r="F34" s="2025"/>
      <c r="G34" s="2025"/>
      <c r="H34" s="1049"/>
      <c r="I34" s="1049"/>
      <c r="J34" s="1049"/>
      <c r="K34" s="1049"/>
      <c r="L34" s="1049"/>
      <c r="M34" s="1049"/>
      <c r="N34" s="2144"/>
      <c r="O34" s="1049"/>
      <c r="P34" s="1049"/>
      <c r="Q34" s="1049"/>
      <c r="R34" s="1049"/>
      <c r="S34" s="1049"/>
      <c r="T34" s="1584"/>
      <c r="U34" s="1584"/>
      <c r="V34" s="1584"/>
      <c r="W34" s="1584"/>
      <c r="X34" s="1584"/>
      <c r="Y34" s="1584"/>
      <c r="Z34" s="1584"/>
      <c r="AA34" s="1584"/>
      <c r="AB34" s="1584"/>
      <c r="AC34" s="1584"/>
      <c r="AD34" s="1584"/>
      <c r="AE34" s="1584"/>
      <c r="AF34" s="1033"/>
      <c r="AG34" s="1033"/>
      <c r="AH34" s="1033"/>
      <c r="AI34" s="1034"/>
      <c r="AJ34" s="4"/>
      <c r="AK34" s="1607" t="str">
        <f t="shared" ref="AK34:AK52" si="1">IFERROR(AN34*(1-$BB$30),"")</f>
        <v/>
      </c>
      <c r="AL34" s="1608"/>
      <c r="AM34" s="1608"/>
      <c r="AN34" s="1608" t="str">
        <f t="shared" ref="AN34:AN52" si="2">IFERROR(($AK$53*Q34),"")</f>
        <v/>
      </c>
      <c r="AO34" s="1608"/>
      <c r="AP34" s="1608"/>
      <c r="AQ34" s="1608" t="str">
        <f t="shared" ref="AQ34:AQ52" si="3">IFERROR(AN34*(1+$BB$29),"")</f>
        <v/>
      </c>
      <c r="AR34" s="1608"/>
      <c r="AS34" s="1609"/>
      <c r="AT34" s="4"/>
      <c r="AU34" s="2145" t="str">
        <f t="shared" si="0"/>
        <v/>
      </c>
      <c r="AV34" s="2146"/>
      <c r="AW34" s="2146"/>
      <c r="AX34" s="2146"/>
      <c r="AY34" s="2146"/>
      <c r="AZ34" s="2146"/>
      <c r="BA34" s="2146"/>
      <c r="BB34" s="2146"/>
      <c r="BC34" s="2146"/>
      <c r="BD34" s="2147"/>
      <c r="BE34" s="4"/>
      <c r="BF34" s="938"/>
      <c r="BG34" s="931"/>
      <c r="BH34" s="931"/>
      <c r="BI34" s="931"/>
      <c r="BJ34" s="939"/>
      <c r="BK34" s="930"/>
      <c r="BL34" s="931"/>
      <c r="BM34" s="931"/>
      <c r="BN34" s="931"/>
      <c r="BO34" s="939"/>
      <c r="BP34" s="930"/>
      <c r="BQ34" s="931"/>
      <c r="BR34" s="931"/>
      <c r="BS34" s="931"/>
      <c r="BT34" s="93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4"/>
      <c r="B35" s="2025"/>
      <c r="C35" s="2025"/>
      <c r="D35" s="2025"/>
      <c r="E35" s="2025"/>
      <c r="F35" s="2025"/>
      <c r="G35" s="2025"/>
      <c r="H35" s="1049"/>
      <c r="I35" s="1049"/>
      <c r="J35" s="1049"/>
      <c r="K35" s="1049"/>
      <c r="L35" s="1049"/>
      <c r="M35" s="1049"/>
      <c r="N35" s="2144"/>
      <c r="O35" s="1049"/>
      <c r="P35" s="1049"/>
      <c r="Q35" s="1049"/>
      <c r="R35" s="1049"/>
      <c r="S35" s="1049"/>
      <c r="T35" s="1584"/>
      <c r="U35" s="1584"/>
      <c r="V35" s="1584"/>
      <c r="W35" s="1584"/>
      <c r="X35" s="1584"/>
      <c r="Y35" s="1584"/>
      <c r="Z35" s="1584"/>
      <c r="AA35" s="1584"/>
      <c r="AB35" s="1584"/>
      <c r="AC35" s="1584"/>
      <c r="AD35" s="1584"/>
      <c r="AE35" s="1584"/>
      <c r="AF35" s="1033"/>
      <c r="AG35" s="1033"/>
      <c r="AH35" s="1033"/>
      <c r="AI35" s="1034"/>
      <c r="AJ35" s="4"/>
      <c r="AK35" s="1607" t="str">
        <f t="shared" si="1"/>
        <v/>
      </c>
      <c r="AL35" s="1608"/>
      <c r="AM35" s="1608"/>
      <c r="AN35" s="1608" t="str">
        <f t="shared" si="2"/>
        <v/>
      </c>
      <c r="AO35" s="1608"/>
      <c r="AP35" s="1608"/>
      <c r="AQ35" s="1608" t="str">
        <f t="shared" si="3"/>
        <v/>
      </c>
      <c r="AR35" s="1608"/>
      <c r="AS35" s="1609"/>
      <c r="AT35" s="4"/>
      <c r="AU35" s="2145" t="str">
        <f t="shared" si="0"/>
        <v/>
      </c>
      <c r="AV35" s="2146"/>
      <c r="AW35" s="2146"/>
      <c r="AX35" s="2146"/>
      <c r="AY35" s="2146"/>
      <c r="AZ35" s="2146"/>
      <c r="BA35" s="2146"/>
      <c r="BB35" s="2146"/>
      <c r="BC35" s="2146"/>
      <c r="BD35" s="214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J36" s="4"/>
      <c r="AK36" s="1607" t="str">
        <f t="shared" si="1"/>
        <v/>
      </c>
      <c r="AL36" s="1608"/>
      <c r="AM36" s="1608"/>
      <c r="AN36" s="1608" t="str">
        <f t="shared" si="2"/>
        <v/>
      </c>
      <c r="AO36" s="1608"/>
      <c r="AP36" s="1608"/>
      <c r="AQ36" s="1608" t="str">
        <f t="shared" si="3"/>
        <v/>
      </c>
      <c r="AR36" s="1608"/>
      <c r="AS36" s="1609"/>
      <c r="AT36" s="4"/>
      <c r="AU36" s="2145" t="str">
        <f t="shared" si="0"/>
        <v/>
      </c>
      <c r="AV36" s="2146"/>
      <c r="AW36" s="2146"/>
      <c r="AX36" s="2146"/>
      <c r="AY36" s="2146"/>
      <c r="AZ36" s="2146"/>
      <c r="BA36" s="2146"/>
      <c r="BB36" s="2146"/>
      <c r="BC36" s="2146"/>
      <c r="BD36" s="214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J37" s="4"/>
      <c r="AK37" s="1607" t="str">
        <f t="shared" si="1"/>
        <v/>
      </c>
      <c r="AL37" s="1608"/>
      <c r="AM37" s="1608"/>
      <c r="AN37" s="1608" t="str">
        <f t="shared" si="2"/>
        <v/>
      </c>
      <c r="AO37" s="1608"/>
      <c r="AP37" s="1608"/>
      <c r="AQ37" s="1608" t="str">
        <f t="shared" si="3"/>
        <v/>
      </c>
      <c r="AR37" s="1608"/>
      <c r="AS37" s="1609"/>
      <c r="AT37" s="4"/>
      <c r="AU37" s="2145" t="str">
        <f t="shared" si="0"/>
        <v/>
      </c>
      <c r="AV37" s="2146"/>
      <c r="AW37" s="2146"/>
      <c r="AX37" s="2146"/>
      <c r="AY37" s="2146"/>
      <c r="AZ37" s="2146"/>
      <c r="BA37" s="2146"/>
      <c r="BB37" s="2146"/>
      <c r="BC37" s="2146"/>
      <c r="BD37" s="214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J38" s="4"/>
      <c r="AK38" s="1607" t="str">
        <f t="shared" si="1"/>
        <v/>
      </c>
      <c r="AL38" s="1608"/>
      <c r="AM38" s="1608"/>
      <c r="AN38" s="1608" t="str">
        <f t="shared" si="2"/>
        <v/>
      </c>
      <c r="AO38" s="1608"/>
      <c r="AP38" s="1608"/>
      <c r="AQ38" s="1608" t="str">
        <f t="shared" si="3"/>
        <v/>
      </c>
      <c r="AR38" s="1608"/>
      <c r="AS38" s="1609"/>
      <c r="AT38" s="4"/>
      <c r="AU38" s="2145" t="str">
        <f t="shared" si="0"/>
        <v/>
      </c>
      <c r="AV38" s="2146"/>
      <c r="AW38" s="2146"/>
      <c r="AX38" s="2146"/>
      <c r="AY38" s="2146"/>
      <c r="AZ38" s="2146"/>
      <c r="BA38" s="2146"/>
      <c r="BB38" s="2146"/>
      <c r="BC38" s="2146"/>
      <c r="BD38" s="214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J39" s="4"/>
      <c r="AK39" s="1607" t="str">
        <f t="shared" si="1"/>
        <v/>
      </c>
      <c r="AL39" s="1608"/>
      <c r="AM39" s="1608"/>
      <c r="AN39" s="1608" t="str">
        <f t="shared" si="2"/>
        <v/>
      </c>
      <c r="AO39" s="1608"/>
      <c r="AP39" s="1608"/>
      <c r="AQ39" s="1608" t="str">
        <f t="shared" si="3"/>
        <v/>
      </c>
      <c r="AR39" s="1608"/>
      <c r="AS39" s="1609"/>
      <c r="AT39" s="4"/>
      <c r="AU39" s="2145" t="str">
        <f t="shared" si="0"/>
        <v/>
      </c>
      <c r="AV39" s="2146"/>
      <c r="AW39" s="2146"/>
      <c r="AX39" s="2146"/>
      <c r="AY39" s="2146"/>
      <c r="AZ39" s="2146"/>
      <c r="BA39" s="2146"/>
      <c r="BB39" s="2146"/>
      <c r="BC39" s="2146"/>
      <c r="BD39" s="214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J40" s="4"/>
      <c r="AK40" s="1607" t="str">
        <f t="shared" si="1"/>
        <v/>
      </c>
      <c r="AL40" s="1608"/>
      <c r="AM40" s="1608"/>
      <c r="AN40" s="1608" t="str">
        <f t="shared" si="2"/>
        <v/>
      </c>
      <c r="AO40" s="1608"/>
      <c r="AP40" s="1608"/>
      <c r="AQ40" s="1608" t="str">
        <f t="shared" si="3"/>
        <v/>
      </c>
      <c r="AR40" s="1608"/>
      <c r="AS40" s="1609"/>
      <c r="AT40" s="4"/>
      <c r="AU40" s="2145" t="str">
        <f t="shared" si="0"/>
        <v/>
      </c>
      <c r="AV40" s="2146"/>
      <c r="AW40" s="2146"/>
      <c r="AX40" s="2146"/>
      <c r="AY40" s="2146"/>
      <c r="AZ40" s="2146"/>
      <c r="BA40" s="2146"/>
      <c r="BB40" s="2146"/>
      <c r="BC40" s="2146"/>
      <c r="BD40" s="214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J41" s="4"/>
      <c r="AK41" s="1607" t="str">
        <f t="shared" si="1"/>
        <v/>
      </c>
      <c r="AL41" s="1608"/>
      <c r="AM41" s="1608"/>
      <c r="AN41" s="1608" t="str">
        <f t="shared" si="2"/>
        <v/>
      </c>
      <c r="AO41" s="1608"/>
      <c r="AP41" s="1608"/>
      <c r="AQ41" s="1608" t="str">
        <f t="shared" si="3"/>
        <v/>
      </c>
      <c r="AR41" s="1608"/>
      <c r="AS41" s="1609"/>
      <c r="AT41" s="4"/>
      <c r="AU41" s="2145" t="str">
        <f t="shared" si="0"/>
        <v/>
      </c>
      <c r="AV41" s="2146"/>
      <c r="AW41" s="2146"/>
      <c r="AX41" s="2146"/>
      <c r="AY41" s="2146"/>
      <c r="AZ41" s="2146"/>
      <c r="BA41" s="2146"/>
      <c r="BB41" s="2146"/>
      <c r="BC41" s="2146"/>
      <c r="BD41" s="214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J42" s="4"/>
      <c r="AK42" s="1607" t="str">
        <f t="shared" si="1"/>
        <v/>
      </c>
      <c r="AL42" s="1608"/>
      <c r="AM42" s="1608"/>
      <c r="AN42" s="1608" t="str">
        <f t="shared" si="2"/>
        <v/>
      </c>
      <c r="AO42" s="1608"/>
      <c r="AP42" s="1608"/>
      <c r="AQ42" s="1608" t="str">
        <f t="shared" si="3"/>
        <v/>
      </c>
      <c r="AR42" s="1608"/>
      <c r="AS42" s="1609"/>
      <c r="AT42" s="4"/>
      <c r="AU42" s="2145" t="str">
        <f t="shared" si="0"/>
        <v/>
      </c>
      <c r="AV42" s="2146"/>
      <c r="AW42" s="2146"/>
      <c r="AX42" s="2146"/>
      <c r="AY42" s="2146"/>
      <c r="AZ42" s="2146"/>
      <c r="BA42" s="2146"/>
      <c r="BB42" s="2146"/>
      <c r="BC42" s="2146"/>
      <c r="BD42" s="214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J43" s="4"/>
      <c r="AK43" s="1607" t="str">
        <f t="shared" si="1"/>
        <v/>
      </c>
      <c r="AL43" s="1608"/>
      <c r="AM43" s="1608"/>
      <c r="AN43" s="1608" t="str">
        <f t="shared" si="2"/>
        <v/>
      </c>
      <c r="AO43" s="1608"/>
      <c r="AP43" s="1608"/>
      <c r="AQ43" s="1608" t="str">
        <f t="shared" si="3"/>
        <v/>
      </c>
      <c r="AR43" s="1608"/>
      <c r="AS43" s="1609"/>
      <c r="AT43" s="4"/>
      <c r="AU43" s="2145" t="str">
        <f t="shared" si="0"/>
        <v/>
      </c>
      <c r="AV43" s="2146"/>
      <c r="AW43" s="2146"/>
      <c r="AX43" s="2146"/>
      <c r="AY43" s="2146"/>
      <c r="AZ43" s="2146"/>
      <c r="BA43" s="2146"/>
      <c r="BB43" s="2146"/>
      <c r="BC43" s="2146"/>
      <c r="BD43" s="214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J44" s="4"/>
      <c r="AK44" s="1607" t="str">
        <f t="shared" si="1"/>
        <v/>
      </c>
      <c r="AL44" s="1608"/>
      <c r="AM44" s="1608"/>
      <c r="AN44" s="1608" t="str">
        <f t="shared" si="2"/>
        <v/>
      </c>
      <c r="AO44" s="1608"/>
      <c r="AP44" s="1608"/>
      <c r="AQ44" s="1608" t="str">
        <f t="shared" si="3"/>
        <v/>
      </c>
      <c r="AR44" s="1608"/>
      <c r="AS44" s="1609"/>
      <c r="AT44" s="4"/>
      <c r="AU44" s="2145" t="str">
        <f t="shared" si="0"/>
        <v/>
      </c>
      <c r="AV44" s="2146"/>
      <c r="AW44" s="2146"/>
      <c r="AX44" s="2146"/>
      <c r="AY44" s="2146"/>
      <c r="AZ44" s="2146"/>
      <c r="BA44" s="2146"/>
      <c r="BB44" s="2146"/>
      <c r="BC44" s="2146"/>
      <c r="BD44" s="214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J45" s="4"/>
      <c r="AK45" s="1607" t="str">
        <f t="shared" si="1"/>
        <v/>
      </c>
      <c r="AL45" s="1608"/>
      <c r="AM45" s="1608"/>
      <c r="AN45" s="1608" t="str">
        <f t="shared" si="2"/>
        <v/>
      </c>
      <c r="AO45" s="1608"/>
      <c r="AP45" s="1608"/>
      <c r="AQ45" s="1608" t="str">
        <f t="shared" si="3"/>
        <v/>
      </c>
      <c r="AR45" s="1608"/>
      <c r="AS45" s="1609"/>
      <c r="AT45" s="4"/>
      <c r="AU45" s="2145" t="str">
        <f t="shared" si="0"/>
        <v/>
      </c>
      <c r="AV45" s="2146"/>
      <c r="AW45" s="2146"/>
      <c r="AX45" s="2146"/>
      <c r="AY45" s="2146"/>
      <c r="AZ45" s="2146"/>
      <c r="BA45" s="2146"/>
      <c r="BB45" s="2146"/>
      <c r="BC45" s="2146"/>
      <c r="BD45" s="214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J46" s="4"/>
      <c r="AK46" s="1607" t="str">
        <f t="shared" si="1"/>
        <v/>
      </c>
      <c r="AL46" s="1608"/>
      <c r="AM46" s="1608"/>
      <c r="AN46" s="1608" t="str">
        <f t="shared" si="2"/>
        <v/>
      </c>
      <c r="AO46" s="1608"/>
      <c r="AP46" s="1608"/>
      <c r="AQ46" s="1608" t="str">
        <f t="shared" si="3"/>
        <v/>
      </c>
      <c r="AR46" s="1608"/>
      <c r="AS46" s="1609"/>
      <c r="AT46" s="4"/>
      <c r="AU46" s="2145" t="str">
        <f t="shared" si="0"/>
        <v/>
      </c>
      <c r="AV46" s="2146"/>
      <c r="AW46" s="2146"/>
      <c r="AX46" s="2146"/>
      <c r="AY46" s="2146"/>
      <c r="AZ46" s="2146"/>
      <c r="BA46" s="2146"/>
      <c r="BB46" s="2146"/>
      <c r="BC46" s="2146"/>
      <c r="BD46" s="214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J47" s="4"/>
      <c r="AK47" s="1607" t="str">
        <f t="shared" si="1"/>
        <v/>
      </c>
      <c r="AL47" s="1608"/>
      <c r="AM47" s="1608"/>
      <c r="AN47" s="1608" t="str">
        <f t="shared" si="2"/>
        <v/>
      </c>
      <c r="AO47" s="1608"/>
      <c r="AP47" s="1608"/>
      <c r="AQ47" s="1608" t="str">
        <f t="shared" si="3"/>
        <v/>
      </c>
      <c r="AR47" s="1608"/>
      <c r="AS47" s="1609"/>
      <c r="AT47" s="4"/>
      <c r="AU47" s="2145" t="str">
        <f t="shared" si="0"/>
        <v/>
      </c>
      <c r="AV47" s="2146"/>
      <c r="AW47" s="2146"/>
      <c r="AX47" s="2146"/>
      <c r="AY47" s="2146"/>
      <c r="AZ47" s="2146"/>
      <c r="BA47" s="2146"/>
      <c r="BB47" s="2146"/>
      <c r="BC47" s="2146"/>
      <c r="BD47" s="214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J48" s="4"/>
      <c r="AK48" s="1607" t="str">
        <f t="shared" si="1"/>
        <v/>
      </c>
      <c r="AL48" s="1608"/>
      <c r="AM48" s="1608"/>
      <c r="AN48" s="1608" t="str">
        <f t="shared" si="2"/>
        <v/>
      </c>
      <c r="AO48" s="1608"/>
      <c r="AP48" s="1608"/>
      <c r="AQ48" s="1608" t="str">
        <f t="shared" si="3"/>
        <v/>
      </c>
      <c r="AR48" s="1608"/>
      <c r="AS48" s="1609"/>
      <c r="AT48" s="4"/>
      <c r="AU48" s="2145" t="str">
        <f t="shared" si="0"/>
        <v/>
      </c>
      <c r="AV48" s="2146"/>
      <c r="AW48" s="2146"/>
      <c r="AX48" s="2146"/>
      <c r="AY48" s="2146"/>
      <c r="AZ48" s="2146"/>
      <c r="BA48" s="2146"/>
      <c r="BB48" s="2146"/>
      <c r="BC48" s="2146"/>
      <c r="BD48" s="214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J49" s="4"/>
      <c r="AK49" s="1607" t="str">
        <f t="shared" si="1"/>
        <v/>
      </c>
      <c r="AL49" s="1608"/>
      <c r="AM49" s="1608"/>
      <c r="AN49" s="1608" t="str">
        <f t="shared" si="2"/>
        <v/>
      </c>
      <c r="AO49" s="1608"/>
      <c r="AP49" s="1608"/>
      <c r="AQ49" s="1608" t="str">
        <f t="shared" si="3"/>
        <v/>
      </c>
      <c r="AR49" s="1608"/>
      <c r="AS49" s="1609"/>
      <c r="AT49" s="4"/>
      <c r="AU49" s="2145" t="str">
        <f t="shared" si="0"/>
        <v/>
      </c>
      <c r="AV49" s="2146"/>
      <c r="AW49" s="2146"/>
      <c r="AX49" s="2146"/>
      <c r="AY49" s="2146"/>
      <c r="AZ49" s="2146"/>
      <c r="BA49" s="2146"/>
      <c r="BB49" s="2146"/>
      <c r="BC49" s="2146"/>
      <c r="BD49" s="214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J50" s="4"/>
      <c r="AK50" s="1607" t="str">
        <f t="shared" si="1"/>
        <v/>
      </c>
      <c r="AL50" s="1608"/>
      <c r="AM50" s="1608"/>
      <c r="AN50" s="1608" t="str">
        <f t="shared" si="2"/>
        <v/>
      </c>
      <c r="AO50" s="1608"/>
      <c r="AP50" s="1608"/>
      <c r="AQ50" s="1608" t="str">
        <f t="shared" si="3"/>
        <v/>
      </c>
      <c r="AR50" s="1608"/>
      <c r="AS50" s="1609"/>
      <c r="AT50" s="4"/>
      <c r="AU50" s="2145" t="str">
        <f t="shared" si="0"/>
        <v/>
      </c>
      <c r="AV50" s="2146"/>
      <c r="AW50" s="2146"/>
      <c r="AX50" s="2146"/>
      <c r="AY50" s="2146"/>
      <c r="AZ50" s="2146"/>
      <c r="BA50" s="2146"/>
      <c r="BB50" s="2146"/>
      <c r="BC50" s="2146"/>
      <c r="BD50" s="214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J51" s="4"/>
      <c r="AK51" s="1607" t="str">
        <f t="shared" si="1"/>
        <v/>
      </c>
      <c r="AL51" s="1608"/>
      <c r="AM51" s="1608"/>
      <c r="AN51" s="1608" t="str">
        <f t="shared" si="2"/>
        <v/>
      </c>
      <c r="AO51" s="1608"/>
      <c r="AP51" s="1608"/>
      <c r="AQ51" s="1608" t="str">
        <f t="shared" si="3"/>
        <v/>
      </c>
      <c r="AR51" s="1608"/>
      <c r="AS51" s="1609"/>
      <c r="AT51" s="4"/>
      <c r="AU51" s="2145" t="str">
        <f t="shared" si="0"/>
        <v/>
      </c>
      <c r="AV51" s="2146"/>
      <c r="AW51" s="2146"/>
      <c r="AX51" s="2146"/>
      <c r="AY51" s="2146"/>
      <c r="AZ51" s="2146"/>
      <c r="BA51" s="2146"/>
      <c r="BB51" s="2146"/>
      <c r="BC51" s="2146"/>
      <c r="BD51" s="214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J52" s="4"/>
      <c r="AK52" s="1607" t="str">
        <f t="shared" si="1"/>
        <v/>
      </c>
      <c r="AL52" s="1608"/>
      <c r="AM52" s="1608"/>
      <c r="AN52" s="1608" t="str">
        <f t="shared" si="2"/>
        <v/>
      </c>
      <c r="AO52" s="1608"/>
      <c r="AP52" s="1608"/>
      <c r="AQ52" s="1608" t="str">
        <f t="shared" si="3"/>
        <v/>
      </c>
      <c r="AR52" s="1608"/>
      <c r="AS52" s="1609"/>
      <c r="AT52" s="4"/>
      <c r="AU52" s="2145" t="str">
        <f t="shared" si="0"/>
        <v/>
      </c>
      <c r="AV52" s="2146"/>
      <c r="AW52" s="2146"/>
      <c r="AX52" s="2146"/>
      <c r="AY52" s="2146"/>
      <c r="AZ52" s="2146"/>
      <c r="BA52" s="2146"/>
      <c r="BB52" s="2146"/>
      <c r="BC52" s="2146"/>
      <c r="BD52" s="214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51" t="s">
        <v>187</v>
      </c>
      <c r="B53" s="2152"/>
      <c r="C53" s="2152"/>
      <c r="D53" s="2152"/>
      <c r="E53" s="2152"/>
      <c r="F53" s="2152"/>
      <c r="G53" s="2152"/>
      <c r="H53" s="2152"/>
      <c r="I53" s="2152"/>
      <c r="J53" s="2152"/>
      <c r="K53" s="2152"/>
      <c r="L53" s="2152"/>
      <c r="M53" s="2152"/>
      <c r="N53" s="2152"/>
      <c r="O53" s="2152"/>
      <c r="P53" s="2152"/>
      <c r="Q53" s="1157" t="str">
        <f>IF(SUM(Q33:S52)&lt;&gt;0,SUM(Q33:S52),"")</f>
        <v/>
      </c>
      <c r="R53" s="1157"/>
      <c r="S53" s="1157"/>
      <c r="T53" s="1157" t="str">
        <f>IF(SUM(T33:V52)&lt;&gt;0,SUM(T33:V52),"")</f>
        <v/>
      </c>
      <c r="U53" s="1157"/>
      <c r="V53" s="1157"/>
      <c r="W53" s="1157" t="str">
        <f>IF(SUM(W33:Y52)&lt;&gt;0,SUM(W33:Y52),"")</f>
        <v/>
      </c>
      <c r="X53" s="1157"/>
      <c r="Y53" s="1157"/>
      <c r="Z53" s="1157" t="str">
        <f>IF(SUM(Z33:AB52)&lt;&gt;0,SUM(Z33:AB52),"")</f>
        <v/>
      </c>
      <c r="AA53" s="1157"/>
      <c r="AB53" s="1157"/>
      <c r="AC53" s="1157" t="str">
        <f>IF(SUM(AC33:AE52)&lt;&gt;0,SUM(AC33:AE52),"")</f>
        <v/>
      </c>
      <c r="AD53" s="1157"/>
      <c r="AE53" s="1157"/>
      <c r="AF53" s="1581"/>
      <c r="AG53" s="1581"/>
      <c r="AH53" s="1581"/>
      <c r="AI53" s="1582"/>
      <c r="AJ53" s="4"/>
      <c r="AK53" s="2095" t="str">
        <f>IFERROR((T53/Q53),"")</f>
        <v/>
      </c>
      <c r="AL53" s="2096"/>
      <c r="AM53" s="2097"/>
      <c r="AN53" s="1644"/>
      <c r="AO53" s="1644"/>
      <c r="AP53" s="1644"/>
      <c r="AQ53" s="1644"/>
      <c r="AR53" s="1644"/>
      <c r="AS53" s="1645"/>
      <c r="AT53" s="4"/>
      <c r="AU53" s="2148" t="str">
        <f t="shared" si="0"/>
        <v/>
      </c>
      <c r="AV53" s="2149"/>
      <c r="AW53" s="2149"/>
      <c r="AX53" s="2149"/>
      <c r="AY53" s="2149"/>
      <c r="AZ53" s="2149"/>
      <c r="BA53" s="2149"/>
      <c r="BB53" s="2149"/>
      <c r="BC53" s="2149"/>
      <c r="BD53" s="215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c r="BT1" s="2004"/>
      <c r="BU1" s="2004"/>
      <c r="BV1" s="2004"/>
      <c r="BW1" s="2004"/>
      <c r="BX1" s="2004"/>
      <c r="BY1" s="2004"/>
      <c r="BZ1" s="2004"/>
      <c r="CA1" s="2004"/>
      <c r="CB1" s="2004"/>
      <c r="CC1" s="2004"/>
      <c r="CD1" s="2004"/>
      <c r="CE1" s="2004"/>
      <c r="CF1" s="2004"/>
      <c r="CG1" s="2004"/>
      <c r="CH1" s="2004"/>
      <c r="CI1" s="2004"/>
      <c r="CJ1" s="2004"/>
      <c r="CK1" s="2004"/>
      <c r="CL1" s="2004"/>
      <c r="CM1" s="2004"/>
      <c r="CN1" s="2004"/>
      <c r="CO1" s="2004"/>
      <c r="CP1" s="2004"/>
      <c r="CQ1" s="2004"/>
      <c r="CR1" s="2004"/>
      <c r="CS1" s="2004"/>
      <c r="CT1" s="2004"/>
      <c r="CU1" s="2004"/>
      <c r="CV1" s="2004"/>
      <c r="CW1" s="2004"/>
      <c r="CX1" s="2004"/>
      <c r="CY1" s="2004"/>
      <c r="CZ1" s="2004"/>
      <c r="DA1" s="2004"/>
      <c r="DB1" s="200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9" t="s">
        <v>863</v>
      </c>
      <c r="N5" s="919"/>
      <c r="O5" s="919"/>
      <c r="P5" s="919"/>
      <c r="Q5" s="919"/>
      <c r="R5" s="919"/>
      <c r="S5" s="919"/>
      <c r="T5" s="919"/>
      <c r="U5" s="919"/>
      <c r="V5" s="919"/>
      <c r="W5" s="919"/>
      <c r="X5" s="919"/>
      <c r="Y5" s="919"/>
      <c r="Z5" s="919"/>
      <c r="AA5" s="919"/>
      <c r="AB5" s="919"/>
      <c r="AC5" s="919"/>
      <c r="AD5" s="919"/>
      <c r="AE5" s="919"/>
      <c r="AF5" s="919"/>
      <c r="AG5" s="919"/>
      <c r="AH5" s="919"/>
      <c r="AI5" s="91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5" t="s">
        <v>48</v>
      </c>
      <c r="B7" s="895"/>
      <c r="C7" s="895"/>
      <c r="D7" s="895"/>
      <c r="E7" s="895"/>
      <c r="F7" s="1468"/>
      <c r="G7" s="1468"/>
      <c r="H7" s="1468"/>
      <c r="I7" s="1468"/>
      <c r="J7" s="1468"/>
      <c r="K7" s="1468"/>
      <c r="L7" s="1468"/>
      <c r="M7" s="1468"/>
      <c r="N7" s="1468"/>
      <c r="O7" s="1468"/>
      <c r="P7" s="1468"/>
      <c r="Q7" s="42"/>
      <c r="R7" s="42"/>
      <c r="S7" s="42"/>
      <c r="T7" s="895" t="s">
        <v>47</v>
      </c>
      <c r="U7" s="895"/>
      <c r="V7" s="895"/>
      <c r="W7" s="895"/>
      <c r="X7" s="895"/>
      <c r="Y7" s="948"/>
      <c r="Z7" s="948"/>
      <c r="AA7" s="948"/>
      <c r="AB7" s="948"/>
      <c r="AC7" s="948"/>
      <c r="AD7" s="948"/>
      <c r="AE7" s="948"/>
      <c r="AF7" s="948"/>
      <c r="AG7" s="948"/>
      <c r="AH7" s="948"/>
      <c r="AI7" s="948"/>
      <c r="AJ7" s="4"/>
      <c r="AK7" s="2105" t="s">
        <v>442</v>
      </c>
      <c r="AL7" s="2106"/>
      <c r="AM7" s="2106"/>
      <c r="AN7" s="2106"/>
      <c r="AO7" s="2106"/>
      <c r="AP7" s="2106"/>
      <c r="AQ7" s="2106"/>
      <c r="AR7" s="2106"/>
      <c r="AS7" s="2106"/>
      <c r="AT7" s="2106"/>
      <c r="AU7" s="2106"/>
      <c r="AV7" s="2106"/>
      <c r="AW7" s="2106"/>
      <c r="AX7" s="2106"/>
      <c r="AY7" s="2106"/>
      <c r="AZ7" s="2106"/>
      <c r="BA7" s="2106"/>
      <c r="BB7" s="2106"/>
      <c r="BC7" s="2106"/>
      <c r="BD7" s="2106"/>
      <c r="BE7" s="2106"/>
      <c r="BF7" s="2106"/>
      <c r="BG7" s="2106"/>
      <c r="BH7" s="2106"/>
      <c r="BI7" s="2106"/>
      <c r="BJ7" s="2106"/>
      <c r="BK7" s="2107"/>
      <c r="BL7" s="2111" t="s">
        <v>237</v>
      </c>
      <c r="BM7" s="2112"/>
      <c r="BN7" s="2112"/>
      <c r="BO7" s="2112"/>
      <c r="BP7" s="2112"/>
      <c r="BQ7" s="2112"/>
      <c r="BR7" s="2112"/>
      <c r="BS7" s="2112"/>
      <c r="BT7" s="2112"/>
      <c r="BU7" s="2112"/>
      <c r="BV7" s="2112"/>
      <c r="BW7" s="2112"/>
      <c r="BX7" s="2112"/>
      <c r="BY7" s="2112"/>
      <c r="BZ7" s="2112"/>
      <c r="CA7" s="2112"/>
      <c r="CB7" s="2112"/>
      <c r="CC7" s="2112"/>
      <c r="CD7" s="2112"/>
      <c r="CE7" s="2112"/>
      <c r="CF7" s="2112"/>
      <c r="CG7" s="2112"/>
      <c r="CH7" s="2112"/>
      <c r="CI7" s="2112"/>
      <c r="CJ7" s="2112"/>
      <c r="CK7" s="2112"/>
      <c r="CL7" s="2112"/>
      <c r="CM7" s="2112"/>
      <c r="CN7" s="2112"/>
      <c r="CO7" s="2112"/>
      <c r="CP7" s="2112"/>
      <c r="CQ7" s="2112"/>
      <c r="CR7" s="2112"/>
      <c r="CS7" s="2112"/>
      <c r="CT7" s="2112"/>
      <c r="CU7" s="2112"/>
      <c r="CV7" s="2112"/>
      <c r="CW7" s="2112"/>
      <c r="CX7" s="2112"/>
      <c r="CY7" s="2112"/>
      <c r="CZ7" s="2112"/>
      <c r="DA7" s="2113"/>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8"/>
      <c r="AL8" s="2109"/>
      <c r="AM8" s="2109"/>
      <c r="AN8" s="2109"/>
      <c r="AO8" s="2109"/>
      <c r="AP8" s="2109"/>
      <c r="AQ8" s="2109"/>
      <c r="AR8" s="2109"/>
      <c r="AS8" s="2109"/>
      <c r="AT8" s="2109"/>
      <c r="AU8" s="2109"/>
      <c r="AV8" s="2109"/>
      <c r="AW8" s="2109"/>
      <c r="AX8" s="2109"/>
      <c r="AY8" s="2109"/>
      <c r="AZ8" s="2109"/>
      <c r="BA8" s="2109"/>
      <c r="BB8" s="2109"/>
      <c r="BC8" s="2109"/>
      <c r="BD8" s="2109"/>
      <c r="BE8" s="2109"/>
      <c r="BF8" s="2109"/>
      <c r="BG8" s="2109"/>
      <c r="BH8" s="2109"/>
      <c r="BI8" s="2109"/>
      <c r="BJ8" s="2109"/>
      <c r="BK8" s="2110"/>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95" t="s">
        <v>61</v>
      </c>
      <c r="B9" s="895"/>
      <c r="C9" s="895"/>
      <c r="D9" s="895"/>
      <c r="E9" s="895"/>
      <c r="F9" s="948"/>
      <c r="G9" s="948"/>
      <c r="H9" s="948"/>
      <c r="I9" s="948"/>
      <c r="J9" s="948"/>
      <c r="K9" s="948"/>
      <c r="L9" s="948"/>
      <c r="M9" s="948"/>
      <c r="N9" s="948"/>
      <c r="O9" s="948"/>
      <c r="P9" s="948"/>
      <c r="Q9" s="42"/>
      <c r="R9" s="42"/>
      <c r="S9" s="42"/>
      <c r="T9" s="895" t="s">
        <v>46</v>
      </c>
      <c r="U9" s="895"/>
      <c r="V9" s="895"/>
      <c r="W9" s="895"/>
      <c r="X9" s="895"/>
      <c r="Y9" s="948"/>
      <c r="Z9" s="948"/>
      <c r="AA9" s="948"/>
      <c r="AB9" s="948"/>
      <c r="AC9" s="948"/>
      <c r="AD9" s="948"/>
      <c r="AE9" s="948"/>
      <c r="AF9" s="948"/>
      <c r="AG9" s="948"/>
      <c r="AH9" s="948"/>
      <c r="AI9" s="948"/>
      <c r="AJ9" s="4"/>
      <c r="AK9" s="1618"/>
      <c r="AL9" s="1620"/>
      <c r="AM9" s="1531">
        <v>1</v>
      </c>
      <c r="AN9" s="1531"/>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53"/>
      <c r="AL10" s="1254"/>
      <c r="AM10" s="1088">
        <v>2</v>
      </c>
      <c r="AN10" s="1088"/>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87" t="s">
        <v>853</v>
      </c>
      <c r="B11" s="888"/>
      <c r="C11" s="888"/>
      <c r="D11" s="888"/>
      <c r="E11" s="888"/>
      <c r="F11" s="888"/>
      <c r="G11" s="888"/>
      <c r="H11" s="888"/>
      <c r="I11" s="888"/>
      <c r="J11" s="888"/>
      <c r="K11" s="888"/>
      <c r="L11" s="888"/>
      <c r="M11" s="888"/>
      <c r="N11" s="888"/>
      <c r="O11" s="888"/>
      <c r="P11" s="889"/>
      <c r="Q11" s="42"/>
      <c r="R11" s="42"/>
      <c r="S11" s="603"/>
      <c r="T11" s="1002" t="s">
        <v>852</v>
      </c>
      <c r="U11" s="1003"/>
      <c r="V11" s="1003"/>
      <c r="W11" s="1003"/>
      <c r="X11" s="1003"/>
      <c r="Y11" s="1003"/>
      <c r="Z11" s="1003"/>
      <c r="AA11" s="1003"/>
      <c r="AB11" s="1003"/>
      <c r="AC11" s="1003"/>
      <c r="AD11" s="1003"/>
      <c r="AE11" s="1003"/>
      <c r="AF11" s="1003"/>
      <c r="AG11" s="1003"/>
      <c r="AH11" s="1003"/>
      <c r="AI11" s="1004"/>
      <c r="AJ11" s="4"/>
      <c r="AK11" s="1253"/>
      <c r="AL11" s="1254"/>
      <c r="AM11" s="1088">
        <v>3</v>
      </c>
      <c r="AN11" s="1088"/>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5" t="s">
        <v>882</v>
      </c>
      <c r="B12" s="1006"/>
      <c r="C12" s="1006"/>
      <c r="D12" s="1006"/>
      <c r="E12" s="1006"/>
      <c r="F12" s="1006"/>
      <c r="G12" s="1049"/>
      <c r="H12" s="1049"/>
      <c r="I12" s="1049"/>
      <c r="J12" s="1049"/>
      <c r="K12" s="1049"/>
      <c r="L12" s="1049"/>
      <c r="M12" s="1049"/>
      <c r="N12" s="1049"/>
      <c r="O12" s="1049"/>
      <c r="P12" s="1050"/>
      <c r="Q12" s="42"/>
      <c r="R12" s="42"/>
      <c r="S12" s="603"/>
      <c r="T12" s="1919"/>
      <c r="U12" s="1031"/>
      <c r="V12" s="1031"/>
      <c r="W12" s="1031"/>
      <c r="X12" s="1031"/>
      <c r="Y12" s="1031"/>
      <c r="Z12" s="1031" t="s">
        <v>102</v>
      </c>
      <c r="AA12" s="1031"/>
      <c r="AB12" s="1031"/>
      <c r="AC12" s="1031"/>
      <c r="AD12" s="1031"/>
      <c r="AE12" s="1031" t="s">
        <v>101</v>
      </c>
      <c r="AF12" s="1031"/>
      <c r="AG12" s="1031"/>
      <c r="AH12" s="1031"/>
      <c r="AI12" s="1032"/>
      <c r="AJ12" s="4"/>
      <c r="AK12" s="1253"/>
      <c r="AL12" s="1254"/>
      <c r="AM12" s="1088">
        <v>4</v>
      </c>
      <c r="AN12" s="1088"/>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7" t="s">
        <v>165</v>
      </c>
      <c r="B13" s="998"/>
      <c r="C13" s="998"/>
      <c r="D13" s="998"/>
      <c r="E13" s="998"/>
      <c r="F13" s="998"/>
      <c r="G13" s="1008"/>
      <c r="H13" s="2017"/>
      <c r="I13" s="2017"/>
      <c r="J13" s="2017"/>
      <c r="K13" s="2017"/>
      <c r="L13" s="608" t="s">
        <v>133</v>
      </c>
      <c r="M13" s="1150"/>
      <c r="N13" s="1150"/>
      <c r="O13" s="1150"/>
      <c r="P13" s="1358"/>
      <c r="Q13" s="42"/>
      <c r="R13" s="42"/>
      <c r="S13" s="42"/>
      <c r="T13" s="997" t="s">
        <v>864</v>
      </c>
      <c r="U13" s="998"/>
      <c r="V13" s="998"/>
      <c r="W13" s="998"/>
      <c r="X13" s="998"/>
      <c r="Y13" s="998"/>
      <c r="Z13" s="926"/>
      <c r="AA13" s="926"/>
      <c r="AB13" s="926"/>
      <c r="AC13" s="926"/>
      <c r="AD13" s="926"/>
      <c r="AE13" s="2114" t="str">
        <f>AC53</f>
        <v/>
      </c>
      <c r="AF13" s="2114"/>
      <c r="AG13" s="2114"/>
      <c r="AH13" s="2114"/>
      <c r="AI13" s="2115"/>
      <c r="AJ13" s="4"/>
      <c r="AK13" s="1253"/>
      <c r="AL13" s="1254"/>
      <c r="AM13" s="1088">
        <v>5</v>
      </c>
      <c r="AN13" s="1088"/>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7" t="s">
        <v>111</v>
      </c>
      <c r="B14" s="998"/>
      <c r="C14" s="998"/>
      <c r="D14" s="998"/>
      <c r="E14" s="998"/>
      <c r="F14" s="998"/>
      <c r="G14" s="1033"/>
      <c r="H14" s="1033"/>
      <c r="I14" s="1033"/>
      <c r="J14" s="1033"/>
      <c r="K14" s="1033"/>
      <c r="L14" s="1033"/>
      <c r="M14" s="1033"/>
      <c r="N14" s="1033"/>
      <c r="O14" s="1033"/>
      <c r="P14" s="1034"/>
      <c r="Q14" s="42"/>
      <c r="R14" s="42"/>
      <c r="S14" s="42"/>
      <c r="T14" s="986" t="s">
        <v>865</v>
      </c>
      <c r="U14" s="987"/>
      <c r="V14" s="987"/>
      <c r="W14" s="987"/>
      <c r="X14" s="987"/>
      <c r="Y14" s="987"/>
      <c r="Z14" s="1532"/>
      <c r="AA14" s="1532"/>
      <c r="AB14" s="1532"/>
      <c r="AC14" s="1532"/>
      <c r="AD14" s="1532"/>
      <c r="AE14" s="1532"/>
      <c r="AF14" s="1532"/>
      <c r="AG14" s="1532"/>
      <c r="AH14" s="1532"/>
      <c r="AI14" s="2016"/>
      <c r="AJ14" s="4"/>
      <c r="AK14" s="1253"/>
      <c r="AL14" s="1254"/>
      <c r="AM14" s="1088">
        <v>6</v>
      </c>
      <c r="AN14" s="1088"/>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8" t="s">
        <v>54</v>
      </c>
      <c r="B15" s="1019"/>
      <c r="C15" s="1019"/>
      <c r="D15" s="1019"/>
      <c r="E15" s="1019"/>
      <c r="F15" s="1020"/>
      <c r="G15" s="1033"/>
      <c r="H15" s="1033"/>
      <c r="I15" s="1033"/>
      <c r="J15" s="1033"/>
      <c r="K15" s="1033"/>
      <c r="L15" s="1033"/>
      <c r="M15" s="1033"/>
      <c r="N15" s="1033"/>
      <c r="O15" s="1033"/>
      <c r="P15" s="1034"/>
      <c r="Q15" s="42"/>
      <c r="R15" s="42"/>
      <c r="S15" s="42"/>
      <c r="T15" s="603"/>
      <c r="U15" s="603"/>
      <c r="V15" s="603"/>
      <c r="W15" s="603"/>
      <c r="X15" s="603"/>
      <c r="Y15" s="603"/>
      <c r="Z15" s="603"/>
      <c r="AA15" s="603"/>
      <c r="AB15" s="603"/>
      <c r="AC15" s="603"/>
      <c r="AD15" s="603"/>
      <c r="AE15" s="603"/>
      <c r="AF15" s="603"/>
      <c r="AG15" s="603"/>
      <c r="AH15" s="603"/>
      <c r="AI15" s="603"/>
      <c r="AJ15" s="4"/>
      <c r="AK15" s="1253"/>
      <c r="AL15" s="1254"/>
      <c r="AM15" s="1088">
        <v>7</v>
      </c>
      <c r="AN15" s="1088"/>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1018" t="s">
        <v>150</v>
      </c>
      <c r="B16" s="1019"/>
      <c r="C16" s="1019"/>
      <c r="D16" s="1019"/>
      <c r="E16" s="1019"/>
      <c r="F16" s="1020"/>
      <c r="G16" s="1033"/>
      <c r="H16" s="1033"/>
      <c r="I16" s="1033"/>
      <c r="J16" s="1033"/>
      <c r="K16" s="1033"/>
      <c r="L16" s="1033"/>
      <c r="M16" s="1033"/>
      <c r="N16" s="1033"/>
      <c r="O16" s="1033"/>
      <c r="P16" s="1034"/>
      <c r="Q16" s="42"/>
      <c r="R16" s="42"/>
      <c r="S16" s="42"/>
      <c r="T16" s="603"/>
      <c r="U16" s="603"/>
      <c r="V16" s="603"/>
      <c r="W16" s="603"/>
      <c r="X16" s="603"/>
      <c r="Y16" s="603"/>
      <c r="Z16" s="603"/>
      <c r="AA16" s="603"/>
      <c r="AB16" s="603"/>
      <c r="AC16" s="603"/>
      <c r="AD16" s="603"/>
      <c r="AE16" s="603"/>
      <c r="AF16" s="603"/>
      <c r="AG16" s="603"/>
      <c r="AH16" s="603"/>
      <c r="AI16" s="603"/>
      <c r="AJ16" s="4"/>
      <c r="AK16" s="1253"/>
      <c r="AL16" s="1254"/>
      <c r="AM16" s="1088">
        <v>8</v>
      </c>
      <c r="AN16" s="1088"/>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8" t="s">
        <v>149</v>
      </c>
      <c r="B17" s="1019"/>
      <c r="C17" s="1019"/>
      <c r="D17" s="1019"/>
      <c r="E17" s="1019"/>
      <c r="F17" s="1020"/>
      <c r="G17" s="1027" t="s">
        <v>148</v>
      </c>
      <c r="H17" s="1027"/>
      <c r="I17" s="1027"/>
      <c r="J17" s="1027"/>
      <c r="K17" s="1027"/>
      <c r="L17" s="1027"/>
      <c r="M17" s="1027"/>
      <c r="N17" s="1027"/>
      <c r="O17" s="1027"/>
      <c r="P17" s="1029"/>
      <c r="Q17" s="42"/>
      <c r="R17" s="42"/>
      <c r="S17" s="603"/>
      <c r="T17" s="749"/>
      <c r="U17" s="749"/>
      <c r="V17" s="749"/>
      <c r="W17" s="749"/>
      <c r="X17" s="749"/>
      <c r="Y17" s="749"/>
      <c r="Z17" s="749"/>
      <c r="AA17" s="749"/>
      <c r="AB17" s="749"/>
      <c r="AC17" s="749"/>
      <c r="AD17" s="749"/>
      <c r="AE17" s="749"/>
      <c r="AF17" s="749"/>
      <c r="AG17" s="749"/>
      <c r="AH17" s="749"/>
      <c r="AI17" s="749"/>
      <c r="AJ17" s="4"/>
      <c r="AK17" s="1253"/>
      <c r="AL17" s="1254"/>
      <c r="AM17" s="1088">
        <v>9</v>
      </c>
      <c r="AN17" s="1088"/>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7" t="s">
        <v>146</v>
      </c>
      <c r="B18" s="998"/>
      <c r="C18" s="998"/>
      <c r="D18" s="998"/>
      <c r="E18" s="998"/>
      <c r="F18" s="998"/>
      <c r="G18" s="1033"/>
      <c r="H18" s="1033"/>
      <c r="I18" s="1033"/>
      <c r="J18" s="1033"/>
      <c r="K18" s="1033"/>
      <c r="L18" s="1033"/>
      <c r="M18" s="1033"/>
      <c r="N18" s="1033"/>
      <c r="O18" s="1033"/>
      <c r="P18" s="1034"/>
      <c r="Q18" s="42"/>
      <c r="R18" s="42"/>
      <c r="S18" s="42"/>
      <c r="T18" s="170"/>
      <c r="U18" s="170"/>
      <c r="V18" s="170"/>
      <c r="W18" s="170"/>
      <c r="X18" s="170"/>
      <c r="Y18" s="170"/>
      <c r="Z18" s="170"/>
      <c r="AA18" s="170"/>
      <c r="AB18" s="170"/>
      <c r="AC18" s="170"/>
      <c r="AD18" s="170"/>
      <c r="AE18" s="747"/>
      <c r="AF18" s="747"/>
      <c r="AG18" s="748"/>
      <c r="AH18" s="748"/>
      <c r="AI18" s="748"/>
      <c r="AJ18" s="4"/>
      <c r="AK18" s="1253"/>
      <c r="AL18" s="1254"/>
      <c r="AM18" s="1088">
        <v>10</v>
      </c>
      <c r="AN18" s="1088"/>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7" t="s">
        <v>164</v>
      </c>
      <c r="B19" s="998"/>
      <c r="C19" s="998"/>
      <c r="D19" s="998"/>
      <c r="E19" s="998"/>
      <c r="F19" s="998"/>
      <c r="G19" s="1179"/>
      <c r="H19" s="1033"/>
      <c r="I19" s="1033"/>
      <c r="J19" s="1033"/>
      <c r="K19" s="1033"/>
      <c r="L19" s="1033"/>
      <c r="M19" s="1033"/>
      <c r="N19" s="1033"/>
      <c r="O19" s="1033"/>
      <c r="P19" s="1034"/>
      <c r="Q19" s="42"/>
      <c r="R19" s="42"/>
      <c r="S19" s="42"/>
      <c r="T19" s="42"/>
      <c r="U19" s="42"/>
      <c r="V19" s="42"/>
      <c r="W19" s="42"/>
      <c r="X19" s="42"/>
      <c r="Y19" s="42"/>
      <c r="Z19" s="579"/>
      <c r="AA19" s="579"/>
      <c r="AB19" s="579"/>
      <c r="AC19" s="579"/>
      <c r="AD19" s="579"/>
      <c r="AE19" s="579"/>
      <c r="AF19" s="579"/>
      <c r="AG19" s="579"/>
      <c r="AH19" s="579"/>
      <c r="AI19" s="579"/>
      <c r="AJ19" s="4"/>
      <c r="AK19" s="1253"/>
      <c r="AL19" s="1254"/>
      <c r="AM19" s="1088">
        <v>11</v>
      </c>
      <c r="AN19" s="1088"/>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86" t="s">
        <v>163</v>
      </c>
      <c r="B20" s="987"/>
      <c r="C20" s="987"/>
      <c r="D20" s="987"/>
      <c r="E20" s="987"/>
      <c r="F20" s="987"/>
      <c r="G20" s="1372"/>
      <c r="H20" s="1372"/>
      <c r="I20" s="1372"/>
      <c r="J20" s="1372"/>
      <c r="K20" s="1372"/>
      <c r="L20" s="1372"/>
      <c r="M20" s="1372"/>
      <c r="N20" s="1372"/>
      <c r="O20" s="1372"/>
      <c r="P20" s="2019"/>
      <c r="Q20" s="42"/>
      <c r="R20" s="42"/>
      <c r="S20" s="42"/>
      <c r="T20" s="42"/>
      <c r="U20" s="42"/>
      <c r="V20" s="42"/>
      <c r="W20" s="42"/>
      <c r="X20" s="42"/>
      <c r="Y20" s="42"/>
      <c r="Z20" s="579"/>
      <c r="AA20" s="579"/>
      <c r="AB20" s="579"/>
      <c r="AC20" s="579"/>
      <c r="AD20" s="579"/>
      <c r="AE20" s="579"/>
      <c r="AF20" s="579"/>
      <c r="AG20" s="579"/>
      <c r="AH20" s="579"/>
      <c r="AI20" s="579"/>
      <c r="AJ20" s="4"/>
      <c r="AK20" s="1253"/>
      <c r="AL20" s="1254"/>
      <c r="AM20" s="1088">
        <v>12</v>
      </c>
      <c r="AN20" s="1088"/>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17" t="s">
        <v>223</v>
      </c>
      <c r="BN20" s="2118"/>
      <c r="BO20" s="2119"/>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53"/>
      <c r="AL21" s="1254"/>
      <c r="AM21" s="1088">
        <v>13</v>
      </c>
      <c r="AN21" s="1088"/>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17" t="s">
        <v>221</v>
      </c>
      <c r="BO21" s="2119"/>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53"/>
      <c r="AL22" s="1254"/>
      <c r="AM22" s="1088">
        <v>14</v>
      </c>
      <c r="AN22" s="1088"/>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17" t="s">
        <v>219</v>
      </c>
      <c r="BO22" s="2119"/>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53"/>
      <c r="AL23" s="1254"/>
      <c r="AM23" s="1088">
        <v>15</v>
      </c>
      <c r="AN23" s="1088"/>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17" t="s">
        <v>217</v>
      </c>
      <c r="BO23" s="2119"/>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22"/>
      <c r="AL24" s="1616"/>
      <c r="AM24" s="1561">
        <v>16</v>
      </c>
      <c r="AN24" s="1561"/>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20" t="s">
        <v>92</v>
      </c>
      <c r="AW28" s="899"/>
      <c r="AX28" s="899"/>
      <c r="AY28" s="899"/>
      <c r="AZ28" s="899"/>
      <c r="BA28" s="899"/>
      <c r="BB28" s="899"/>
      <c r="BC28" s="2121"/>
      <c r="BD28" s="573"/>
      <c r="BE28" s="4"/>
      <c r="BF28" s="898" t="s">
        <v>696</v>
      </c>
      <c r="BG28" s="899"/>
      <c r="BH28" s="899"/>
      <c r="BI28" s="899"/>
      <c r="BJ28" s="899"/>
      <c r="BK28" s="899"/>
      <c r="BL28" s="899"/>
      <c r="BM28" s="899"/>
      <c r="BN28" s="899"/>
      <c r="BO28" s="899"/>
      <c r="BP28" s="899"/>
      <c r="BQ28" s="899"/>
      <c r="BR28" s="899"/>
      <c r="BS28" s="899"/>
      <c r="BT28" s="900"/>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2" t="s">
        <v>91</v>
      </c>
      <c r="AW29" s="1863"/>
      <c r="AX29" s="1863"/>
      <c r="AY29" s="1863"/>
      <c r="AZ29" s="1863"/>
      <c r="BA29" s="1864"/>
      <c r="BB29" s="1995"/>
      <c r="BC29" s="1996"/>
      <c r="BD29" s="571"/>
      <c r="BE29" s="4"/>
      <c r="BF29" s="913"/>
      <c r="BG29" s="914"/>
      <c r="BH29" s="914"/>
      <c r="BI29" s="914"/>
      <c r="BJ29" s="915"/>
      <c r="BK29" s="916"/>
      <c r="BL29" s="914"/>
      <c r="BM29" s="914"/>
      <c r="BN29" s="914"/>
      <c r="BO29" s="915"/>
      <c r="BP29" s="916"/>
      <c r="BQ29" s="914"/>
      <c r="BR29" s="914"/>
      <c r="BS29" s="914"/>
      <c r="BT29" s="91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3" t="s">
        <v>749</v>
      </c>
      <c r="AL30" s="2124"/>
      <c r="AM30" s="2124"/>
      <c r="AN30" s="2124"/>
      <c r="AO30" s="2124"/>
      <c r="AP30" s="2124"/>
      <c r="AQ30" s="2124"/>
      <c r="AR30" s="2124"/>
      <c r="AS30" s="2125"/>
      <c r="AT30" s="4"/>
      <c r="AU30" s="570"/>
      <c r="AV30" s="2132" t="s">
        <v>90</v>
      </c>
      <c r="AW30" s="1093"/>
      <c r="AX30" s="1093"/>
      <c r="AY30" s="1093"/>
      <c r="AZ30" s="1093"/>
      <c r="BA30" s="1094"/>
      <c r="BB30" s="1998"/>
      <c r="BC30" s="1999"/>
      <c r="BD30" s="569"/>
      <c r="BE30" s="4"/>
      <c r="BF30" s="894"/>
      <c r="BG30" s="878"/>
      <c r="BH30" s="878"/>
      <c r="BI30" s="878"/>
      <c r="BJ30" s="879"/>
      <c r="BK30" s="877"/>
      <c r="BL30" s="878"/>
      <c r="BM30" s="878"/>
      <c r="BN30" s="878"/>
      <c r="BO30" s="879"/>
      <c r="BP30" s="877"/>
      <c r="BQ30" s="878"/>
      <c r="BR30" s="878"/>
      <c r="BS30" s="878"/>
      <c r="BT30" s="88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34" t="s">
        <v>60</v>
      </c>
      <c r="B31" s="2135"/>
      <c r="C31" s="2135"/>
      <c r="D31" s="2135"/>
      <c r="E31" s="2135"/>
      <c r="F31" s="2135"/>
      <c r="G31" s="2135"/>
      <c r="H31" s="2138" t="s">
        <v>356</v>
      </c>
      <c r="I31" s="2138"/>
      <c r="J31" s="2138"/>
      <c r="K31" s="2138"/>
      <c r="L31" s="2138"/>
      <c r="M31" s="2138"/>
      <c r="N31" s="2138"/>
      <c r="O31" s="2138"/>
      <c r="P31" s="2138"/>
      <c r="Q31" s="2135" t="s">
        <v>59</v>
      </c>
      <c r="R31" s="2135"/>
      <c r="S31" s="2135"/>
      <c r="T31" s="2138" t="s">
        <v>58</v>
      </c>
      <c r="U31" s="2138"/>
      <c r="V31" s="2138"/>
      <c r="W31" s="2138"/>
      <c r="X31" s="2138"/>
      <c r="Y31" s="2138"/>
      <c r="Z31" s="2138"/>
      <c r="AA31" s="2138"/>
      <c r="AB31" s="2138"/>
      <c r="AC31" s="2135" t="s">
        <v>57</v>
      </c>
      <c r="AD31" s="2135"/>
      <c r="AE31" s="2135"/>
      <c r="AF31" s="2139" t="s">
        <v>39</v>
      </c>
      <c r="AG31" s="1095"/>
      <c r="AH31" s="1095"/>
      <c r="AI31" s="2140"/>
      <c r="AJ31" s="4"/>
      <c r="AK31" s="2126"/>
      <c r="AL31" s="2127"/>
      <c r="AM31" s="2127"/>
      <c r="AN31" s="2127"/>
      <c r="AO31" s="2127"/>
      <c r="AP31" s="2127"/>
      <c r="AQ31" s="2127"/>
      <c r="AR31" s="2127"/>
      <c r="AS31" s="2128"/>
      <c r="AT31" s="4"/>
      <c r="AU31" s="568"/>
      <c r="AV31" s="567"/>
      <c r="AW31" s="567"/>
      <c r="AX31" s="567"/>
      <c r="AY31" s="567"/>
      <c r="AZ31" s="567"/>
      <c r="BA31" s="567"/>
      <c r="BB31" s="567"/>
      <c r="BC31" s="567"/>
      <c r="BD31" s="566"/>
      <c r="BE31" s="4"/>
      <c r="BF31" s="894"/>
      <c r="BG31" s="878"/>
      <c r="BH31" s="878"/>
      <c r="BI31" s="878"/>
      <c r="BJ31" s="879"/>
      <c r="BK31" s="877"/>
      <c r="BL31" s="878"/>
      <c r="BM31" s="878"/>
      <c r="BN31" s="878"/>
      <c r="BO31" s="879"/>
      <c r="BP31" s="877"/>
      <c r="BQ31" s="878"/>
      <c r="BR31" s="878"/>
      <c r="BS31" s="878"/>
      <c r="BT31" s="88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6"/>
      <c r="B32" s="2137"/>
      <c r="C32" s="2137"/>
      <c r="D32" s="2137"/>
      <c r="E32" s="2137"/>
      <c r="F32" s="2137"/>
      <c r="G32" s="2137"/>
      <c r="H32" s="1067" t="s">
        <v>55</v>
      </c>
      <c r="I32" s="1067"/>
      <c r="J32" s="1067"/>
      <c r="K32" s="1067" t="s">
        <v>54</v>
      </c>
      <c r="L32" s="1067"/>
      <c r="M32" s="1067"/>
      <c r="N32" s="1067" t="s">
        <v>653</v>
      </c>
      <c r="O32" s="1067"/>
      <c r="P32" s="1067"/>
      <c r="Q32" s="2137"/>
      <c r="R32" s="2137"/>
      <c r="S32" s="2137"/>
      <c r="T32" s="1067" t="s">
        <v>52</v>
      </c>
      <c r="U32" s="1067"/>
      <c r="V32" s="1067"/>
      <c r="W32" s="1067" t="s">
        <v>51</v>
      </c>
      <c r="X32" s="1067"/>
      <c r="Y32" s="1067"/>
      <c r="Z32" s="1067" t="s">
        <v>50</v>
      </c>
      <c r="AA32" s="1067"/>
      <c r="AB32" s="1067"/>
      <c r="AC32" s="2137"/>
      <c r="AD32" s="2137"/>
      <c r="AE32" s="2137"/>
      <c r="AF32" s="2141"/>
      <c r="AG32" s="2142"/>
      <c r="AH32" s="2142"/>
      <c r="AI32" s="2143"/>
      <c r="AJ32" s="4"/>
      <c r="AK32" s="2129"/>
      <c r="AL32" s="2130"/>
      <c r="AM32" s="2130"/>
      <c r="AN32" s="2130"/>
      <c r="AO32" s="2130"/>
      <c r="AP32" s="2130"/>
      <c r="AQ32" s="2130"/>
      <c r="AR32" s="2130"/>
      <c r="AS32" s="2131"/>
      <c r="AT32" s="4"/>
      <c r="AU32" s="898" t="s">
        <v>56</v>
      </c>
      <c r="AV32" s="899"/>
      <c r="AW32" s="899"/>
      <c r="AX32" s="899"/>
      <c r="AY32" s="899"/>
      <c r="AZ32" s="899"/>
      <c r="BA32" s="899"/>
      <c r="BB32" s="899"/>
      <c r="BC32" s="899"/>
      <c r="BD32" s="900"/>
      <c r="BE32" s="4"/>
      <c r="BF32" s="894"/>
      <c r="BG32" s="878"/>
      <c r="BH32" s="878"/>
      <c r="BI32" s="878"/>
      <c r="BJ32" s="879"/>
      <c r="BK32" s="877"/>
      <c r="BL32" s="878"/>
      <c r="BM32" s="878"/>
      <c r="BN32" s="878"/>
      <c r="BO32" s="879"/>
      <c r="BP32" s="877"/>
      <c r="BQ32" s="878"/>
      <c r="BR32" s="878"/>
      <c r="BS32" s="878"/>
      <c r="BT32" s="88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4"/>
      <c r="B33" s="2025"/>
      <c r="C33" s="2025"/>
      <c r="D33" s="2025"/>
      <c r="E33" s="2025"/>
      <c r="F33" s="2025"/>
      <c r="G33" s="2025"/>
      <c r="H33" s="1588"/>
      <c r="I33" s="1588"/>
      <c r="J33" s="1588"/>
      <c r="K33" s="1588"/>
      <c r="L33" s="1588"/>
      <c r="M33" s="1588"/>
      <c r="N33" s="2133"/>
      <c r="O33" s="1588"/>
      <c r="P33" s="1588"/>
      <c r="Q33" s="1588"/>
      <c r="R33" s="1588"/>
      <c r="S33" s="1588"/>
      <c r="T33" s="1584"/>
      <c r="U33" s="1584"/>
      <c r="V33" s="1584"/>
      <c r="W33" s="1584"/>
      <c r="X33" s="1584"/>
      <c r="Y33" s="1584"/>
      <c r="Z33" s="1584"/>
      <c r="AA33" s="1584"/>
      <c r="AB33" s="1584"/>
      <c r="AC33" s="1584"/>
      <c r="AD33" s="1584"/>
      <c r="AE33" s="1584"/>
      <c r="AF33" s="1588"/>
      <c r="AG33" s="1588"/>
      <c r="AH33" s="1588"/>
      <c r="AI33" s="2021"/>
      <c r="AJ33" s="4"/>
      <c r="AK33" s="1607" t="str">
        <f>IFERROR(AN33*(1-$BB$30),"")</f>
        <v/>
      </c>
      <c r="AL33" s="1608"/>
      <c r="AM33" s="1608"/>
      <c r="AN33" s="1608" t="str">
        <f>IFERROR(($AK$53*Q33),"")</f>
        <v/>
      </c>
      <c r="AO33" s="1608"/>
      <c r="AP33" s="1608"/>
      <c r="AQ33" s="1608" t="str">
        <f>IFERROR(AN33*(1+$BB$29),"")</f>
        <v/>
      </c>
      <c r="AR33" s="1608"/>
      <c r="AS33" s="1609"/>
      <c r="AT33" s="4"/>
      <c r="AU33" s="2145" t="str">
        <f t="shared" ref="AU33:AU53" si="0">IF(AC33="","",IF(AC33&lt;Q33-(Q33*$BB$30),"Below "&amp;$BB$30*100&amp;"% by "&amp;Q33-(Q33*$BB$30)-AC33&amp;" CFM",IF(AC33&gt;Q33+(Q33*$BB$29),"Above "&amp;$BB$29*100&amp;"% by "&amp;AC33-Q33-(Q33*$BB$29)&amp;" CFM","")))</f>
        <v/>
      </c>
      <c r="AV33" s="2146"/>
      <c r="AW33" s="2146"/>
      <c r="AX33" s="2146"/>
      <c r="AY33" s="2146"/>
      <c r="AZ33" s="2146"/>
      <c r="BA33" s="2146"/>
      <c r="BB33" s="2146"/>
      <c r="BC33" s="2146"/>
      <c r="BD33" s="2147"/>
      <c r="BE33" s="4"/>
      <c r="BF33" s="894"/>
      <c r="BG33" s="878"/>
      <c r="BH33" s="878"/>
      <c r="BI33" s="878"/>
      <c r="BJ33" s="879"/>
      <c r="BK33" s="877"/>
      <c r="BL33" s="878"/>
      <c r="BM33" s="878"/>
      <c r="BN33" s="878"/>
      <c r="BO33" s="879"/>
      <c r="BP33" s="877"/>
      <c r="BQ33" s="878"/>
      <c r="BR33" s="878"/>
      <c r="BS33" s="878"/>
      <c r="BT33" s="88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4"/>
      <c r="B34" s="2025"/>
      <c r="C34" s="2025"/>
      <c r="D34" s="2025"/>
      <c r="E34" s="2025"/>
      <c r="F34" s="2025"/>
      <c r="G34" s="2025"/>
      <c r="H34" s="1049"/>
      <c r="I34" s="1049"/>
      <c r="J34" s="1049"/>
      <c r="K34" s="1049"/>
      <c r="L34" s="1049"/>
      <c r="M34" s="1049"/>
      <c r="N34" s="2144"/>
      <c r="O34" s="1049"/>
      <c r="P34" s="1049"/>
      <c r="Q34" s="1049"/>
      <c r="R34" s="1049"/>
      <c r="S34" s="1049"/>
      <c r="T34" s="1584"/>
      <c r="U34" s="1584"/>
      <c r="V34" s="1584"/>
      <c r="W34" s="1584"/>
      <c r="X34" s="1584"/>
      <c r="Y34" s="1584"/>
      <c r="Z34" s="1584"/>
      <c r="AA34" s="1584"/>
      <c r="AB34" s="1584"/>
      <c r="AC34" s="1584"/>
      <c r="AD34" s="1584"/>
      <c r="AE34" s="1584"/>
      <c r="AF34" s="1033"/>
      <c r="AG34" s="1033"/>
      <c r="AH34" s="1033"/>
      <c r="AI34" s="1034"/>
      <c r="AJ34" s="4"/>
      <c r="AK34" s="1607" t="str">
        <f t="shared" ref="AK34:AK52" si="1">IFERROR(AN34*(1-$BB$30),"")</f>
        <v/>
      </c>
      <c r="AL34" s="1608"/>
      <c r="AM34" s="1608"/>
      <c r="AN34" s="1608" t="str">
        <f t="shared" ref="AN34:AN52" si="2">IFERROR(($AK$53*Q34),"")</f>
        <v/>
      </c>
      <c r="AO34" s="1608"/>
      <c r="AP34" s="1608"/>
      <c r="AQ34" s="1608" t="str">
        <f t="shared" ref="AQ34:AQ52" si="3">IFERROR(AN34*(1+$BB$29),"")</f>
        <v/>
      </c>
      <c r="AR34" s="1608"/>
      <c r="AS34" s="1609"/>
      <c r="AT34" s="4"/>
      <c r="AU34" s="2145" t="str">
        <f t="shared" si="0"/>
        <v/>
      </c>
      <c r="AV34" s="2146"/>
      <c r="AW34" s="2146"/>
      <c r="AX34" s="2146"/>
      <c r="AY34" s="2146"/>
      <c r="AZ34" s="2146"/>
      <c r="BA34" s="2146"/>
      <c r="BB34" s="2146"/>
      <c r="BC34" s="2146"/>
      <c r="BD34" s="2147"/>
      <c r="BE34" s="4"/>
      <c r="BF34" s="938"/>
      <c r="BG34" s="931"/>
      <c r="BH34" s="931"/>
      <c r="BI34" s="931"/>
      <c r="BJ34" s="939"/>
      <c r="BK34" s="930"/>
      <c r="BL34" s="931"/>
      <c r="BM34" s="931"/>
      <c r="BN34" s="931"/>
      <c r="BO34" s="939"/>
      <c r="BP34" s="930"/>
      <c r="BQ34" s="931"/>
      <c r="BR34" s="931"/>
      <c r="BS34" s="931"/>
      <c r="BT34" s="93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4"/>
      <c r="B35" s="2025"/>
      <c r="C35" s="2025"/>
      <c r="D35" s="2025"/>
      <c r="E35" s="2025"/>
      <c r="F35" s="2025"/>
      <c r="G35" s="2025"/>
      <c r="H35" s="1049"/>
      <c r="I35" s="1049"/>
      <c r="J35" s="1049"/>
      <c r="K35" s="1049"/>
      <c r="L35" s="1049"/>
      <c r="M35" s="1049"/>
      <c r="N35" s="2144"/>
      <c r="O35" s="1049"/>
      <c r="P35" s="1049"/>
      <c r="Q35" s="1049"/>
      <c r="R35" s="1049"/>
      <c r="S35" s="1049"/>
      <c r="T35" s="1584"/>
      <c r="U35" s="1584"/>
      <c r="V35" s="1584"/>
      <c r="W35" s="1584"/>
      <c r="X35" s="1584"/>
      <c r="Y35" s="1584"/>
      <c r="Z35" s="1584"/>
      <c r="AA35" s="1584"/>
      <c r="AB35" s="1584"/>
      <c r="AC35" s="1584"/>
      <c r="AD35" s="1584"/>
      <c r="AE35" s="1584"/>
      <c r="AF35" s="1033"/>
      <c r="AG35" s="1033"/>
      <c r="AH35" s="1033"/>
      <c r="AI35" s="1034"/>
      <c r="AJ35" s="4"/>
      <c r="AK35" s="1607" t="str">
        <f t="shared" si="1"/>
        <v/>
      </c>
      <c r="AL35" s="1608"/>
      <c r="AM35" s="1608"/>
      <c r="AN35" s="1608" t="str">
        <f t="shared" si="2"/>
        <v/>
      </c>
      <c r="AO35" s="1608"/>
      <c r="AP35" s="1608"/>
      <c r="AQ35" s="1608" t="str">
        <f t="shared" si="3"/>
        <v/>
      </c>
      <c r="AR35" s="1608"/>
      <c r="AS35" s="1609"/>
      <c r="AT35" s="4"/>
      <c r="AU35" s="2145" t="str">
        <f t="shared" si="0"/>
        <v/>
      </c>
      <c r="AV35" s="2146"/>
      <c r="AW35" s="2146"/>
      <c r="AX35" s="2146"/>
      <c r="AY35" s="2146"/>
      <c r="AZ35" s="2146"/>
      <c r="BA35" s="2146"/>
      <c r="BB35" s="2146"/>
      <c r="BC35" s="2146"/>
      <c r="BD35" s="214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J36" s="4"/>
      <c r="AK36" s="1607" t="str">
        <f t="shared" si="1"/>
        <v/>
      </c>
      <c r="AL36" s="1608"/>
      <c r="AM36" s="1608"/>
      <c r="AN36" s="1608" t="str">
        <f t="shared" si="2"/>
        <v/>
      </c>
      <c r="AO36" s="1608"/>
      <c r="AP36" s="1608"/>
      <c r="AQ36" s="1608" t="str">
        <f t="shared" si="3"/>
        <v/>
      </c>
      <c r="AR36" s="1608"/>
      <c r="AS36" s="1609"/>
      <c r="AT36" s="4"/>
      <c r="AU36" s="2145" t="str">
        <f t="shared" si="0"/>
        <v/>
      </c>
      <c r="AV36" s="2146"/>
      <c r="AW36" s="2146"/>
      <c r="AX36" s="2146"/>
      <c r="AY36" s="2146"/>
      <c r="AZ36" s="2146"/>
      <c r="BA36" s="2146"/>
      <c r="BB36" s="2146"/>
      <c r="BC36" s="2146"/>
      <c r="BD36" s="214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J37" s="4"/>
      <c r="AK37" s="1607" t="str">
        <f t="shared" si="1"/>
        <v/>
      </c>
      <c r="AL37" s="1608"/>
      <c r="AM37" s="1608"/>
      <c r="AN37" s="1608" t="str">
        <f t="shared" si="2"/>
        <v/>
      </c>
      <c r="AO37" s="1608"/>
      <c r="AP37" s="1608"/>
      <c r="AQ37" s="1608" t="str">
        <f t="shared" si="3"/>
        <v/>
      </c>
      <c r="AR37" s="1608"/>
      <c r="AS37" s="1609"/>
      <c r="AT37" s="4"/>
      <c r="AU37" s="2145" t="str">
        <f t="shared" si="0"/>
        <v/>
      </c>
      <c r="AV37" s="2146"/>
      <c r="AW37" s="2146"/>
      <c r="AX37" s="2146"/>
      <c r="AY37" s="2146"/>
      <c r="AZ37" s="2146"/>
      <c r="BA37" s="2146"/>
      <c r="BB37" s="2146"/>
      <c r="BC37" s="2146"/>
      <c r="BD37" s="214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J38" s="4"/>
      <c r="AK38" s="1607" t="str">
        <f t="shared" si="1"/>
        <v/>
      </c>
      <c r="AL38" s="1608"/>
      <c r="AM38" s="1608"/>
      <c r="AN38" s="1608" t="str">
        <f t="shared" si="2"/>
        <v/>
      </c>
      <c r="AO38" s="1608"/>
      <c r="AP38" s="1608"/>
      <c r="AQ38" s="1608" t="str">
        <f t="shared" si="3"/>
        <v/>
      </c>
      <c r="AR38" s="1608"/>
      <c r="AS38" s="1609"/>
      <c r="AT38" s="4"/>
      <c r="AU38" s="2145" t="str">
        <f t="shared" si="0"/>
        <v/>
      </c>
      <c r="AV38" s="2146"/>
      <c r="AW38" s="2146"/>
      <c r="AX38" s="2146"/>
      <c r="AY38" s="2146"/>
      <c r="AZ38" s="2146"/>
      <c r="BA38" s="2146"/>
      <c r="BB38" s="2146"/>
      <c r="BC38" s="2146"/>
      <c r="BD38" s="214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J39" s="4"/>
      <c r="AK39" s="1607" t="str">
        <f t="shared" si="1"/>
        <v/>
      </c>
      <c r="AL39" s="1608"/>
      <c r="AM39" s="1608"/>
      <c r="AN39" s="1608" t="str">
        <f t="shared" si="2"/>
        <v/>
      </c>
      <c r="AO39" s="1608"/>
      <c r="AP39" s="1608"/>
      <c r="AQ39" s="1608" t="str">
        <f t="shared" si="3"/>
        <v/>
      </c>
      <c r="AR39" s="1608"/>
      <c r="AS39" s="1609"/>
      <c r="AT39" s="4"/>
      <c r="AU39" s="2145" t="str">
        <f t="shared" si="0"/>
        <v/>
      </c>
      <c r="AV39" s="2146"/>
      <c r="AW39" s="2146"/>
      <c r="AX39" s="2146"/>
      <c r="AY39" s="2146"/>
      <c r="AZ39" s="2146"/>
      <c r="BA39" s="2146"/>
      <c r="BB39" s="2146"/>
      <c r="BC39" s="2146"/>
      <c r="BD39" s="214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J40" s="4"/>
      <c r="AK40" s="1607" t="str">
        <f t="shared" si="1"/>
        <v/>
      </c>
      <c r="AL40" s="1608"/>
      <c r="AM40" s="1608"/>
      <c r="AN40" s="1608" t="str">
        <f t="shared" si="2"/>
        <v/>
      </c>
      <c r="AO40" s="1608"/>
      <c r="AP40" s="1608"/>
      <c r="AQ40" s="1608" t="str">
        <f t="shared" si="3"/>
        <v/>
      </c>
      <c r="AR40" s="1608"/>
      <c r="AS40" s="1609"/>
      <c r="AT40" s="4"/>
      <c r="AU40" s="2145" t="str">
        <f t="shared" si="0"/>
        <v/>
      </c>
      <c r="AV40" s="2146"/>
      <c r="AW40" s="2146"/>
      <c r="AX40" s="2146"/>
      <c r="AY40" s="2146"/>
      <c r="AZ40" s="2146"/>
      <c r="BA40" s="2146"/>
      <c r="BB40" s="2146"/>
      <c r="BC40" s="2146"/>
      <c r="BD40" s="214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J41" s="4"/>
      <c r="AK41" s="1607" t="str">
        <f t="shared" si="1"/>
        <v/>
      </c>
      <c r="AL41" s="1608"/>
      <c r="AM41" s="1608"/>
      <c r="AN41" s="1608" t="str">
        <f t="shared" si="2"/>
        <v/>
      </c>
      <c r="AO41" s="1608"/>
      <c r="AP41" s="1608"/>
      <c r="AQ41" s="1608" t="str">
        <f t="shared" si="3"/>
        <v/>
      </c>
      <c r="AR41" s="1608"/>
      <c r="AS41" s="1609"/>
      <c r="AT41" s="4"/>
      <c r="AU41" s="2145" t="str">
        <f t="shared" si="0"/>
        <v/>
      </c>
      <c r="AV41" s="2146"/>
      <c r="AW41" s="2146"/>
      <c r="AX41" s="2146"/>
      <c r="AY41" s="2146"/>
      <c r="AZ41" s="2146"/>
      <c r="BA41" s="2146"/>
      <c r="BB41" s="2146"/>
      <c r="BC41" s="2146"/>
      <c r="BD41" s="214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J42" s="4"/>
      <c r="AK42" s="1607" t="str">
        <f t="shared" si="1"/>
        <v/>
      </c>
      <c r="AL42" s="1608"/>
      <c r="AM42" s="1608"/>
      <c r="AN42" s="1608" t="str">
        <f t="shared" si="2"/>
        <v/>
      </c>
      <c r="AO42" s="1608"/>
      <c r="AP42" s="1608"/>
      <c r="AQ42" s="1608" t="str">
        <f t="shared" si="3"/>
        <v/>
      </c>
      <c r="AR42" s="1608"/>
      <c r="AS42" s="1609"/>
      <c r="AT42" s="4"/>
      <c r="AU42" s="2145" t="str">
        <f t="shared" si="0"/>
        <v/>
      </c>
      <c r="AV42" s="2146"/>
      <c r="AW42" s="2146"/>
      <c r="AX42" s="2146"/>
      <c r="AY42" s="2146"/>
      <c r="AZ42" s="2146"/>
      <c r="BA42" s="2146"/>
      <c r="BB42" s="2146"/>
      <c r="BC42" s="2146"/>
      <c r="BD42" s="214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J43" s="4"/>
      <c r="AK43" s="1607" t="str">
        <f t="shared" si="1"/>
        <v/>
      </c>
      <c r="AL43" s="1608"/>
      <c r="AM43" s="1608"/>
      <c r="AN43" s="1608" t="str">
        <f t="shared" si="2"/>
        <v/>
      </c>
      <c r="AO43" s="1608"/>
      <c r="AP43" s="1608"/>
      <c r="AQ43" s="1608" t="str">
        <f t="shared" si="3"/>
        <v/>
      </c>
      <c r="AR43" s="1608"/>
      <c r="AS43" s="1609"/>
      <c r="AT43" s="4"/>
      <c r="AU43" s="2145" t="str">
        <f t="shared" si="0"/>
        <v/>
      </c>
      <c r="AV43" s="2146"/>
      <c r="AW43" s="2146"/>
      <c r="AX43" s="2146"/>
      <c r="AY43" s="2146"/>
      <c r="AZ43" s="2146"/>
      <c r="BA43" s="2146"/>
      <c r="BB43" s="2146"/>
      <c r="BC43" s="2146"/>
      <c r="BD43" s="214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J44" s="4"/>
      <c r="AK44" s="1607" t="str">
        <f t="shared" si="1"/>
        <v/>
      </c>
      <c r="AL44" s="1608"/>
      <c r="AM44" s="1608"/>
      <c r="AN44" s="1608" t="str">
        <f t="shared" si="2"/>
        <v/>
      </c>
      <c r="AO44" s="1608"/>
      <c r="AP44" s="1608"/>
      <c r="AQ44" s="1608" t="str">
        <f t="shared" si="3"/>
        <v/>
      </c>
      <c r="AR44" s="1608"/>
      <c r="AS44" s="1609"/>
      <c r="AT44" s="4"/>
      <c r="AU44" s="2145" t="str">
        <f t="shared" si="0"/>
        <v/>
      </c>
      <c r="AV44" s="2146"/>
      <c r="AW44" s="2146"/>
      <c r="AX44" s="2146"/>
      <c r="AY44" s="2146"/>
      <c r="AZ44" s="2146"/>
      <c r="BA44" s="2146"/>
      <c r="BB44" s="2146"/>
      <c r="BC44" s="2146"/>
      <c r="BD44" s="214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J45" s="4"/>
      <c r="AK45" s="1607" t="str">
        <f t="shared" si="1"/>
        <v/>
      </c>
      <c r="AL45" s="1608"/>
      <c r="AM45" s="1608"/>
      <c r="AN45" s="1608" t="str">
        <f t="shared" si="2"/>
        <v/>
      </c>
      <c r="AO45" s="1608"/>
      <c r="AP45" s="1608"/>
      <c r="AQ45" s="1608" t="str">
        <f t="shared" si="3"/>
        <v/>
      </c>
      <c r="AR45" s="1608"/>
      <c r="AS45" s="1609"/>
      <c r="AT45" s="4"/>
      <c r="AU45" s="2145" t="str">
        <f t="shared" si="0"/>
        <v/>
      </c>
      <c r="AV45" s="2146"/>
      <c r="AW45" s="2146"/>
      <c r="AX45" s="2146"/>
      <c r="AY45" s="2146"/>
      <c r="AZ45" s="2146"/>
      <c r="BA45" s="2146"/>
      <c r="BB45" s="2146"/>
      <c r="BC45" s="2146"/>
      <c r="BD45" s="214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J46" s="4"/>
      <c r="AK46" s="1607" t="str">
        <f t="shared" si="1"/>
        <v/>
      </c>
      <c r="AL46" s="1608"/>
      <c r="AM46" s="1608"/>
      <c r="AN46" s="1608" t="str">
        <f t="shared" si="2"/>
        <v/>
      </c>
      <c r="AO46" s="1608"/>
      <c r="AP46" s="1608"/>
      <c r="AQ46" s="1608" t="str">
        <f t="shared" si="3"/>
        <v/>
      </c>
      <c r="AR46" s="1608"/>
      <c r="AS46" s="1609"/>
      <c r="AT46" s="4"/>
      <c r="AU46" s="2145" t="str">
        <f t="shared" si="0"/>
        <v/>
      </c>
      <c r="AV46" s="2146"/>
      <c r="AW46" s="2146"/>
      <c r="AX46" s="2146"/>
      <c r="AY46" s="2146"/>
      <c r="AZ46" s="2146"/>
      <c r="BA46" s="2146"/>
      <c r="BB46" s="2146"/>
      <c r="BC46" s="2146"/>
      <c r="BD46" s="214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J47" s="4"/>
      <c r="AK47" s="1607" t="str">
        <f t="shared" si="1"/>
        <v/>
      </c>
      <c r="AL47" s="1608"/>
      <c r="AM47" s="1608"/>
      <c r="AN47" s="1608" t="str">
        <f t="shared" si="2"/>
        <v/>
      </c>
      <c r="AO47" s="1608"/>
      <c r="AP47" s="1608"/>
      <c r="AQ47" s="1608" t="str">
        <f t="shared" si="3"/>
        <v/>
      </c>
      <c r="AR47" s="1608"/>
      <c r="AS47" s="1609"/>
      <c r="AT47" s="4"/>
      <c r="AU47" s="2145" t="str">
        <f t="shared" si="0"/>
        <v/>
      </c>
      <c r="AV47" s="2146"/>
      <c r="AW47" s="2146"/>
      <c r="AX47" s="2146"/>
      <c r="AY47" s="2146"/>
      <c r="AZ47" s="2146"/>
      <c r="BA47" s="2146"/>
      <c r="BB47" s="2146"/>
      <c r="BC47" s="2146"/>
      <c r="BD47" s="214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J48" s="4"/>
      <c r="AK48" s="1607" t="str">
        <f t="shared" si="1"/>
        <v/>
      </c>
      <c r="AL48" s="1608"/>
      <c r="AM48" s="1608"/>
      <c r="AN48" s="1608" t="str">
        <f t="shared" si="2"/>
        <v/>
      </c>
      <c r="AO48" s="1608"/>
      <c r="AP48" s="1608"/>
      <c r="AQ48" s="1608" t="str">
        <f t="shared" si="3"/>
        <v/>
      </c>
      <c r="AR48" s="1608"/>
      <c r="AS48" s="1609"/>
      <c r="AT48" s="4"/>
      <c r="AU48" s="2145" t="str">
        <f t="shared" si="0"/>
        <v/>
      </c>
      <c r="AV48" s="2146"/>
      <c r="AW48" s="2146"/>
      <c r="AX48" s="2146"/>
      <c r="AY48" s="2146"/>
      <c r="AZ48" s="2146"/>
      <c r="BA48" s="2146"/>
      <c r="BB48" s="2146"/>
      <c r="BC48" s="2146"/>
      <c r="BD48" s="214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J49" s="4"/>
      <c r="AK49" s="1607" t="str">
        <f t="shared" si="1"/>
        <v/>
      </c>
      <c r="AL49" s="1608"/>
      <c r="AM49" s="1608"/>
      <c r="AN49" s="1608" t="str">
        <f t="shared" si="2"/>
        <v/>
      </c>
      <c r="AO49" s="1608"/>
      <c r="AP49" s="1608"/>
      <c r="AQ49" s="1608" t="str">
        <f t="shared" si="3"/>
        <v/>
      </c>
      <c r="AR49" s="1608"/>
      <c r="AS49" s="1609"/>
      <c r="AT49" s="4"/>
      <c r="AU49" s="2145" t="str">
        <f t="shared" si="0"/>
        <v/>
      </c>
      <c r="AV49" s="2146"/>
      <c r="AW49" s="2146"/>
      <c r="AX49" s="2146"/>
      <c r="AY49" s="2146"/>
      <c r="AZ49" s="2146"/>
      <c r="BA49" s="2146"/>
      <c r="BB49" s="2146"/>
      <c r="BC49" s="2146"/>
      <c r="BD49" s="214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J50" s="4"/>
      <c r="AK50" s="1607" t="str">
        <f t="shared" si="1"/>
        <v/>
      </c>
      <c r="AL50" s="1608"/>
      <c r="AM50" s="1608"/>
      <c r="AN50" s="1608" t="str">
        <f t="shared" si="2"/>
        <v/>
      </c>
      <c r="AO50" s="1608"/>
      <c r="AP50" s="1608"/>
      <c r="AQ50" s="1608" t="str">
        <f t="shared" si="3"/>
        <v/>
      </c>
      <c r="AR50" s="1608"/>
      <c r="AS50" s="1609"/>
      <c r="AT50" s="4"/>
      <c r="AU50" s="2145" t="str">
        <f t="shared" si="0"/>
        <v/>
      </c>
      <c r="AV50" s="2146"/>
      <c r="AW50" s="2146"/>
      <c r="AX50" s="2146"/>
      <c r="AY50" s="2146"/>
      <c r="AZ50" s="2146"/>
      <c r="BA50" s="2146"/>
      <c r="BB50" s="2146"/>
      <c r="BC50" s="2146"/>
      <c r="BD50" s="214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J51" s="4"/>
      <c r="AK51" s="1607" t="str">
        <f t="shared" si="1"/>
        <v/>
      </c>
      <c r="AL51" s="1608"/>
      <c r="AM51" s="1608"/>
      <c r="AN51" s="1608" t="str">
        <f t="shared" si="2"/>
        <v/>
      </c>
      <c r="AO51" s="1608"/>
      <c r="AP51" s="1608"/>
      <c r="AQ51" s="1608" t="str">
        <f t="shared" si="3"/>
        <v/>
      </c>
      <c r="AR51" s="1608"/>
      <c r="AS51" s="1609"/>
      <c r="AT51" s="4"/>
      <c r="AU51" s="2145" t="str">
        <f t="shared" si="0"/>
        <v/>
      </c>
      <c r="AV51" s="2146"/>
      <c r="AW51" s="2146"/>
      <c r="AX51" s="2146"/>
      <c r="AY51" s="2146"/>
      <c r="AZ51" s="2146"/>
      <c r="BA51" s="2146"/>
      <c r="BB51" s="2146"/>
      <c r="BC51" s="2146"/>
      <c r="BD51" s="214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J52" s="4"/>
      <c r="AK52" s="1607" t="str">
        <f t="shared" si="1"/>
        <v/>
      </c>
      <c r="AL52" s="1608"/>
      <c r="AM52" s="1608"/>
      <c r="AN52" s="1608" t="str">
        <f t="shared" si="2"/>
        <v/>
      </c>
      <c r="AO52" s="1608"/>
      <c r="AP52" s="1608"/>
      <c r="AQ52" s="1608" t="str">
        <f t="shared" si="3"/>
        <v/>
      </c>
      <c r="AR52" s="1608"/>
      <c r="AS52" s="1609"/>
      <c r="AT52" s="4"/>
      <c r="AU52" s="2145" t="str">
        <f t="shared" si="0"/>
        <v/>
      </c>
      <c r="AV52" s="2146"/>
      <c r="AW52" s="2146"/>
      <c r="AX52" s="2146"/>
      <c r="AY52" s="2146"/>
      <c r="AZ52" s="2146"/>
      <c r="BA52" s="2146"/>
      <c r="BB52" s="2146"/>
      <c r="BC52" s="2146"/>
      <c r="BD52" s="214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51" t="s">
        <v>187</v>
      </c>
      <c r="B53" s="2152"/>
      <c r="C53" s="2152"/>
      <c r="D53" s="2152"/>
      <c r="E53" s="2152"/>
      <c r="F53" s="2152"/>
      <c r="G53" s="2152"/>
      <c r="H53" s="2152"/>
      <c r="I53" s="2152"/>
      <c r="J53" s="2152"/>
      <c r="K53" s="2152"/>
      <c r="L53" s="2152"/>
      <c r="M53" s="2152"/>
      <c r="N53" s="2152"/>
      <c r="O53" s="2152"/>
      <c r="P53" s="2152"/>
      <c r="Q53" s="1157" t="str">
        <f>IF(SUM(Q33:S52)&lt;&gt;0,SUM(Q33:S52),"")</f>
        <v/>
      </c>
      <c r="R53" s="1157"/>
      <c r="S53" s="1157"/>
      <c r="T53" s="1157" t="str">
        <f>IF(SUM(T33:V52)&lt;&gt;0,SUM(T33:V52),"")</f>
        <v/>
      </c>
      <c r="U53" s="1157"/>
      <c r="V53" s="1157"/>
      <c r="W53" s="1157" t="str">
        <f>IF(SUM(W33:Y52)&lt;&gt;0,SUM(W33:Y52),"")</f>
        <v/>
      </c>
      <c r="X53" s="1157"/>
      <c r="Y53" s="1157"/>
      <c r="Z53" s="1157" t="str">
        <f>IF(SUM(Z33:AB52)&lt;&gt;0,SUM(Z33:AB52),"")</f>
        <v/>
      </c>
      <c r="AA53" s="1157"/>
      <c r="AB53" s="1157"/>
      <c r="AC53" s="1157" t="str">
        <f>IF(SUM(AC33:AE52)&lt;&gt;0,SUM(AC33:AE52),"")</f>
        <v/>
      </c>
      <c r="AD53" s="1157"/>
      <c r="AE53" s="1157"/>
      <c r="AF53" s="1581"/>
      <c r="AG53" s="1581"/>
      <c r="AH53" s="1581"/>
      <c r="AI53" s="1582"/>
      <c r="AJ53" s="4"/>
      <c r="AK53" s="2095" t="str">
        <f>IFERROR((T53/Q53),"")</f>
        <v/>
      </c>
      <c r="AL53" s="2096"/>
      <c r="AM53" s="2097"/>
      <c r="AN53" s="1644"/>
      <c r="AO53" s="1644"/>
      <c r="AP53" s="1644"/>
      <c r="AQ53" s="1644"/>
      <c r="AR53" s="1644"/>
      <c r="AS53" s="1645"/>
      <c r="AT53" s="4"/>
      <c r="AU53" s="2148" t="str">
        <f t="shared" si="0"/>
        <v/>
      </c>
      <c r="AV53" s="2149"/>
      <c r="AW53" s="2149"/>
      <c r="AX53" s="2149"/>
      <c r="AY53" s="2149"/>
      <c r="AZ53" s="2149"/>
      <c r="BA53" s="2149"/>
      <c r="BB53" s="2149"/>
      <c r="BC53" s="2149"/>
      <c r="BD53" s="215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A18:F18"/>
    <mergeCell ref="G18:P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c r="BT1" s="2004"/>
      <c r="BU1" s="2004"/>
      <c r="BV1" s="2004"/>
      <c r="BW1" s="2004"/>
      <c r="BX1" s="2004"/>
      <c r="BY1" s="2004"/>
      <c r="BZ1" s="2004"/>
      <c r="CA1" s="2004"/>
      <c r="CB1" s="2004"/>
      <c r="CC1" s="2004"/>
      <c r="CD1" s="2004"/>
      <c r="CE1" s="2004"/>
      <c r="CF1" s="2004"/>
      <c r="CG1" s="2004"/>
      <c r="CH1" s="2004"/>
      <c r="CI1" s="2004"/>
      <c r="CJ1" s="2004"/>
      <c r="CK1" s="2004"/>
      <c r="CL1" s="2004"/>
      <c r="CM1" s="2004"/>
      <c r="CN1" s="2004"/>
      <c r="CO1" s="2004"/>
      <c r="CP1" s="2004"/>
      <c r="CQ1" s="2004"/>
      <c r="CR1" s="2004"/>
      <c r="CS1" s="2004"/>
      <c r="CT1" s="2004"/>
      <c r="CU1" s="2004"/>
      <c r="CV1" s="2004"/>
      <c r="CW1" s="2004"/>
      <c r="CX1" s="2004"/>
      <c r="CY1" s="2004"/>
      <c r="CZ1" s="2004"/>
      <c r="DA1" s="2004"/>
      <c r="DB1" s="200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9" t="s">
        <v>862</v>
      </c>
      <c r="N5" s="919"/>
      <c r="O5" s="919"/>
      <c r="P5" s="919"/>
      <c r="Q5" s="919"/>
      <c r="R5" s="919"/>
      <c r="S5" s="919"/>
      <c r="T5" s="919"/>
      <c r="U5" s="919"/>
      <c r="V5" s="919"/>
      <c r="W5" s="919"/>
      <c r="X5" s="919"/>
      <c r="Y5" s="919"/>
      <c r="Z5" s="919"/>
      <c r="AA5" s="919"/>
      <c r="AB5" s="919"/>
      <c r="AC5" s="919"/>
      <c r="AD5" s="919"/>
      <c r="AE5" s="919"/>
      <c r="AF5" s="919"/>
      <c r="AG5" s="919"/>
      <c r="AH5" s="919"/>
      <c r="AI5" s="91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5" t="s">
        <v>48</v>
      </c>
      <c r="B7" s="895"/>
      <c r="C7" s="895"/>
      <c r="D7" s="895"/>
      <c r="E7" s="895"/>
      <c r="F7" s="1468"/>
      <c r="G7" s="1468"/>
      <c r="H7" s="1468"/>
      <c r="I7" s="1468"/>
      <c r="J7" s="1468"/>
      <c r="K7" s="1468"/>
      <c r="L7" s="1468"/>
      <c r="M7" s="1468"/>
      <c r="N7" s="1468"/>
      <c r="O7" s="1468"/>
      <c r="P7" s="1468"/>
      <c r="Q7" s="42"/>
      <c r="R7" s="42"/>
      <c r="S7" s="42"/>
      <c r="T7" s="895" t="s">
        <v>47</v>
      </c>
      <c r="U7" s="895"/>
      <c r="V7" s="895"/>
      <c r="W7" s="895"/>
      <c r="X7" s="895"/>
      <c r="Y7" s="948"/>
      <c r="Z7" s="948"/>
      <c r="AA7" s="948"/>
      <c r="AB7" s="948"/>
      <c r="AC7" s="948"/>
      <c r="AD7" s="948"/>
      <c r="AE7" s="948"/>
      <c r="AF7" s="948"/>
      <c r="AG7" s="948"/>
      <c r="AH7" s="948"/>
      <c r="AI7" s="948"/>
      <c r="AJ7" s="4"/>
      <c r="AK7" s="2105" t="s">
        <v>442</v>
      </c>
      <c r="AL7" s="2106"/>
      <c r="AM7" s="2106"/>
      <c r="AN7" s="2106"/>
      <c r="AO7" s="2106"/>
      <c r="AP7" s="2106"/>
      <c r="AQ7" s="2106"/>
      <c r="AR7" s="2106"/>
      <c r="AS7" s="2106"/>
      <c r="AT7" s="2106"/>
      <c r="AU7" s="2106"/>
      <c r="AV7" s="2106"/>
      <c r="AW7" s="2106"/>
      <c r="AX7" s="2106"/>
      <c r="AY7" s="2106"/>
      <c r="AZ7" s="2106"/>
      <c r="BA7" s="2106"/>
      <c r="BB7" s="2106"/>
      <c r="BC7" s="2106"/>
      <c r="BD7" s="2106"/>
      <c r="BE7" s="2106"/>
      <c r="BF7" s="2106"/>
      <c r="BG7" s="2106"/>
      <c r="BH7" s="2106"/>
      <c r="BI7" s="2106"/>
      <c r="BJ7" s="2106"/>
      <c r="BK7" s="2107"/>
      <c r="BL7" s="2111" t="s">
        <v>237</v>
      </c>
      <c r="BM7" s="2112"/>
      <c r="BN7" s="2112"/>
      <c r="BO7" s="2112"/>
      <c r="BP7" s="2112"/>
      <c r="BQ7" s="2112"/>
      <c r="BR7" s="2112"/>
      <c r="BS7" s="2112"/>
      <c r="BT7" s="2112"/>
      <c r="BU7" s="2112"/>
      <c r="BV7" s="2112"/>
      <c r="BW7" s="2112"/>
      <c r="BX7" s="2112"/>
      <c r="BY7" s="2112"/>
      <c r="BZ7" s="2112"/>
      <c r="CA7" s="2112"/>
      <c r="CB7" s="2112"/>
      <c r="CC7" s="2112"/>
      <c r="CD7" s="2112"/>
      <c r="CE7" s="2112"/>
      <c r="CF7" s="2112"/>
      <c r="CG7" s="2112"/>
      <c r="CH7" s="2112"/>
      <c r="CI7" s="2112"/>
      <c r="CJ7" s="2112"/>
      <c r="CK7" s="2112"/>
      <c r="CL7" s="2112"/>
      <c r="CM7" s="2112"/>
      <c r="CN7" s="2112"/>
      <c r="CO7" s="2112"/>
      <c r="CP7" s="2112"/>
      <c r="CQ7" s="2112"/>
      <c r="CR7" s="2112"/>
      <c r="CS7" s="2112"/>
      <c r="CT7" s="2112"/>
      <c r="CU7" s="2112"/>
      <c r="CV7" s="2112"/>
      <c r="CW7" s="2112"/>
      <c r="CX7" s="2112"/>
      <c r="CY7" s="2112"/>
      <c r="CZ7" s="2112"/>
      <c r="DA7" s="2113"/>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8"/>
      <c r="AL8" s="2109"/>
      <c r="AM8" s="2109"/>
      <c r="AN8" s="2109"/>
      <c r="AO8" s="2109"/>
      <c r="AP8" s="2109"/>
      <c r="AQ8" s="2109"/>
      <c r="AR8" s="2109"/>
      <c r="AS8" s="2109"/>
      <c r="AT8" s="2109"/>
      <c r="AU8" s="2109"/>
      <c r="AV8" s="2109"/>
      <c r="AW8" s="2109"/>
      <c r="AX8" s="2109"/>
      <c r="AY8" s="2109"/>
      <c r="AZ8" s="2109"/>
      <c r="BA8" s="2109"/>
      <c r="BB8" s="2109"/>
      <c r="BC8" s="2109"/>
      <c r="BD8" s="2109"/>
      <c r="BE8" s="2109"/>
      <c r="BF8" s="2109"/>
      <c r="BG8" s="2109"/>
      <c r="BH8" s="2109"/>
      <c r="BI8" s="2109"/>
      <c r="BJ8" s="2109"/>
      <c r="BK8" s="2110"/>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95" t="s">
        <v>61</v>
      </c>
      <c r="B9" s="895"/>
      <c r="C9" s="895"/>
      <c r="D9" s="895"/>
      <c r="E9" s="895"/>
      <c r="F9" s="948"/>
      <c r="G9" s="948"/>
      <c r="H9" s="948"/>
      <c r="I9" s="948"/>
      <c r="J9" s="948"/>
      <c r="K9" s="948"/>
      <c r="L9" s="948"/>
      <c r="M9" s="948"/>
      <c r="N9" s="948"/>
      <c r="O9" s="948"/>
      <c r="P9" s="948"/>
      <c r="Q9" s="42"/>
      <c r="R9" s="42"/>
      <c r="S9" s="42"/>
      <c r="T9" s="895" t="s">
        <v>46</v>
      </c>
      <c r="U9" s="895"/>
      <c r="V9" s="895"/>
      <c r="W9" s="895"/>
      <c r="X9" s="895"/>
      <c r="Y9" s="948"/>
      <c r="Z9" s="948"/>
      <c r="AA9" s="948"/>
      <c r="AB9" s="948"/>
      <c r="AC9" s="948"/>
      <c r="AD9" s="948"/>
      <c r="AE9" s="948"/>
      <c r="AF9" s="948"/>
      <c r="AG9" s="948"/>
      <c r="AH9" s="948"/>
      <c r="AI9" s="948"/>
      <c r="AJ9" s="4"/>
      <c r="AK9" s="1618"/>
      <c r="AL9" s="1620"/>
      <c r="AM9" s="1531">
        <v>1</v>
      </c>
      <c r="AN9" s="1531"/>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53"/>
      <c r="AL10" s="1254"/>
      <c r="AM10" s="1088">
        <v>2</v>
      </c>
      <c r="AN10" s="1088"/>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87" t="s">
        <v>853</v>
      </c>
      <c r="B11" s="888"/>
      <c r="C11" s="888"/>
      <c r="D11" s="888"/>
      <c r="E11" s="888"/>
      <c r="F11" s="888"/>
      <c r="G11" s="888"/>
      <c r="H11" s="888"/>
      <c r="I11" s="888"/>
      <c r="J11" s="888"/>
      <c r="K11" s="888"/>
      <c r="L11" s="888"/>
      <c r="M11" s="888"/>
      <c r="N11" s="888"/>
      <c r="O11" s="888"/>
      <c r="P11" s="889"/>
      <c r="Q11" s="42"/>
      <c r="R11" s="42"/>
      <c r="S11" s="603"/>
      <c r="T11" s="1002" t="s">
        <v>852</v>
      </c>
      <c r="U11" s="1003"/>
      <c r="V11" s="1003"/>
      <c r="W11" s="1003"/>
      <c r="X11" s="1003"/>
      <c r="Y11" s="1003"/>
      <c r="Z11" s="1003"/>
      <c r="AA11" s="1003"/>
      <c r="AB11" s="1003"/>
      <c r="AC11" s="1003"/>
      <c r="AD11" s="1003"/>
      <c r="AE11" s="1003"/>
      <c r="AF11" s="1003"/>
      <c r="AG11" s="1003"/>
      <c r="AH11" s="1003"/>
      <c r="AI11" s="1004"/>
      <c r="AJ11" s="4"/>
      <c r="AK11" s="1253"/>
      <c r="AL11" s="1254"/>
      <c r="AM11" s="1088">
        <v>3</v>
      </c>
      <c r="AN11" s="1088"/>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5" t="s">
        <v>882</v>
      </c>
      <c r="B12" s="1006"/>
      <c r="C12" s="1006"/>
      <c r="D12" s="1006"/>
      <c r="E12" s="1006"/>
      <c r="F12" s="1006"/>
      <c r="G12" s="1049"/>
      <c r="H12" s="1049"/>
      <c r="I12" s="1049"/>
      <c r="J12" s="1049"/>
      <c r="K12" s="1049"/>
      <c r="L12" s="1049"/>
      <c r="M12" s="1049"/>
      <c r="N12" s="1049"/>
      <c r="O12" s="1049"/>
      <c r="P12" s="1050"/>
      <c r="Q12" s="42"/>
      <c r="R12" s="42"/>
      <c r="S12" s="603"/>
      <c r="T12" s="1919"/>
      <c r="U12" s="1031"/>
      <c r="V12" s="1031"/>
      <c r="W12" s="1031"/>
      <c r="X12" s="1031"/>
      <c r="Y12" s="1031"/>
      <c r="Z12" s="1031" t="s">
        <v>102</v>
      </c>
      <c r="AA12" s="1031"/>
      <c r="AB12" s="1031"/>
      <c r="AC12" s="1031"/>
      <c r="AD12" s="1031"/>
      <c r="AE12" s="1031" t="s">
        <v>101</v>
      </c>
      <c r="AF12" s="1031"/>
      <c r="AG12" s="1031"/>
      <c r="AH12" s="1031"/>
      <c r="AI12" s="1032"/>
      <c r="AJ12" s="4"/>
      <c r="AK12" s="1253"/>
      <c r="AL12" s="1254"/>
      <c r="AM12" s="1088">
        <v>4</v>
      </c>
      <c r="AN12" s="1088"/>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7" t="s">
        <v>165</v>
      </c>
      <c r="B13" s="998"/>
      <c r="C13" s="998"/>
      <c r="D13" s="998"/>
      <c r="E13" s="998"/>
      <c r="F13" s="998"/>
      <c r="G13" s="1008"/>
      <c r="H13" s="2017"/>
      <c r="I13" s="2017"/>
      <c r="J13" s="2017"/>
      <c r="K13" s="2017"/>
      <c r="L13" s="608" t="s">
        <v>133</v>
      </c>
      <c r="M13" s="1150"/>
      <c r="N13" s="1150"/>
      <c r="O13" s="1150"/>
      <c r="P13" s="1358"/>
      <c r="Q13" s="42"/>
      <c r="R13" s="42"/>
      <c r="S13" s="42"/>
      <c r="T13" s="997" t="s">
        <v>864</v>
      </c>
      <c r="U13" s="998"/>
      <c r="V13" s="998"/>
      <c r="W13" s="998"/>
      <c r="X13" s="998"/>
      <c r="Y13" s="998"/>
      <c r="Z13" s="926"/>
      <c r="AA13" s="926"/>
      <c r="AB13" s="926"/>
      <c r="AC13" s="926"/>
      <c r="AD13" s="926"/>
      <c r="AE13" s="2114" t="str">
        <f>AC53</f>
        <v/>
      </c>
      <c r="AF13" s="2114"/>
      <c r="AG13" s="2114"/>
      <c r="AH13" s="2114"/>
      <c r="AI13" s="2115"/>
      <c r="AJ13" s="4"/>
      <c r="AK13" s="1253"/>
      <c r="AL13" s="1254"/>
      <c r="AM13" s="1088">
        <v>5</v>
      </c>
      <c r="AN13" s="1088"/>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7" t="s">
        <v>111</v>
      </c>
      <c r="B14" s="998"/>
      <c r="C14" s="998"/>
      <c r="D14" s="998"/>
      <c r="E14" s="998"/>
      <c r="F14" s="998"/>
      <c r="G14" s="1033"/>
      <c r="H14" s="1033"/>
      <c r="I14" s="1033"/>
      <c r="J14" s="1033"/>
      <c r="K14" s="1033"/>
      <c r="L14" s="1033"/>
      <c r="M14" s="1033"/>
      <c r="N14" s="1033"/>
      <c r="O14" s="1033"/>
      <c r="P14" s="1034"/>
      <c r="Q14" s="42"/>
      <c r="R14" s="42"/>
      <c r="S14" s="42"/>
      <c r="T14" s="986" t="s">
        <v>865</v>
      </c>
      <c r="U14" s="987"/>
      <c r="V14" s="987"/>
      <c r="W14" s="987"/>
      <c r="X14" s="987"/>
      <c r="Y14" s="987"/>
      <c r="Z14" s="1532"/>
      <c r="AA14" s="1532"/>
      <c r="AB14" s="1532"/>
      <c r="AC14" s="1532"/>
      <c r="AD14" s="1532"/>
      <c r="AE14" s="1532"/>
      <c r="AF14" s="1532"/>
      <c r="AG14" s="1532"/>
      <c r="AH14" s="1532"/>
      <c r="AI14" s="2016"/>
      <c r="AJ14" s="4"/>
      <c r="AK14" s="1253"/>
      <c r="AL14" s="1254"/>
      <c r="AM14" s="1088">
        <v>6</v>
      </c>
      <c r="AN14" s="1088"/>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8" t="s">
        <v>54</v>
      </c>
      <c r="B15" s="1019"/>
      <c r="C15" s="1019"/>
      <c r="D15" s="1019"/>
      <c r="E15" s="1019"/>
      <c r="F15" s="1020"/>
      <c r="G15" s="1033"/>
      <c r="H15" s="1033"/>
      <c r="I15" s="1033"/>
      <c r="J15" s="1033"/>
      <c r="K15" s="1033"/>
      <c r="L15" s="1033"/>
      <c r="M15" s="1033"/>
      <c r="N15" s="1033"/>
      <c r="O15" s="1033"/>
      <c r="P15" s="1034"/>
      <c r="Q15" s="42"/>
      <c r="R15" s="42"/>
      <c r="S15" s="42"/>
      <c r="T15" s="603"/>
      <c r="U15" s="603"/>
      <c r="V15" s="603"/>
      <c r="W15" s="603"/>
      <c r="X15" s="603"/>
      <c r="Y15" s="603"/>
      <c r="Z15" s="603"/>
      <c r="AA15" s="603"/>
      <c r="AB15" s="603"/>
      <c r="AC15" s="603"/>
      <c r="AD15" s="603"/>
      <c r="AE15" s="603"/>
      <c r="AF15" s="603"/>
      <c r="AG15" s="603"/>
      <c r="AH15" s="603"/>
      <c r="AI15" s="603"/>
      <c r="AJ15" s="4"/>
      <c r="AK15" s="1253"/>
      <c r="AL15" s="1254"/>
      <c r="AM15" s="1088">
        <v>7</v>
      </c>
      <c r="AN15" s="1088"/>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1018" t="s">
        <v>150</v>
      </c>
      <c r="B16" s="1019"/>
      <c r="C16" s="1019"/>
      <c r="D16" s="1019"/>
      <c r="E16" s="1019"/>
      <c r="F16" s="1020"/>
      <c r="G16" s="1033"/>
      <c r="H16" s="1033"/>
      <c r="I16" s="1033"/>
      <c r="J16" s="1033"/>
      <c r="K16" s="1033"/>
      <c r="L16" s="1033"/>
      <c r="M16" s="1033"/>
      <c r="N16" s="1033"/>
      <c r="O16" s="1033"/>
      <c r="P16" s="1034"/>
      <c r="Q16" s="42"/>
      <c r="R16" s="42"/>
      <c r="S16" s="42"/>
      <c r="T16" s="603"/>
      <c r="U16" s="603"/>
      <c r="V16" s="603"/>
      <c r="W16" s="603"/>
      <c r="X16" s="603"/>
      <c r="Y16" s="603"/>
      <c r="Z16" s="603"/>
      <c r="AA16" s="603"/>
      <c r="AB16" s="603"/>
      <c r="AC16" s="603"/>
      <c r="AD16" s="603"/>
      <c r="AE16" s="603"/>
      <c r="AF16" s="603"/>
      <c r="AG16" s="603"/>
      <c r="AH16" s="603"/>
      <c r="AI16" s="603"/>
      <c r="AJ16" s="4"/>
      <c r="AK16" s="1253"/>
      <c r="AL16" s="1254"/>
      <c r="AM16" s="1088">
        <v>8</v>
      </c>
      <c r="AN16" s="1088"/>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8" t="s">
        <v>149</v>
      </c>
      <c r="B17" s="1019"/>
      <c r="C17" s="1019"/>
      <c r="D17" s="1019"/>
      <c r="E17" s="1019"/>
      <c r="F17" s="1020"/>
      <c r="G17" s="1027" t="s">
        <v>790</v>
      </c>
      <c r="H17" s="1027"/>
      <c r="I17" s="1027"/>
      <c r="J17" s="1027"/>
      <c r="K17" s="1027"/>
      <c r="L17" s="1027"/>
      <c r="M17" s="1027"/>
      <c r="N17" s="1027"/>
      <c r="O17" s="1027"/>
      <c r="P17" s="1029"/>
      <c r="Q17" s="42"/>
      <c r="R17" s="42"/>
      <c r="S17" s="603"/>
      <c r="T17" s="749"/>
      <c r="U17" s="749"/>
      <c r="V17" s="749"/>
      <c r="W17" s="749"/>
      <c r="X17" s="749"/>
      <c r="Y17" s="749"/>
      <c r="Z17" s="749"/>
      <c r="AA17" s="749"/>
      <c r="AB17" s="749"/>
      <c r="AC17" s="749"/>
      <c r="AD17" s="749"/>
      <c r="AE17" s="749"/>
      <c r="AF17" s="749"/>
      <c r="AG17" s="749"/>
      <c r="AH17" s="749"/>
      <c r="AI17" s="749"/>
      <c r="AJ17" s="4"/>
      <c r="AK17" s="1253"/>
      <c r="AL17" s="1254"/>
      <c r="AM17" s="1088">
        <v>9</v>
      </c>
      <c r="AN17" s="1088"/>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7" t="s">
        <v>146</v>
      </c>
      <c r="B18" s="998"/>
      <c r="C18" s="998"/>
      <c r="D18" s="998"/>
      <c r="E18" s="998"/>
      <c r="F18" s="998"/>
      <c r="G18" s="1033"/>
      <c r="H18" s="1033"/>
      <c r="I18" s="1033"/>
      <c r="J18" s="1033"/>
      <c r="K18" s="1033"/>
      <c r="L18" s="1033"/>
      <c r="M18" s="1033"/>
      <c r="N18" s="1033"/>
      <c r="O18" s="1033"/>
      <c r="P18" s="1034"/>
      <c r="Q18" s="42"/>
      <c r="R18" s="42"/>
      <c r="S18" s="42"/>
      <c r="T18" s="170"/>
      <c r="U18" s="170"/>
      <c r="V18" s="170"/>
      <c r="W18" s="170"/>
      <c r="X18" s="170"/>
      <c r="Y18" s="170"/>
      <c r="Z18" s="170"/>
      <c r="AA18" s="170"/>
      <c r="AB18" s="170"/>
      <c r="AC18" s="170"/>
      <c r="AD18" s="170"/>
      <c r="AE18" s="747"/>
      <c r="AF18" s="747"/>
      <c r="AG18" s="748"/>
      <c r="AH18" s="748"/>
      <c r="AI18" s="748"/>
      <c r="AJ18" s="4"/>
      <c r="AK18" s="1253"/>
      <c r="AL18" s="1254"/>
      <c r="AM18" s="1088">
        <v>10</v>
      </c>
      <c r="AN18" s="1088"/>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7" t="s">
        <v>164</v>
      </c>
      <c r="B19" s="998"/>
      <c r="C19" s="998"/>
      <c r="D19" s="998"/>
      <c r="E19" s="998"/>
      <c r="F19" s="998"/>
      <c r="G19" s="1179"/>
      <c r="H19" s="1033"/>
      <c r="I19" s="1033"/>
      <c r="J19" s="1033"/>
      <c r="K19" s="1033"/>
      <c r="L19" s="1033"/>
      <c r="M19" s="1033"/>
      <c r="N19" s="1033"/>
      <c r="O19" s="1033"/>
      <c r="P19" s="1034"/>
      <c r="Q19" s="42"/>
      <c r="R19" s="42"/>
      <c r="S19" s="42"/>
      <c r="T19" s="42"/>
      <c r="U19" s="42"/>
      <c r="V19" s="42"/>
      <c r="W19" s="42"/>
      <c r="X19" s="42"/>
      <c r="Y19" s="42"/>
      <c r="Z19" s="579"/>
      <c r="AA19" s="579"/>
      <c r="AB19" s="579"/>
      <c r="AC19" s="579"/>
      <c r="AD19" s="579"/>
      <c r="AE19" s="579"/>
      <c r="AF19" s="579"/>
      <c r="AG19" s="579"/>
      <c r="AH19" s="579"/>
      <c r="AI19" s="579"/>
      <c r="AJ19" s="4"/>
      <c r="AK19" s="1253"/>
      <c r="AL19" s="1254"/>
      <c r="AM19" s="1088">
        <v>11</v>
      </c>
      <c r="AN19" s="1088"/>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86" t="s">
        <v>163</v>
      </c>
      <c r="B20" s="987"/>
      <c r="C20" s="987"/>
      <c r="D20" s="987"/>
      <c r="E20" s="987"/>
      <c r="F20" s="987"/>
      <c r="G20" s="1372"/>
      <c r="H20" s="1372"/>
      <c r="I20" s="1372"/>
      <c r="J20" s="1372"/>
      <c r="K20" s="1372"/>
      <c r="L20" s="1372"/>
      <c r="M20" s="1372"/>
      <c r="N20" s="1372"/>
      <c r="O20" s="1372"/>
      <c r="P20" s="2019"/>
      <c r="Q20" s="42"/>
      <c r="R20" s="42"/>
      <c r="S20" s="42"/>
      <c r="T20" s="42"/>
      <c r="U20" s="42"/>
      <c r="V20" s="42"/>
      <c r="W20" s="42"/>
      <c r="X20" s="42"/>
      <c r="Y20" s="42"/>
      <c r="Z20" s="579"/>
      <c r="AA20" s="579"/>
      <c r="AB20" s="579"/>
      <c r="AC20" s="579"/>
      <c r="AD20" s="579"/>
      <c r="AE20" s="579"/>
      <c r="AF20" s="579"/>
      <c r="AG20" s="579"/>
      <c r="AH20" s="579"/>
      <c r="AI20" s="579"/>
      <c r="AJ20" s="4"/>
      <c r="AK20" s="1253"/>
      <c r="AL20" s="1254"/>
      <c r="AM20" s="1088">
        <v>12</v>
      </c>
      <c r="AN20" s="1088"/>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17" t="s">
        <v>223</v>
      </c>
      <c r="BN20" s="2118"/>
      <c r="BO20" s="2119"/>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53"/>
      <c r="AL21" s="1254"/>
      <c r="AM21" s="1088">
        <v>13</v>
      </c>
      <c r="AN21" s="1088"/>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17" t="s">
        <v>221</v>
      </c>
      <c r="BO21" s="2119"/>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53"/>
      <c r="AL22" s="1254"/>
      <c r="AM22" s="1088">
        <v>14</v>
      </c>
      <c r="AN22" s="1088"/>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17" t="s">
        <v>219</v>
      </c>
      <c r="BO22" s="2119"/>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53"/>
      <c r="AL23" s="1254"/>
      <c r="AM23" s="1088">
        <v>15</v>
      </c>
      <c r="AN23" s="1088"/>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17" t="s">
        <v>217</v>
      </c>
      <c r="BO23" s="2119"/>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22"/>
      <c r="AL24" s="1616"/>
      <c r="AM24" s="1561">
        <v>16</v>
      </c>
      <c r="AN24" s="1561"/>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20" t="s">
        <v>92</v>
      </c>
      <c r="AW28" s="899"/>
      <c r="AX28" s="899"/>
      <c r="AY28" s="899"/>
      <c r="AZ28" s="899"/>
      <c r="BA28" s="899"/>
      <c r="BB28" s="899"/>
      <c r="BC28" s="2121"/>
      <c r="BD28" s="573"/>
      <c r="BE28" s="4"/>
      <c r="BF28" s="898" t="s">
        <v>696</v>
      </c>
      <c r="BG28" s="899"/>
      <c r="BH28" s="899"/>
      <c r="BI28" s="899"/>
      <c r="BJ28" s="899"/>
      <c r="BK28" s="899"/>
      <c r="BL28" s="899"/>
      <c r="BM28" s="899"/>
      <c r="BN28" s="899"/>
      <c r="BO28" s="899"/>
      <c r="BP28" s="899"/>
      <c r="BQ28" s="899"/>
      <c r="BR28" s="899"/>
      <c r="BS28" s="899"/>
      <c r="BT28" s="900"/>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2" t="s">
        <v>91</v>
      </c>
      <c r="AW29" s="1863"/>
      <c r="AX29" s="1863"/>
      <c r="AY29" s="1863"/>
      <c r="AZ29" s="1863"/>
      <c r="BA29" s="1864"/>
      <c r="BB29" s="1995"/>
      <c r="BC29" s="1996"/>
      <c r="BD29" s="571"/>
      <c r="BE29" s="4"/>
      <c r="BF29" s="913"/>
      <c r="BG29" s="914"/>
      <c r="BH29" s="914"/>
      <c r="BI29" s="914"/>
      <c r="BJ29" s="915"/>
      <c r="BK29" s="916"/>
      <c r="BL29" s="914"/>
      <c r="BM29" s="914"/>
      <c r="BN29" s="914"/>
      <c r="BO29" s="915"/>
      <c r="BP29" s="916"/>
      <c r="BQ29" s="914"/>
      <c r="BR29" s="914"/>
      <c r="BS29" s="914"/>
      <c r="BT29" s="91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3" t="s">
        <v>749</v>
      </c>
      <c r="AL30" s="2124"/>
      <c r="AM30" s="2124"/>
      <c r="AN30" s="2124"/>
      <c r="AO30" s="2124"/>
      <c r="AP30" s="2124"/>
      <c r="AQ30" s="2124"/>
      <c r="AR30" s="2124"/>
      <c r="AS30" s="2125"/>
      <c r="AT30" s="4"/>
      <c r="AU30" s="570"/>
      <c r="AV30" s="2132" t="s">
        <v>90</v>
      </c>
      <c r="AW30" s="1093"/>
      <c r="AX30" s="1093"/>
      <c r="AY30" s="1093"/>
      <c r="AZ30" s="1093"/>
      <c r="BA30" s="1094"/>
      <c r="BB30" s="1998"/>
      <c r="BC30" s="1999"/>
      <c r="BD30" s="569"/>
      <c r="BE30" s="4"/>
      <c r="BF30" s="894"/>
      <c r="BG30" s="878"/>
      <c r="BH30" s="878"/>
      <c r="BI30" s="878"/>
      <c r="BJ30" s="879"/>
      <c r="BK30" s="877"/>
      <c r="BL30" s="878"/>
      <c r="BM30" s="878"/>
      <c r="BN30" s="878"/>
      <c r="BO30" s="879"/>
      <c r="BP30" s="877"/>
      <c r="BQ30" s="878"/>
      <c r="BR30" s="878"/>
      <c r="BS30" s="878"/>
      <c r="BT30" s="88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34" t="s">
        <v>60</v>
      </c>
      <c r="B31" s="2135"/>
      <c r="C31" s="2135"/>
      <c r="D31" s="2135"/>
      <c r="E31" s="2135"/>
      <c r="F31" s="2135"/>
      <c r="G31" s="2135"/>
      <c r="H31" s="2138" t="s">
        <v>356</v>
      </c>
      <c r="I31" s="2138"/>
      <c r="J31" s="2138"/>
      <c r="K31" s="2138"/>
      <c r="L31" s="2138"/>
      <c r="M31" s="2138"/>
      <c r="N31" s="2138"/>
      <c r="O31" s="2138"/>
      <c r="P31" s="2138"/>
      <c r="Q31" s="2135" t="s">
        <v>59</v>
      </c>
      <c r="R31" s="2135"/>
      <c r="S31" s="2135"/>
      <c r="T31" s="2138" t="s">
        <v>58</v>
      </c>
      <c r="U31" s="2138"/>
      <c r="V31" s="2138"/>
      <c r="W31" s="2138"/>
      <c r="X31" s="2138"/>
      <c r="Y31" s="2138"/>
      <c r="Z31" s="2138"/>
      <c r="AA31" s="2138"/>
      <c r="AB31" s="2138"/>
      <c r="AC31" s="2135" t="s">
        <v>57</v>
      </c>
      <c r="AD31" s="2135"/>
      <c r="AE31" s="2135"/>
      <c r="AF31" s="2139" t="s">
        <v>39</v>
      </c>
      <c r="AG31" s="1095"/>
      <c r="AH31" s="1095"/>
      <c r="AI31" s="2140"/>
      <c r="AJ31" s="4"/>
      <c r="AK31" s="2126"/>
      <c r="AL31" s="2127"/>
      <c r="AM31" s="2127"/>
      <c r="AN31" s="2127"/>
      <c r="AO31" s="2127"/>
      <c r="AP31" s="2127"/>
      <c r="AQ31" s="2127"/>
      <c r="AR31" s="2127"/>
      <c r="AS31" s="2128"/>
      <c r="AT31" s="4"/>
      <c r="AU31" s="568"/>
      <c r="AV31" s="567"/>
      <c r="AW31" s="567"/>
      <c r="AX31" s="567"/>
      <c r="AY31" s="567"/>
      <c r="AZ31" s="567"/>
      <c r="BA31" s="567"/>
      <c r="BB31" s="567"/>
      <c r="BC31" s="567"/>
      <c r="BD31" s="566"/>
      <c r="BE31" s="4"/>
      <c r="BF31" s="894"/>
      <c r="BG31" s="878"/>
      <c r="BH31" s="878"/>
      <c r="BI31" s="878"/>
      <c r="BJ31" s="879"/>
      <c r="BK31" s="877"/>
      <c r="BL31" s="878"/>
      <c r="BM31" s="878"/>
      <c r="BN31" s="878"/>
      <c r="BO31" s="879"/>
      <c r="BP31" s="877"/>
      <c r="BQ31" s="878"/>
      <c r="BR31" s="878"/>
      <c r="BS31" s="878"/>
      <c r="BT31" s="88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6"/>
      <c r="B32" s="2137"/>
      <c r="C32" s="2137"/>
      <c r="D32" s="2137"/>
      <c r="E32" s="2137"/>
      <c r="F32" s="2137"/>
      <c r="G32" s="2137"/>
      <c r="H32" s="1067" t="s">
        <v>55</v>
      </c>
      <c r="I32" s="1067"/>
      <c r="J32" s="1067"/>
      <c r="K32" s="1067" t="s">
        <v>54</v>
      </c>
      <c r="L32" s="1067"/>
      <c r="M32" s="1067"/>
      <c r="N32" s="1067" t="s">
        <v>653</v>
      </c>
      <c r="O32" s="1067"/>
      <c r="P32" s="1067"/>
      <c r="Q32" s="2137"/>
      <c r="R32" s="2137"/>
      <c r="S32" s="2137"/>
      <c r="T32" s="1067" t="s">
        <v>52</v>
      </c>
      <c r="U32" s="1067"/>
      <c r="V32" s="1067"/>
      <c r="W32" s="1067" t="s">
        <v>51</v>
      </c>
      <c r="X32" s="1067"/>
      <c r="Y32" s="1067"/>
      <c r="Z32" s="1067" t="s">
        <v>50</v>
      </c>
      <c r="AA32" s="1067"/>
      <c r="AB32" s="1067"/>
      <c r="AC32" s="2137"/>
      <c r="AD32" s="2137"/>
      <c r="AE32" s="2137"/>
      <c r="AF32" s="2141"/>
      <c r="AG32" s="2142"/>
      <c r="AH32" s="2142"/>
      <c r="AI32" s="2143"/>
      <c r="AJ32" s="4"/>
      <c r="AK32" s="2129"/>
      <c r="AL32" s="2130"/>
      <c r="AM32" s="2130"/>
      <c r="AN32" s="2130"/>
      <c r="AO32" s="2130"/>
      <c r="AP32" s="2130"/>
      <c r="AQ32" s="2130"/>
      <c r="AR32" s="2130"/>
      <c r="AS32" s="2131"/>
      <c r="AT32" s="4"/>
      <c r="AU32" s="898" t="s">
        <v>56</v>
      </c>
      <c r="AV32" s="899"/>
      <c r="AW32" s="899"/>
      <c r="AX32" s="899"/>
      <c r="AY32" s="899"/>
      <c r="AZ32" s="899"/>
      <c r="BA32" s="899"/>
      <c r="BB32" s="899"/>
      <c r="BC32" s="899"/>
      <c r="BD32" s="900"/>
      <c r="BE32" s="4"/>
      <c r="BF32" s="894"/>
      <c r="BG32" s="878"/>
      <c r="BH32" s="878"/>
      <c r="BI32" s="878"/>
      <c r="BJ32" s="879"/>
      <c r="BK32" s="877"/>
      <c r="BL32" s="878"/>
      <c r="BM32" s="878"/>
      <c r="BN32" s="878"/>
      <c r="BO32" s="879"/>
      <c r="BP32" s="877"/>
      <c r="BQ32" s="878"/>
      <c r="BR32" s="878"/>
      <c r="BS32" s="878"/>
      <c r="BT32" s="88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4"/>
      <c r="B33" s="2025"/>
      <c r="C33" s="2025"/>
      <c r="D33" s="2025"/>
      <c r="E33" s="2025"/>
      <c r="F33" s="2025"/>
      <c r="G33" s="2025"/>
      <c r="H33" s="1588"/>
      <c r="I33" s="1588"/>
      <c r="J33" s="1588"/>
      <c r="K33" s="1588"/>
      <c r="L33" s="1588"/>
      <c r="M33" s="1588"/>
      <c r="N33" s="2133"/>
      <c r="O33" s="1588"/>
      <c r="P33" s="1588"/>
      <c r="Q33" s="1588"/>
      <c r="R33" s="1588"/>
      <c r="S33" s="1588"/>
      <c r="T33" s="1584"/>
      <c r="U33" s="1584"/>
      <c r="V33" s="1584"/>
      <c r="W33" s="1584"/>
      <c r="X33" s="1584"/>
      <c r="Y33" s="1584"/>
      <c r="Z33" s="1584"/>
      <c r="AA33" s="1584"/>
      <c r="AB33" s="1584"/>
      <c r="AC33" s="1584"/>
      <c r="AD33" s="1584"/>
      <c r="AE33" s="1584"/>
      <c r="AF33" s="1588"/>
      <c r="AG33" s="1588"/>
      <c r="AH33" s="1588"/>
      <c r="AI33" s="2021"/>
      <c r="AJ33" s="4"/>
      <c r="AK33" s="1607" t="str">
        <f>IFERROR(AN33*(1-$BB$30),"")</f>
        <v/>
      </c>
      <c r="AL33" s="1608"/>
      <c r="AM33" s="1608"/>
      <c r="AN33" s="1608" t="str">
        <f>IFERROR(($AK$53*Q33),"")</f>
        <v/>
      </c>
      <c r="AO33" s="1608"/>
      <c r="AP33" s="1608"/>
      <c r="AQ33" s="1608" t="str">
        <f>IFERROR(AN33*(1+$BB$29),"")</f>
        <v/>
      </c>
      <c r="AR33" s="1608"/>
      <c r="AS33" s="1609"/>
      <c r="AT33" s="4"/>
      <c r="AU33" s="2145" t="str">
        <f t="shared" ref="AU33:AU53" si="0">IF(AC33="","",IF(AC33&lt;Q33-(Q33*$BB$30),"Below "&amp;$BB$30*100&amp;"% by "&amp;Q33-(Q33*$BB$30)-AC33&amp;" CFM",IF(AC33&gt;Q33+(Q33*$BB$29),"Above "&amp;$BB$29*100&amp;"% by "&amp;AC33-Q33-(Q33*$BB$29)&amp;" CFM","")))</f>
        <v/>
      </c>
      <c r="AV33" s="2146"/>
      <c r="AW33" s="2146"/>
      <c r="AX33" s="2146"/>
      <c r="AY33" s="2146"/>
      <c r="AZ33" s="2146"/>
      <c r="BA33" s="2146"/>
      <c r="BB33" s="2146"/>
      <c r="BC33" s="2146"/>
      <c r="BD33" s="2147"/>
      <c r="BE33" s="4"/>
      <c r="BF33" s="894"/>
      <c r="BG33" s="878"/>
      <c r="BH33" s="878"/>
      <c r="BI33" s="878"/>
      <c r="BJ33" s="879"/>
      <c r="BK33" s="877"/>
      <c r="BL33" s="878"/>
      <c r="BM33" s="878"/>
      <c r="BN33" s="878"/>
      <c r="BO33" s="879"/>
      <c r="BP33" s="877"/>
      <c r="BQ33" s="878"/>
      <c r="BR33" s="878"/>
      <c r="BS33" s="878"/>
      <c r="BT33" s="88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4"/>
      <c r="B34" s="2025"/>
      <c r="C34" s="2025"/>
      <c r="D34" s="2025"/>
      <c r="E34" s="2025"/>
      <c r="F34" s="2025"/>
      <c r="G34" s="2025"/>
      <c r="H34" s="1049"/>
      <c r="I34" s="1049"/>
      <c r="J34" s="1049"/>
      <c r="K34" s="1049"/>
      <c r="L34" s="1049"/>
      <c r="M34" s="1049"/>
      <c r="N34" s="2144"/>
      <c r="O34" s="1049"/>
      <c r="P34" s="1049"/>
      <c r="Q34" s="1049"/>
      <c r="R34" s="1049"/>
      <c r="S34" s="1049"/>
      <c r="T34" s="1584"/>
      <c r="U34" s="1584"/>
      <c r="V34" s="1584"/>
      <c r="W34" s="1584"/>
      <c r="X34" s="1584"/>
      <c r="Y34" s="1584"/>
      <c r="Z34" s="1584"/>
      <c r="AA34" s="1584"/>
      <c r="AB34" s="1584"/>
      <c r="AC34" s="1584"/>
      <c r="AD34" s="1584"/>
      <c r="AE34" s="1584"/>
      <c r="AF34" s="1033"/>
      <c r="AG34" s="1033"/>
      <c r="AH34" s="1033"/>
      <c r="AI34" s="1034"/>
      <c r="AJ34" s="4"/>
      <c r="AK34" s="1607" t="str">
        <f t="shared" ref="AK34:AK52" si="1">IFERROR(AN34*(1-$BB$30),"")</f>
        <v/>
      </c>
      <c r="AL34" s="1608"/>
      <c r="AM34" s="1608"/>
      <c r="AN34" s="1608" t="str">
        <f t="shared" ref="AN34:AN52" si="2">IFERROR(($AK$53*Q34),"")</f>
        <v/>
      </c>
      <c r="AO34" s="1608"/>
      <c r="AP34" s="1608"/>
      <c r="AQ34" s="1608" t="str">
        <f t="shared" ref="AQ34:AQ52" si="3">IFERROR(AN34*(1+$BB$29),"")</f>
        <v/>
      </c>
      <c r="AR34" s="1608"/>
      <c r="AS34" s="1609"/>
      <c r="AT34" s="4"/>
      <c r="AU34" s="2145" t="str">
        <f t="shared" si="0"/>
        <v/>
      </c>
      <c r="AV34" s="2146"/>
      <c r="AW34" s="2146"/>
      <c r="AX34" s="2146"/>
      <c r="AY34" s="2146"/>
      <c r="AZ34" s="2146"/>
      <c r="BA34" s="2146"/>
      <c r="BB34" s="2146"/>
      <c r="BC34" s="2146"/>
      <c r="BD34" s="2147"/>
      <c r="BE34" s="4"/>
      <c r="BF34" s="938"/>
      <c r="BG34" s="931"/>
      <c r="BH34" s="931"/>
      <c r="BI34" s="931"/>
      <c r="BJ34" s="939"/>
      <c r="BK34" s="930"/>
      <c r="BL34" s="931"/>
      <c r="BM34" s="931"/>
      <c r="BN34" s="931"/>
      <c r="BO34" s="939"/>
      <c r="BP34" s="930"/>
      <c r="BQ34" s="931"/>
      <c r="BR34" s="931"/>
      <c r="BS34" s="931"/>
      <c r="BT34" s="93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4"/>
      <c r="B35" s="2025"/>
      <c r="C35" s="2025"/>
      <c r="D35" s="2025"/>
      <c r="E35" s="2025"/>
      <c r="F35" s="2025"/>
      <c r="G35" s="2025"/>
      <c r="H35" s="1049"/>
      <c r="I35" s="1049"/>
      <c r="J35" s="1049"/>
      <c r="K35" s="1049"/>
      <c r="L35" s="1049"/>
      <c r="M35" s="1049"/>
      <c r="N35" s="2144"/>
      <c r="O35" s="1049"/>
      <c r="P35" s="1049"/>
      <c r="Q35" s="1049"/>
      <c r="R35" s="1049"/>
      <c r="S35" s="1049"/>
      <c r="T35" s="1584"/>
      <c r="U35" s="1584"/>
      <c r="V35" s="1584"/>
      <c r="W35" s="1584"/>
      <c r="X35" s="1584"/>
      <c r="Y35" s="1584"/>
      <c r="Z35" s="1584"/>
      <c r="AA35" s="1584"/>
      <c r="AB35" s="1584"/>
      <c r="AC35" s="1584"/>
      <c r="AD35" s="1584"/>
      <c r="AE35" s="1584"/>
      <c r="AF35" s="1033"/>
      <c r="AG35" s="1033"/>
      <c r="AH35" s="1033"/>
      <c r="AI35" s="1034"/>
      <c r="AJ35" s="4"/>
      <c r="AK35" s="1607" t="str">
        <f t="shared" si="1"/>
        <v/>
      </c>
      <c r="AL35" s="1608"/>
      <c r="AM35" s="1608"/>
      <c r="AN35" s="1608" t="str">
        <f t="shared" si="2"/>
        <v/>
      </c>
      <c r="AO35" s="1608"/>
      <c r="AP35" s="1608"/>
      <c r="AQ35" s="1608" t="str">
        <f t="shared" si="3"/>
        <v/>
      </c>
      <c r="AR35" s="1608"/>
      <c r="AS35" s="1609"/>
      <c r="AT35" s="4"/>
      <c r="AU35" s="2145" t="str">
        <f t="shared" si="0"/>
        <v/>
      </c>
      <c r="AV35" s="2146"/>
      <c r="AW35" s="2146"/>
      <c r="AX35" s="2146"/>
      <c r="AY35" s="2146"/>
      <c r="AZ35" s="2146"/>
      <c r="BA35" s="2146"/>
      <c r="BB35" s="2146"/>
      <c r="BC35" s="2146"/>
      <c r="BD35" s="214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J36" s="4"/>
      <c r="AK36" s="1607" t="str">
        <f t="shared" si="1"/>
        <v/>
      </c>
      <c r="AL36" s="1608"/>
      <c r="AM36" s="1608"/>
      <c r="AN36" s="1608" t="str">
        <f t="shared" si="2"/>
        <v/>
      </c>
      <c r="AO36" s="1608"/>
      <c r="AP36" s="1608"/>
      <c r="AQ36" s="1608" t="str">
        <f t="shared" si="3"/>
        <v/>
      </c>
      <c r="AR36" s="1608"/>
      <c r="AS36" s="1609"/>
      <c r="AT36" s="4"/>
      <c r="AU36" s="2145" t="str">
        <f t="shared" si="0"/>
        <v/>
      </c>
      <c r="AV36" s="2146"/>
      <c r="AW36" s="2146"/>
      <c r="AX36" s="2146"/>
      <c r="AY36" s="2146"/>
      <c r="AZ36" s="2146"/>
      <c r="BA36" s="2146"/>
      <c r="BB36" s="2146"/>
      <c r="BC36" s="2146"/>
      <c r="BD36" s="214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J37" s="4"/>
      <c r="AK37" s="1607" t="str">
        <f t="shared" si="1"/>
        <v/>
      </c>
      <c r="AL37" s="1608"/>
      <c r="AM37" s="1608"/>
      <c r="AN37" s="1608" t="str">
        <f t="shared" si="2"/>
        <v/>
      </c>
      <c r="AO37" s="1608"/>
      <c r="AP37" s="1608"/>
      <c r="AQ37" s="1608" t="str">
        <f t="shared" si="3"/>
        <v/>
      </c>
      <c r="AR37" s="1608"/>
      <c r="AS37" s="1609"/>
      <c r="AT37" s="4"/>
      <c r="AU37" s="2145" t="str">
        <f t="shared" si="0"/>
        <v/>
      </c>
      <c r="AV37" s="2146"/>
      <c r="AW37" s="2146"/>
      <c r="AX37" s="2146"/>
      <c r="AY37" s="2146"/>
      <c r="AZ37" s="2146"/>
      <c r="BA37" s="2146"/>
      <c r="BB37" s="2146"/>
      <c r="BC37" s="2146"/>
      <c r="BD37" s="214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J38" s="4"/>
      <c r="AK38" s="1607" t="str">
        <f t="shared" si="1"/>
        <v/>
      </c>
      <c r="AL38" s="1608"/>
      <c r="AM38" s="1608"/>
      <c r="AN38" s="1608" t="str">
        <f t="shared" si="2"/>
        <v/>
      </c>
      <c r="AO38" s="1608"/>
      <c r="AP38" s="1608"/>
      <c r="AQ38" s="1608" t="str">
        <f t="shared" si="3"/>
        <v/>
      </c>
      <c r="AR38" s="1608"/>
      <c r="AS38" s="1609"/>
      <c r="AT38" s="4"/>
      <c r="AU38" s="2145" t="str">
        <f t="shared" si="0"/>
        <v/>
      </c>
      <c r="AV38" s="2146"/>
      <c r="AW38" s="2146"/>
      <c r="AX38" s="2146"/>
      <c r="AY38" s="2146"/>
      <c r="AZ38" s="2146"/>
      <c r="BA38" s="2146"/>
      <c r="BB38" s="2146"/>
      <c r="BC38" s="2146"/>
      <c r="BD38" s="214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J39" s="4"/>
      <c r="AK39" s="1607" t="str">
        <f t="shared" si="1"/>
        <v/>
      </c>
      <c r="AL39" s="1608"/>
      <c r="AM39" s="1608"/>
      <c r="AN39" s="1608" t="str">
        <f t="shared" si="2"/>
        <v/>
      </c>
      <c r="AO39" s="1608"/>
      <c r="AP39" s="1608"/>
      <c r="AQ39" s="1608" t="str">
        <f t="shared" si="3"/>
        <v/>
      </c>
      <c r="AR39" s="1608"/>
      <c r="AS39" s="1609"/>
      <c r="AT39" s="4"/>
      <c r="AU39" s="2145" t="str">
        <f t="shared" si="0"/>
        <v/>
      </c>
      <c r="AV39" s="2146"/>
      <c r="AW39" s="2146"/>
      <c r="AX39" s="2146"/>
      <c r="AY39" s="2146"/>
      <c r="AZ39" s="2146"/>
      <c r="BA39" s="2146"/>
      <c r="BB39" s="2146"/>
      <c r="BC39" s="2146"/>
      <c r="BD39" s="214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J40" s="4"/>
      <c r="AK40" s="1607" t="str">
        <f t="shared" si="1"/>
        <v/>
      </c>
      <c r="AL40" s="1608"/>
      <c r="AM40" s="1608"/>
      <c r="AN40" s="1608" t="str">
        <f t="shared" si="2"/>
        <v/>
      </c>
      <c r="AO40" s="1608"/>
      <c r="AP40" s="1608"/>
      <c r="AQ40" s="1608" t="str">
        <f t="shared" si="3"/>
        <v/>
      </c>
      <c r="AR40" s="1608"/>
      <c r="AS40" s="1609"/>
      <c r="AT40" s="4"/>
      <c r="AU40" s="2145" t="str">
        <f t="shared" si="0"/>
        <v/>
      </c>
      <c r="AV40" s="2146"/>
      <c r="AW40" s="2146"/>
      <c r="AX40" s="2146"/>
      <c r="AY40" s="2146"/>
      <c r="AZ40" s="2146"/>
      <c r="BA40" s="2146"/>
      <c r="BB40" s="2146"/>
      <c r="BC40" s="2146"/>
      <c r="BD40" s="214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J41" s="4"/>
      <c r="AK41" s="1607" t="str">
        <f t="shared" si="1"/>
        <v/>
      </c>
      <c r="AL41" s="1608"/>
      <c r="AM41" s="1608"/>
      <c r="AN41" s="1608" t="str">
        <f t="shared" si="2"/>
        <v/>
      </c>
      <c r="AO41" s="1608"/>
      <c r="AP41" s="1608"/>
      <c r="AQ41" s="1608" t="str">
        <f t="shared" si="3"/>
        <v/>
      </c>
      <c r="AR41" s="1608"/>
      <c r="AS41" s="1609"/>
      <c r="AT41" s="4"/>
      <c r="AU41" s="2145" t="str">
        <f t="shared" si="0"/>
        <v/>
      </c>
      <c r="AV41" s="2146"/>
      <c r="AW41" s="2146"/>
      <c r="AX41" s="2146"/>
      <c r="AY41" s="2146"/>
      <c r="AZ41" s="2146"/>
      <c r="BA41" s="2146"/>
      <c r="BB41" s="2146"/>
      <c r="BC41" s="2146"/>
      <c r="BD41" s="214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J42" s="4"/>
      <c r="AK42" s="1607" t="str">
        <f t="shared" si="1"/>
        <v/>
      </c>
      <c r="AL42" s="1608"/>
      <c r="AM42" s="1608"/>
      <c r="AN42" s="1608" t="str">
        <f t="shared" si="2"/>
        <v/>
      </c>
      <c r="AO42" s="1608"/>
      <c r="AP42" s="1608"/>
      <c r="AQ42" s="1608" t="str">
        <f t="shared" si="3"/>
        <v/>
      </c>
      <c r="AR42" s="1608"/>
      <c r="AS42" s="1609"/>
      <c r="AT42" s="4"/>
      <c r="AU42" s="2145" t="str">
        <f t="shared" si="0"/>
        <v/>
      </c>
      <c r="AV42" s="2146"/>
      <c r="AW42" s="2146"/>
      <c r="AX42" s="2146"/>
      <c r="AY42" s="2146"/>
      <c r="AZ42" s="2146"/>
      <c r="BA42" s="2146"/>
      <c r="BB42" s="2146"/>
      <c r="BC42" s="2146"/>
      <c r="BD42" s="214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J43" s="4"/>
      <c r="AK43" s="1607" t="str">
        <f t="shared" si="1"/>
        <v/>
      </c>
      <c r="AL43" s="1608"/>
      <c r="AM43" s="1608"/>
      <c r="AN43" s="1608" t="str">
        <f t="shared" si="2"/>
        <v/>
      </c>
      <c r="AO43" s="1608"/>
      <c r="AP43" s="1608"/>
      <c r="AQ43" s="1608" t="str">
        <f t="shared" si="3"/>
        <v/>
      </c>
      <c r="AR43" s="1608"/>
      <c r="AS43" s="1609"/>
      <c r="AT43" s="4"/>
      <c r="AU43" s="2145" t="str">
        <f t="shared" si="0"/>
        <v/>
      </c>
      <c r="AV43" s="2146"/>
      <c r="AW43" s="2146"/>
      <c r="AX43" s="2146"/>
      <c r="AY43" s="2146"/>
      <c r="AZ43" s="2146"/>
      <c r="BA43" s="2146"/>
      <c r="BB43" s="2146"/>
      <c r="BC43" s="2146"/>
      <c r="BD43" s="214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J44" s="4"/>
      <c r="AK44" s="1607" t="str">
        <f t="shared" si="1"/>
        <v/>
      </c>
      <c r="AL44" s="1608"/>
      <c r="AM44" s="1608"/>
      <c r="AN44" s="1608" t="str">
        <f t="shared" si="2"/>
        <v/>
      </c>
      <c r="AO44" s="1608"/>
      <c r="AP44" s="1608"/>
      <c r="AQ44" s="1608" t="str">
        <f t="shared" si="3"/>
        <v/>
      </c>
      <c r="AR44" s="1608"/>
      <c r="AS44" s="1609"/>
      <c r="AT44" s="4"/>
      <c r="AU44" s="2145" t="str">
        <f t="shared" si="0"/>
        <v/>
      </c>
      <c r="AV44" s="2146"/>
      <c r="AW44" s="2146"/>
      <c r="AX44" s="2146"/>
      <c r="AY44" s="2146"/>
      <c r="AZ44" s="2146"/>
      <c r="BA44" s="2146"/>
      <c r="BB44" s="2146"/>
      <c r="BC44" s="2146"/>
      <c r="BD44" s="214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J45" s="4"/>
      <c r="AK45" s="1607" t="str">
        <f t="shared" si="1"/>
        <v/>
      </c>
      <c r="AL45" s="1608"/>
      <c r="AM45" s="1608"/>
      <c r="AN45" s="1608" t="str">
        <f t="shared" si="2"/>
        <v/>
      </c>
      <c r="AO45" s="1608"/>
      <c r="AP45" s="1608"/>
      <c r="AQ45" s="1608" t="str">
        <f t="shared" si="3"/>
        <v/>
      </c>
      <c r="AR45" s="1608"/>
      <c r="AS45" s="1609"/>
      <c r="AT45" s="4"/>
      <c r="AU45" s="2145" t="str">
        <f t="shared" si="0"/>
        <v/>
      </c>
      <c r="AV45" s="2146"/>
      <c r="AW45" s="2146"/>
      <c r="AX45" s="2146"/>
      <c r="AY45" s="2146"/>
      <c r="AZ45" s="2146"/>
      <c r="BA45" s="2146"/>
      <c r="BB45" s="2146"/>
      <c r="BC45" s="2146"/>
      <c r="BD45" s="214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J46" s="4"/>
      <c r="AK46" s="1607" t="str">
        <f t="shared" si="1"/>
        <v/>
      </c>
      <c r="AL46" s="1608"/>
      <c r="AM46" s="1608"/>
      <c r="AN46" s="1608" t="str">
        <f t="shared" si="2"/>
        <v/>
      </c>
      <c r="AO46" s="1608"/>
      <c r="AP46" s="1608"/>
      <c r="AQ46" s="1608" t="str">
        <f t="shared" si="3"/>
        <v/>
      </c>
      <c r="AR46" s="1608"/>
      <c r="AS46" s="1609"/>
      <c r="AT46" s="4"/>
      <c r="AU46" s="2145" t="str">
        <f t="shared" si="0"/>
        <v/>
      </c>
      <c r="AV46" s="2146"/>
      <c r="AW46" s="2146"/>
      <c r="AX46" s="2146"/>
      <c r="AY46" s="2146"/>
      <c r="AZ46" s="2146"/>
      <c r="BA46" s="2146"/>
      <c r="BB46" s="2146"/>
      <c r="BC46" s="2146"/>
      <c r="BD46" s="214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J47" s="4"/>
      <c r="AK47" s="1607" t="str">
        <f t="shared" si="1"/>
        <v/>
      </c>
      <c r="AL47" s="1608"/>
      <c r="AM47" s="1608"/>
      <c r="AN47" s="1608" t="str">
        <f t="shared" si="2"/>
        <v/>
      </c>
      <c r="AO47" s="1608"/>
      <c r="AP47" s="1608"/>
      <c r="AQ47" s="1608" t="str">
        <f t="shared" si="3"/>
        <v/>
      </c>
      <c r="AR47" s="1608"/>
      <c r="AS47" s="1609"/>
      <c r="AT47" s="4"/>
      <c r="AU47" s="2145" t="str">
        <f t="shared" si="0"/>
        <v/>
      </c>
      <c r="AV47" s="2146"/>
      <c r="AW47" s="2146"/>
      <c r="AX47" s="2146"/>
      <c r="AY47" s="2146"/>
      <c r="AZ47" s="2146"/>
      <c r="BA47" s="2146"/>
      <c r="BB47" s="2146"/>
      <c r="BC47" s="2146"/>
      <c r="BD47" s="214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J48" s="4"/>
      <c r="AK48" s="1607" t="str">
        <f t="shared" si="1"/>
        <v/>
      </c>
      <c r="AL48" s="1608"/>
      <c r="AM48" s="1608"/>
      <c r="AN48" s="1608" t="str">
        <f t="shared" si="2"/>
        <v/>
      </c>
      <c r="AO48" s="1608"/>
      <c r="AP48" s="1608"/>
      <c r="AQ48" s="1608" t="str">
        <f t="shared" si="3"/>
        <v/>
      </c>
      <c r="AR48" s="1608"/>
      <c r="AS48" s="1609"/>
      <c r="AT48" s="4"/>
      <c r="AU48" s="2145" t="str">
        <f t="shared" si="0"/>
        <v/>
      </c>
      <c r="AV48" s="2146"/>
      <c r="AW48" s="2146"/>
      <c r="AX48" s="2146"/>
      <c r="AY48" s="2146"/>
      <c r="AZ48" s="2146"/>
      <c r="BA48" s="2146"/>
      <c r="BB48" s="2146"/>
      <c r="BC48" s="2146"/>
      <c r="BD48" s="214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J49" s="4"/>
      <c r="AK49" s="1607" t="str">
        <f t="shared" si="1"/>
        <v/>
      </c>
      <c r="AL49" s="1608"/>
      <c r="AM49" s="1608"/>
      <c r="AN49" s="1608" t="str">
        <f t="shared" si="2"/>
        <v/>
      </c>
      <c r="AO49" s="1608"/>
      <c r="AP49" s="1608"/>
      <c r="AQ49" s="1608" t="str">
        <f t="shared" si="3"/>
        <v/>
      </c>
      <c r="AR49" s="1608"/>
      <c r="AS49" s="1609"/>
      <c r="AT49" s="4"/>
      <c r="AU49" s="2145" t="str">
        <f t="shared" si="0"/>
        <v/>
      </c>
      <c r="AV49" s="2146"/>
      <c r="AW49" s="2146"/>
      <c r="AX49" s="2146"/>
      <c r="AY49" s="2146"/>
      <c r="AZ49" s="2146"/>
      <c r="BA49" s="2146"/>
      <c r="BB49" s="2146"/>
      <c r="BC49" s="2146"/>
      <c r="BD49" s="214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J50" s="4"/>
      <c r="AK50" s="1607" t="str">
        <f t="shared" si="1"/>
        <v/>
      </c>
      <c r="AL50" s="1608"/>
      <c r="AM50" s="1608"/>
      <c r="AN50" s="1608" t="str">
        <f t="shared" si="2"/>
        <v/>
      </c>
      <c r="AO50" s="1608"/>
      <c r="AP50" s="1608"/>
      <c r="AQ50" s="1608" t="str">
        <f t="shared" si="3"/>
        <v/>
      </c>
      <c r="AR50" s="1608"/>
      <c r="AS50" s="1609"/>
      <c r="AT50" s="4"/>
      <c r="AU50" s="2145" t="str">
        <f t="shared" si="0"/>
        <v/>
      </c>
      <c r="AV50" s="2146"/>
      <c r="AW50" s="2146"/>
      <c r="AX50" s="2146"/>
      <c r="AY50" s="2146"/>
      <c r="AZ50" s="2146"/>
      <c r="BA50" s="2146"/>
      <c r="BB50" s="2146"/>
      <c r="BC50" s="2146"/>
      <c r="BD50" s="214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J51" s="4"/>
      <c r="AK51" s="1607" t="str">
        <f t="shared" si="1"/>
        <v/>
      </c>
      <c r="AL51" s="1608"/>
      <c r="AM51" s="1608"/>
      <c r="AN51" s="1608" t="str">
        <f t="shared" si="2"/>
        <v/>
      </c>
      <c r="AO51" s="1608"/>
      <c r="AP51" s="1608"/>
      <c r="AQ51" s="1608" t="str">
        <f t="shared" si="3"/>
        <v/>
      </c>
      <c r="AR51" s="1608"/>
      <c r="AS51" s="1609"/>
      <c r="AT51" s="4"/>
      <c r="AU51" s="2145" t="str">
        <f t="shared" si="0"/>
        <v/>
      </c>
      <c r="AV51" s="2146"/>
      <c r="AW51" s="2146"/>
      <c r="AX51" s="2146"/>
      <c r="AY51" s="2146"/>
      <c r="AZ51" s="2146"/>
      <c r="BA51" s="2146"/>
      <c r="BB51" s="2146"/>
      <c r="BC51" s="2146"/>
      <c r="BD51" s="214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J52" s="4"/>
      <c r="AK52" s="1607" t="str">
        <f t="shared" si="1"/>
        <v/>
      </c>
      <c r="AL52" s="1608"/>
      <c r="AM52" s="1608"/>
      <c r="AN52" s="1608" t="str">
        <f t="shared" si="2"/>
        <v/>
      </c>
      <c r="AO52" s="1608"/>
      <c r="AP52" s="1608"/>
      <c r="AQ52" s="1608" t="str">
        <f t="shared" si="3"/>
        <v/>
      </c>
      <c r="AR52" s="1608"/>
      <c r="AS52" s="1609"/>
      <c r="AT52" s="4"/>
      <c r="AU52" s="2145" t="str">
        <f t="shared" si="0"/>
        <v/>
      </c>
      <c r="AV52" s="2146"/>
      <c r="AW52" s="2146"/>
      <c r="AX52" s="2146"/>
      <c r="AY52" s="2146"/>
      <c r="AZ52" s="2146"/>
      <c r="BA52" s="2146"/>
      <c r="BB52" s="2146"/>
      <c r="BC52" s="2146"/>
      <c r="BD52" s="214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51" t="s">
        <v>187</v>
      </c>
      <c r="B53" s="2152"/>
      <c r="C53" s="2152"/>
      <c r="D53" s="2152"/>
      <c r="E53" s="2152"/>
      <c r="F53" s="2152"/>
      <c r="G53" s="2152"/>
      <c r="H53" s="2152"/>
      <c r="I53" s="2152"/>
      <c r="J53" s="2152"/>
      <c r="K53" s="2152"/>
      <c r="L53" s="2152"/>
      <c r="M53" s="2152"/>
      <c r="N53" s="2152"/>
      <c r="O53" s="2152"/>
      <c r="P53" s="2152"/>
      <c r="Q53" s="1157" t="str">
        <f>IF(SUM(Q33:S52)&lt;&gt;0,SUM(Q33:S52),"")</f>
        <v/>
      </c>
      <c r="R53" s="1157"/>
      <c r="S53" s="1157"/>
      <c r="T53" s="1157" t="str">
        <f>IF(SUM(T33:V52)&lt;&gt;0,SUM(T33:V52),"")</f>
        <v/>
      </c>
      <c r="U53" s="1157"/>
      <c r="V53" s="1157"/>
      <c r="W53" s="1157" t="str">
        <f>IF(SUM(W33:Y52)&lt;&gt;0,SUM(W33:Y52),"")</f>
        <v/>
      </c>
      <c r="X53" s="1157"/>
      <c r="Y53" s="1157"/>
      <c r="Z53" s="1157" t="str">
        <f>IF(SUM(Z33:AB52)&lt;&gt;0,SUM(Z33:AB52),"")</f>
        <v/>
      </c>
      <c r="AA53" s="1157"/>
      <c r="AB53" s="1157"/>
      <c r="AC53" s="1157" t="str">
        <f>IF(SUM(AC33:AE52)&lt;&gt;0,SUM(AC33:AE52),"")</f>
        <v/>
      </c>
      <c r="AD53" s="1157"/>
      <c r="AE53" s="1157"/>
      <c r="AF53" s="1581"/>
      <c r="AG53" s="1581"/>
      <c r="AH53" s="1581"/>
      <c r="AI53" s="1582"/>
      <c r="AJ53" s="4"/>
      <c r="AK53" s="2095" t="str">
        <f>IFERROR((T53/Q53),"")</f>
        <v/>
      </c>
      <c r="AL53" s="2096"/>
      <c r="AM53" s="2097"/>
      <c r="AN53" s="1644"/>
      <c r="AO53" s="1644"/>
      <c r="AP53" s="1644"/>
      <c r="AQ53" s="1644"/>
      <c r="AR53" s="1644"/>
      <c r="AS53" s="1645"/>
      <c r="AT53" s="4"/>
      <c r="AU53" s="2148" t="str">
        <f t="shared" si="0"/>
        <v/>
      </c>
      <c r="AV53" s="2149"/>
      <c r="AW53" s="2149"/>
      <c r="AX53" s="2149"/>
      <c r="AY53" s="2149"/>
      <c r="AZ53" s="2149"/>
      <c r="BA53" s="2149"/>
      <c r="BB53" s="2149"/>
      <c r="BC53" s="2149"/>
      <c r="BD53" s="215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20:F20"/>
    <mergeCell ref="G20:P20"/>
    <mergeCell ref="AK20:AL20"/>
    <mergeCell ref="AM20:AN20"/>
    <mergeCell ref="BM20:BO20"/>
    <mergeCell ref="A19:F19"/>
    <mergeCell ref="G19:P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Q53" sqref="Q53:S53"/>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56" t="s">
        <v>49</v>
      </c>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c r="CG1" s="1256"/>
      <c r="CH1" s="1256"/>
      <c r="CI1" s="1256"/>
      <c r="CJ1" s="1256"/>
      <c r="CK1" s="1256"/>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59" t="s">
        <v>756</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79" t="s">
        <v>48</v>
      </c>
      <c r="B7" s="1379"/>
      <c r="C7" s="1379"/>
      <c r="D7" s="1379"/>
      <c r="E7" s="1379"/>
      <c r="F7" s="1384"/>
      <c r="G7" s="1384"/>
      <c r="H7" s="1384"/>
      <c r="I7" s="1384"/>
      <c r="J7" s="1384"/>
      <c r="K7" s="1384"/>
      <c r="L7" s="1384"/>
      <c r="M7" s="1384"/>
      <c r="N7" s="1384"/>
      <c r="O7" s="1384"/>
      <c r="P7" s="1384"/>
      <c r="Q7" s="6"/>
      <c r="R7" s="6"/>
      <c r="S7" s="6"/>
      <c r="T7" s="1379" t="s">
        <v>47</v>
      </c>
      <c r="U7" s="1379"/>
      <c r="V7" s="1379"/>
      <c r="W7" s="1379"/>
      <c r="X7" s="1379"/>
      <c r="Y7" s="948"/>
      <c r="Z7" s="948"/>
      <c r="AA7" s="948"/>
      <c r="AB7" s="948"/>
      <c r="AC7" s="948"/>
      <c r="AD7" s="948"/>
      <c r="AE7" s="948"/>
      <c r="AF7" s="948"/>
      <c r="AG7" s="948"/>
      <c r="AH7" s="948"/>
      <c r="AI7" s="948"/>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296" t="s">
        <v>158</v>
      </c>
      <c r="B11" s="1297"/>
      <c r="C11" s="1297"/>
      <c r="D11" s="1297"/>
      <c r="E11" s="1297"/>
      <c r="F11" s="1297"/>
      <c r="G11" s="1297"/>
      <c r="H11" s="1297"/>
      <c r="I11" s="1297"/>
      <c r="J11" s="1297"/>
      <c r="K11" s="1297"/>
      <c r="L11" s="1297"/>
      <c r="M11" s="1297"/>
      <c r="N11" s="1297"/>
      <c r="O11" s="1297"/>
      <c r="P11" s="1298"/>
      <c r="Q11" s="6"/>
      <c r="R11" s="6"/>
      <c r="S11" s="1296" t="s">
        <v>114</v>
      </c>
      <c r="T11" s="1297"/>
      <c r="U11" s="1297"/>
      <c r="V11" s="1297"/>
      <c r="W11" s="1297"/>
      <c r="X11" s="1297"/>
      <c r="Y11" s="1297"/>
      <c r="Z11" s="1297"/>
      <c r="AA11" s="1297"/>
      <c r="AB11" s="1297"/>
      <c r="AC11" s="1297"/>
      <c r="AD11" s="1297"/>
      <c r="AE11" s="1297"/>
      <c r="AF11" s="1297"/>
      <c r="AG11" s="1297"/>
      <c r="AH11" s="1297"/>
      <c r="AI11" s="1298"/>
      <c r="AJ11" s="5"/>
      <c r="AK11" s="1340" t="s">
        <v>156</v>
      </c>
      <c r="AL11" s="1341"/>
      <c r="AM11" s="1341"/>
      <c r="AN11" s="1341"/>
      <c r="AO11" s="1341"/>
      <c r="AP11" s="1341"/>
      <c r="AQ11" s="1341"/>
      <c r="AR11" s="1341"/>
      <c r="AS11" s="1341"/>
      <c r="AT11" s="1341"/>
      <c r="AU11" s="1341"/>
      <c r="AV11" s="1341"/>
      <c r="AW11" s="1341"/>
      <c r="AX11" s="1341"/>
      <c r="AY11" s="1341"/>
      <c r="AZ11" s="1341"/>
      <c r="BA11" s="1341"/>
      <c r="BB11" s="1341"/>
      <c r="BC11" s="1341"/>
      <c r="BD11" s="1341"/>
      <c r="BE11" s="1341"/>
      <c r="BF11" s="1341"/>
      <c r="BG11" s="1341"/>
      <c r="BH11" s="1341"/>
      <c r="BI11" s="1341"/>
      <c r="BJ11" s="1341"/>
      <c r="BK11" s="1341"/>
      <c r="BL11" s="1341"/>
      <c r="BM11" s="1341"/>
      <c r="BN11" s="1341"/>
      <c r="BO11" s="1342"/>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86" t="s">
        <v>111</v>
      </c>
      <c r="B12" s="1387"/>
      <c r="C12" s="1387"/>
      <c r="D12" s="1387"/>
      <c r="E12" s="1387"/>
      <c r="F12" s="1388"/>
      <c r="G12" s="1049"/>
      <c r="H12" s="1049"/>
      <c r="I12" s="1049"/>
      <c r="J12" s="1049"/>
      <c r="K12" s="1049"/>
      <c r="L12" s="1049"/>
      <c r="M12" s="1049"/>
      <c r="N12" s="1049"/>
      <c r="O12" s="1049"/>
      <c r="P12" s="1050"/>
      <c r="Q12" s="6"/>
      <c r="R12" s="6"/>
      <c r="S12" s="1361" t="s">
        <v>111</v>
      </c>
      <c r="T12" s="1362"/>
      <c r="U12" s="1362"/>
      <c r="V12" s="1362"/>
      <c r="W12" s="1362"/>
      <c r="X12" s="1362"/>
      <c r="Y12" s="1362"/>
      <c r="Z12" s="1049"/>
      <c r="AA12" s="1049"/>
      <c r="AB12" s="1049"/>
      <c r="AC12" s="1049"/>
      <c r="AD12" s="1049"/>
      <c r="AE12" s="1049"/>
      <c r="AF12" s="1049"/>
      <c r="AG12" s="1049"/>
      <c r="AH12" s="1049"/>
      <c r="AI12" s="1050"/>
      <c r="AJ12" s="5"/>
      <c r="AK12" s="1275"/>
      <c r="AL12" s="1276"/>
      <c r="AM12" s="1277"/>
      <c r="AN12" s="1269" t="s">
        <v>1006</v>
      </c>
      <c r="AO12" s="1269"/>
      <c r="AP12" s="1269"/>
      <c r="AQ12" s="1269" t="s">
        <v>98</v>
      </c>
      <c r="AR12" s="1269"/>
      <c r="AS12" s="1269"/>
      <c r="AT12" s="1269"/>
      <c r="AU12" s="1269"/>
      <c r="AV12" s="1269"/>
      <c r="AW12" s="1269"/>
      <c r="AX12" s="1269"/>
      <c r="AY12" s="1316"/>
      <c r="AZ12" s="1269" t="s">
        <v>155</v>
      </c>
      <c r="BA12" s="1269"/>
      <c r="BB12" s="1269"/>
      <c r="BC12" s="1269"/>
      <c r="BD12" s="1269"/>
      <c r="BE12" s="1269"/>
      <c r="BF12" s="1269"/>
      <c r="BG12" s="1269"/>
      <c r="BH12" s="1316" t="s">
        <v>154</v>
      </c>
      <c r="BI12" s="1317"/>
      <c r="BJ12" s="1317"/>
      <c r="BK12" s="1317"/>
      <c r="BL12" s="1317"/>
      <c r="BM12" s="1317"/>
      <c r="BN12" s="1317"/>
      <c r="BO12" s="1318"/>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92" t="s">
        <v>54</v>
      </c>
      <c r="B13" s="1393"/>
      <c r="C13" s="1393"/>
      <c r="D13" s="1393"/>
      <c r="E13" s="1393"/>
      <c r="F13" s="1394"/>
      <c r="G13" s="1033"/>
      <c r="H13" s="1033"/>
      <c r="I13" s="1033"/>
      <c r="J13" s="1033"/>
      <c r="K13" s="1033"/>
      <c r="L13" s="1033"/>
      <c r="M13" s="1033"/>
      <c r="N13" s="1033"/>
      <c r="O13" s="1033"/>
      <c r="P13" s="1034"/>
      <c r="Q13" s="6"/>
      <c r="R13" s="6"/>
      <c r="S13" s="1304" t="s">
        <v>108</v>
      </c>
      <c r="T13" s="1305"/>
      <c r="U13" s="1305"/>
      <c r="V13" s="1305"/>
      <c r="W13" s="1305"/>
      <c r="X13" s="1305"/>
      <c r="Y13" s="1305"/>
      <c r="Z13" s="1033"/>
      <c r="AA13" s="1033"/>
      <c r="AB13" s="1033"/>
      <c r="AC13" s="1033"/>
      <c r="AD13" s="1033"/>
      <c r="AE13" s="1033"/>
      <c r="AF13" s="1033"/>
      <c r="AG13" s="1033"/>
      <c r="AH13" s="1033"/>
      <c r="AI13" s="1034"/>
      <c r="AJ13" s="5"/>
      <c r="AK13" s="1324" t="s">
        <v>152</v>
      </c>
      <c r="AL13" s="1325"/>
      <c r="AM13" s="1325"/>
      <c r="AN13" s="1080"/>
      <c r="AO13" s="1080"/>
      <c r="AP13" s="1080"/>
      <c r="AQ13" s="1073"/>
      <c r="AR13" s="1073"/>
      <c r="AS13" s="1073"/>
      <c r="AT13" s="1338" t="s">
        <v>151</v>
      </c>
      <c r="AU13" s="1338"/>
      <c r="AV13" s="1338"/>
      <c r="AW13" s="1338"/>
      <c r="AX13" s="1338"/>
      <c r="AY13" s="1339"/>
      <c r="AZ13" s="1322" t="str">
        <f>IF(AN13="","",IF(100*(ABS(AN13-$AN$16)/$AN$16)&gt;10,"T1 Exceeds 10% by "&amp;ROUND(100*(ABS(AN13-$AN$16)/$AN$16)-10,1)&amp;"%",""))</f>
        <v/>
      </c>
      <c r="BA13" s="1322"/>
      <c r="BB13" s="1322"/>
      <c r="BC13" s="1322"/>
      <c r="BD13" s="1322"/>
      <c r="BE13" s="1322"/>
      <c r="BF13" s="1322"/>
      <c r="BG13" s="1322"/>
      <c r="BH13" s="1322" t="str">
        <f>IF(AQ13="","",IF(100*(ABS(AQ13-$AQ$16)/$AQ$16)&gt;2,"T1 Exceeds 2% by "&amp;ROUND(100*(ABS(AQ13-$AQ$16)/$AQ$16)-2,1)&amp;"%",""))</f>
        <v/>
      </c>
      <c r="BI13" s="1322"/>
      <c r="BJ13" s="1322"/>
      <c r="BK13" s="1322"/>
      <c r="BL13" s="1322"/>
      <c r="BM13" s="1322"/>
      <c r="BN13" s="1322"/>
      <c r="BO13" s="1323"/>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92" t="s">
        <v>150</v>
      </c>
      <c r="B14" s="1393"/>
      <c r="C14" s="1393"/>
      <c r="D14" s="1393"/>
      <c r="E14" s="1393"/>
      <c r="F14" s="1394"/>
      <c r="G14" s="1033"/>
      <c r="H14" s="1033"/>
      <c r="I14" s="1033"/>
      <c r="J14" s="1033"/>
      <c r="K14" s="1033"/>
      <c r="L14" s="1033"/>
      <c r="M14" s="1033"/>
      <c r="N14" s="1033"/>
      <c r="O14" s="1033"/>
      <c r="P14" s="1034"/>
      <c r="Q14" s="6"/>
      <c r="R14" s="6"/>
      <c r="S14" s="1392" t="s">
        <v>105</v>
      </c>
      <c r="T14" s="1393"/>
      <c r="U14" s="1393"/>
      <c r="V14" s="1393"/>
      <c r="W14" s="1393"/>
      <c r="X14" s="1393"/>
      <c r="Y14" s="1394"/>
      <c r="Z14" s="933"/>
      <c r="AA14" s="933"/>
      <c r="AB14" s="933"/>
      <c r="AC14" s="933"/>
      <c r="AD14" s="933"/>
      <c r="AE14" s="933"/>
      <c r="AF14" s="933"/>
      <c r="AG14" s="933"/>
      <c r="AH14" s="933"/>
      <c r="AI14" s="1081"/>
      <c r="AJ14" s="5"/>
      <c r="AK14" s="1324" t="s">
        <v>51</v>
      </c>
      <c r="AL14" s="1325"/>
      <c r="AM14" s="1325"/>
      <c r="AN14" s="1080"/>
      <c r="AO14" s="1080"/>
      <c r="AP14" s="1080"/>
      <c r="AQ14" s="1073"/>
      <c r="AR14" s="1073"/>
      <c r="AS14" s="1073"/>
      <c r="AT14" s="1073"/>
      <c r="AU14" s="1073"/>
      <c r="AV14" s="1073"/>
      <c r="AW14" s="1073"/>
      <c r="AX14" s="1073"/>
      <c r="AY14" s="1074"/>
      <c r="AZ14" s="1322" t="str">
        <f>IF(AN14="","",IF(100*(ABS(AN14-$AN$16)/$AN$16)&gt;10,"T2 Exceeds 10% by "&amp;ROUND(100*(ABS(AN14-$AN$16)/$AN$16)-10,1)&amp;"%",""))</f>
        <v/>
      </c>
      <c r="BA14" s="1322"/>
      <c r="BB14" s="1322"/>
      <c r="BC14" s="1322"/>
      <c r="BD14" s="1322"/>
      <c r="BE14" s="1322"/>
      <c r="BF14" s="1322"/>
      <c r="BG14" s="1322"/>
      <c r="BH14" s="1322" t="str">
        <f>IF(AQ14="","",IF(100*(ABS(AQ14-$AQ$16)/$AQ$16)&gt;2,"T2 Exceeds 2% by "&amp;ROUND(100*(ABS(AQ14-$AQ$16)/$AQ$16)-2,1)&amp;"%",""))</f>
        <v/>
      </c>
      <c r="BI14" s="1322"/>
      <c r="BJ14" s="1322"/>
      <c r="BK14" s="1322"/>
      <c r="BL14" s="1322"/>
      <c r="BM14" s="1322"/>
      <c r="BN14" s="1322"/>
      <c r="BO14" s="1323"/>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92" t="s">
        <v>149</v>
      </c>
      <c r="B15" s="1393"/>
      <c r="C15" s="1393"/>
      <c r="D15" s="1393"/>
      <c r="E15" s="1393"/>
      <c r="F15" s="1394"/>
      <c r="G15" s="1373" t="s">
        <v>790</v>
      </c>
      <c r="H15" s="1373"/>
      <c r="I15" s="1373"/>
      <c r="J15" s="1373"/>
      <c r="K15" s="1373"/>
      <c r="L15" s="1373"/>
      <c r="M15" s="1373"/>
      <c r="N15" s="1373"/>
      <c r="O15" s="1373"/>
      <c r="P15" s="1374"/>
      <c r="Q15" s="6"/>
      <c r="R15" s="6"/>
      <c r="S15" s="1304" t="s">
        <v>104</v>
      </c>
      <c r="T15" s="1305"/>
      <c r="U15" s="1305"/>
      <c r="V15" s="1305"/>
      <c r="W15" s="1305"/>
      <c r="X15" s="1305"/>
      <c r="Y15" s="1305"/>
      <c r="Z15" s="2166"/>
      <c r="AA15" s="1931"/>
      <c r="AB15" s="1931"/>
      <c r="AC15" s="1931"/>
      <c r="AD15" s="1931"/>
      <c r="AE15" s="1931"/>
      <c r="AF15" s="1931"/>
      <c r="AG15" s="1931"/>
      <c r="AH15" s="1931"/>
      <c r="AI15" s="2167"/>
      <c r="AJ15" s="5"/>
      <c r="AK15" s="1324" t="s">
        <v>50</v>
      </c>
      <c r="AL15" s="1325"/>
      <c r="AM15" s="1325"/>
      <c r="AN15" s="1080"/>
      <c r="AO15" s="1080"/>
      <c r="AP15" s="1080"/>
      <c r="AQ15" s="1073"/>
      <c r="AR15" s="1073"/>
      <c r="AS15" s="1073"/>
      <c r="AT15" s="1338" t="s">
        <v>147</v>
      </c>
      <c r="AU15" s="1338"/>
      <c r="AV15" s="1338"/>
      <c r="AW15" s="1338"/>
      <c r="AX15" s="1338"/>
      <c r="AY15" s="1339"/>
      <c r="AZ15" s="1322" t="str">
        <f>IF(AN15="","",IF(100*(ABS(AN15-$AN$16)/$AN$16)&gt;10,"T3 Exceeds 10% by "&amp;ROUND(100*(ABS(AN15-$AN$16)/$AN$16)-10,1)&amp;"%",""))</f>
        <v/>
      </c>
      <c r="BA15" s="1322"/>
      <c r="BB15" s="1322"/>
      <c r="BC15" s="1322"/>
      <c r="BD15" s="1322"/>
      <c r="BE15" s="1322"/>
      <c r="BF15" s="1322"/>
      <c r="BG15" s="1322"/>
      <c r="BH15" s="1322" t="str">
        <f>IF(AQ15="","",IF(100*(ABS(AQ15-$AQ$16)/$AQ$16)&gt;2,"T3 Exceeds 2% by "&amp;ROUND(100*(ABS(AQ15-$AQ$16)/$AQ$16)-2,1)&amp;"%",""))</f>
        <v/>
      </c>
      <c r="BI15" s="1322"/>
      <c r="BJ15" s="1322"/>
      <c r="BK15" s="1322"/>
      <c r="BL15" s="1322"/>
      <c r="BM15" s="1322"/>
      <c r="BN15" s="1322"/>
      <c r="BO15" s="1323"/>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406" t="s">
        <v>146</v>
      </c>
      <c r="B16" s="1407"/>
      <c r="C16" s="1407"/>
      <c r="D16" s="1407"/>
      <c r="E16" s="1407"/>
      <c r="F16" s="1408"/>
      <c r="G16" s="1021"/>
      <c r="H16" s="1021"/>
      <c r="I16" s="1021"/>
      <c r="J16" s="1021"/>
      <c r="K16" s="1021"/>
      <c r="L16" s="1021"/>
      <c r="M16" s="1021"/>
      <c r="N16" s="1021"/>
      <c r="O16" s="1021"/>
      <c r="P16" s="1175"/>
      <c r="Q16" s="6"/>
      <c r="R16" s="6"/>
      <c r="S16" s="1424"/>
      <c r="T16" s="1425"/>
      <c r="U16" s="1425"/>
      <c r="V16" s="1425"/>
      <c r="W16" s="1425"/>
      <c r="X16" s="1425"/>
      <c r="Y16" s="1425"/>
      <c r="Z16" s="1368" t="s">
        <v>102</v>
      </c>
      <c r="AA16" s="1368"/>
      <c r="AB16" s="1368"/>
      <c r="AC16" s="1368"/>
      <c r="AD16" s="1368"/>
      <c r="AE16" s="1368" t="s">
        <v>101</v>
      </c>
      <c r="AF16" s="1368"/>
      <c r="AG16" s="1368"/>
      <c r="AH16" s="1368"/>
      <c r="AI16" s="1369"/>
      <c r="AJ16" s="5"/>
      <c r="AK16" s="1324" t="s">
        <v>144</v>
      </c>
      <c r="AL16" s="1325"/>
      <c r="AM16" s="1325"/>
      <c r="AN16" s="1396" t="str">
        <f>IFERROR(AVERAGE(AN13:AP15),"")</f>
        <v/>
      </c>
      <c r="AO16" s="1396"/>
      <c r="AP16" s="1396"/>
      <c r="AQ16" s="1320" t="str">
        <f>IFERROR(AVERAGE(AQ13:AS15),"")</f>
        <v/>
      </c>
      <c r="AR16" s="1320"/>
      <c r="AS16" s="1320"/>
      <c r="AT16" s="1073"/>
      <c r="AU16" s="1073"/>
      <c r="AV16" s="1073"/>
      <c r="AW16" s="1073"/>
      <c r="AX16" s="1073"/>
      <c r="AY16" s="1074"/>
      <c r="AZ16" s="1343" t="s">
        <v>143</v>
      </c>
      <c r="BA16" s="1344"/>
      <c r="BB16" s="1344"/>
      <c r="BC16" s="1344"/>
      <c r="BD16" s="1344"/>
      <c r="BE16" s="1344"/>
      <c r="BF16" s="1344"/>
      <c r="BG16" s="1344"/>
      <c r="BH16" s="1344"/>
      <c r="BI16" s="1344"/>
      <c r="BJ16" s="1344"/>
      <c r="BK16" s="1344"/>
      <c r="BL16" s="1344"/>
      <c r="BM16" s="1344"/>
      <c r="BN16" s="1344"/>
      <c r="BO16" s="1345"/>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61" t="s">
        <v>32</v>
      </c>
      <c r="T17" s="1362"/>
      <c r="U17" s="1362"/>
      <c r="V17" s="1362"/>
      <c r="W17" s="1362"/>
      <c r="X17" s="1362"/>
      <c r="Y17" s="1362"/>
      <c r="Z17" s="1049"/>
      <c r="AA17" s="1049"/>
      <c r="AB17" s="1049"/>
      <c r="AC17" s="1049"/>
      <c r="AD17" s="1049"/>
      <c r="AE17" s="1580"/>
      <c r="AF17" s="1049"/>
      <c r="AG17" s="1049"/>
      <c r="AH17" s="1049"/>
      <c r="AI17" s="1050"/>
      <c r="AJ17" s="5"/>
      <c r="AK17" s="1051"/>
      <c r="AL17" s="1052"/>
      <c r="AM17" s="1052"/>
      <c r="AN17" s="1052"/>
      <c r="AO17" s="1052"/>
      <c r="AP17" s="1052"/>
      <c r="AQ17" s="1052"/>
      <c r="AR17" s="1052"/>
      <c r="AS17" s="1053"/>
      <c r="AT17" s="1338" t="s">
        <v>141</v>
      </c>
      <c r="AU17" s="1338"/>
      <c r="AV17" s="1338"/>
      <c r="AW17" s="1338"/>
      <c r="AX17" s="1338"/>
      <c r="AY17" s="1339"/>
      <c r="AZ17" s="1346" t="s">
        <v>140</v>
      </c>
      <c r="BA17" s="1347"/>
      <c r="BB17" s="1347"/>
      <c r="BC17" s="1347"/>
      <c r="BD17" s="1347"/>
      <c r="BE17" s="1347"/>
      <c r="BF17" s="1347"/>
      <c r="BG17" s="1347"/>
      <c r="BH17" s="1347"/>
      <c r="BI17" s="1347"/>
      <c r="BJ17" s="1347"/>
      <c r="BK17" s="1347"/>
      <c r="BL17" s="1347"/>
      <c r="BM17" s="1347"/>
      <c r="BN17" s="1347"/>
      <c r="BO17" s="1348"/>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296" t="s">
        <v>130</v>
      </c>
      <c r="B18" s="1297"/>
      <c r="C18" s="1297"/>
      <c r="D18" s="1297"/>
      <c r="E18" s="1297"/>
      <c r="F18" s="1297"/>
      <c r="G18" s="1297"/>
      <c r="H18" s="1297"/>
      <c r="I18" s="1297"/>
      <c r="J18" s="1297"/>
      <c r="K18" s="1297"/>
      <c r="L18" s="1297"/>
      <c r="M18" s="1297"/>
      <c r="N18" s="1297"/>
      <c r="O18" s="1297"/>
      <c r="P18" s="1297"/>
      <c r="Q18" s="1298"/>
      <c r="R18" s="6"/>
      <c r="S18" s="1304" t="s">
        <v>100</v>
      </c>
      <c r="T18" s="1305"/>
      <c r="U18" s="1305"/>
      <c r="V18" s="1305"/>
      <c r="W18" s="1305"/>
      <c r="X18" s="1305"/>
      <c r="Y18" s="1305"/>
      <c r="Z18" s="927"/>
      <c r="AA18" s="927"/>
      <c r="AB18" s="927"/>
      <c r="AC18" s="927"/>
      <c r="AD18" s="927"/>
      <c r="AE18" s="1300" t="str">
        <f>IFERROR(Z18*Z21/AQ16,"")</f>
        <v/>
      </c>
      <c r="AF18" s="1300"/>
      <c r="AG18" s="1300"/>
      <c r="AH18" s="1300"/>
      <c r="AI18" s="1301"/>
      <c r="AJ18" s="5"/>
      <c r="AK18" s="1054"/>
      <c r="AL18" s="1055"/>
      <c r="AM18" s="1055"/>
      <c r="AN18" s="1055"/>
      <c r="AO18" s="1055"/>
      <c r="AP18" s="1055"/>
      <c r="AQ18" s="1055"/>
      <c r="AR18" s="1055"/>
      <c r="AS18" s="1056"/>
      <c r="AT18" s="1043"/>
      <c r="AU18" s="1044"/>
      <c r="AV18" s="1044"/>
      <c r="AW18" s="1044"/>
      <c r="AX18" s="1044"/>
      <c r="AY18" s="1045"/>
      <c r="AZ18" s="1349"/>
      <c r="BA18" s="1350"/>
      <c r="BB18" s="1350"/>
      <c r="BC18" s="1350"/>
      <c r="BD18" s="1350"/>
      <c r="BE18" s="1350"/>
      <c r="BF18" s="1350"/>
      <c r="BG18" s="1350"/>
      <c r="BH18" s="1350"/>
      <c r="BI18" s="1350"/>
      <c r="BJ18" s="1350"/>
      <c r="BK18" s="1350"/>
      <c r="BL18" s="1350"/>
      <c r="BM18" s="1350"/>
      <c r="BN18" s="1350"/>
      <c r="BO18" s="1351"/>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61" t="s">
        <v>126</v>
      </c>
      <c r="B19" s="1362"/>
      <c r="C19" s="1362"/>
      <c r="D19" s="1362"/>
      <c r="E19" s="1362"/>
      <c r="F19" s="1362"/>
      <c r="G19" s="1362"/>
      <c r="H19" s="2161"/>
      <c r="I19" s="2162"/>
      <c r="J19" s="2162"/>
      <c r="K19" s="2162"/>
      <c r="L19" s="2162"/>
      <c r="M19" s="2162"/>
      <c r="N19" s="2162"/>
      <c r="O19" s="2162"/>
      <c r="P19" s="2162"/>
      <c r="Q19" s="2163"/>
      <c r="R19" s="6"/>
      <c r="S19" s="1304" t="s">
        <v>945</v>
      </c>
      <c r="T19" s="1305"/>
      <c r="U19" s="1305"/>
      <c r="V19" s="1305"/>
      <c r="W19" s="1305"/>
      <c r="X19" s="1305"/>
      <c r="Y19" s="1305"/>
      <c r="Z19" s="1299" t="s">
        <v>99</v>
      </c>
      <c r="AA19" s="1300"/>
      <c r="AB19" s="1300"/>
      <c r="AC19" s="1300"/>
      <c r="AD19" s="1300"/>
      <c r="AE19" s="1300" t="str">
        <f>IF(Z15&lt;&gt;"---",IF(Z18*Z15&lt;&gt;0,Z18*Z15, ""),"---")</f>
        <v/>
      </c>
      <c r="AF19" s="1300"/>
      <c r="AG19" s="1300"/>
      <c r="AH19" s="1300"/>
      <c r="AI19" s="130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61" t="s">
        <v>123</v>
      </c>
      <c r="B20" s="1362"/>
      <c r="C20" s="1362"/>
      <c r="D20" s="1362"/>
      <c r="E20" s="1362"/>
      <c r="F20" s="1362"/>
      <c r="G20" s="1362"/>
      <c r="H20" s="1123"/>
      <c r="I20" s="1124"/>
      <c r="J20" s="1124"/>
      <c r="K20" s="1124"/>
      <c r="L20" s="1124"/>
      <c r="M20" s="1124"/>
      <c r="N20" s="1124"/>
      <c r="O20" s="1124"/>
      <c r="P20" s="1124"/>
      <c r="Q20" s="1285"/>
      <c r="R20" s="6"/>
      <c r="S20" s="1304" t="s">
        <v>946</v>
      </c>
      <c r="T20" s="1305"/>
      <c r="U20" s="1305"/>
      <c r="V20" s="1305"/>
      <c r="W20" s="1305"/>
      <c r="X20" s="1305"/>
      <c r="Y20" s="1305"/>
      <c r="Z20" s="1299" t="s">
        <v>99</v>
      </c>
      <c r="AA20" s="1300"/>
      <c r="AB20" s="1300"/>
      <c r="AC20" s="1300"/>
      <c r="AD20" s="1300"/>
      <c r="AE20" s="2168" t="str">
        <f>IF(AT18="Single Phase",AN13,IF(AT18="Three Phase",IF(MOD(AN13,1)=0,AN13&amp;".0",AN13)&amp;", "&amp;IF(MOD(AN14,1)=0,AN14&amp;".0",AN14)&amp;", "&amp;IF(MOD(AN15,1)=0,AN15&amp;".0",AN15),""))</f>
        <v/>
      </c>
      <c r="AF20" s="2169"/>
      <c r="AG20" s="2169"/>
      <c r="AH20" s="2169"/>
      <c r="AI20" s="2170"/>
      <c r="AJ20" s="5"/>
      <c r="AK20" s="1313" t="s">
        <v>137</v>
      </c>
      <c r="AL20" s="1314"/>
      <c r="AM20" s="1314"/>
      <c r="AN20" s="1314"/>
      <c r="AO20" s="1314"/>
      <c r="AP20" s="1314"/>
      <c r="AQ20" s="1314"/>
      <c r="AR20" s="1314"/>
      <c r="AS20" s="1314"/>
      <c r="AT20" s="1314"/>
      <c r="AU20" s="1314"/>
      <c r="AV20" s="1314"/>
      <c r="AW20" s="1315"/>
      <c r="AX20" s="1404"/>
      <c r="AY20" s="1405"/>
      <c r="AZ20" s="1405"/>
      <c r="BA20" s="1405"/>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304" t="s">
        <v>121</v>
      </c>
      <c r="B21" s="1305"/>
      <c r="C21" s="1305"/>
      <c r="D21" s="1305"/>
      <c r="E21" s="1305"/>
      <c r="F21" s="1305"/>
      <c r="G21" s="1305"/>
      <c r="H21" s="1355"/>
      <c r="I21" s="1355"/>
      <c r="J21" s="1355"/>
      <c r="K21" s="1375" t="s">
        <v>116</v>
      </c>
      <c r="L21" s="1409"/>
      <c r="M21" s="1355"/>
      <c r="N21" s="1355"/>
      <c r="O21" s="1355"/>
      <c r="P21" s="1375" t="s">
        <v>115</v>
      </c>
      <c r="Q21" s="1376"/>
      <c r="R21" s="6"/>
      <c r="S21" s="1302" t="s">
        <v>98</v>
      </c>
      <c r="T21" s="1303"/>
      <c r="U21" s="1303"/>
      <c r="V21" s="1303"/>
      <c r="W21" s="1303"/>
      <c r="X21" s="1303"/>
      <c r="Y21" s="1303"/>
      <c r="Z21" s="1021"/>
      <c r="AA21" s="1021"/>
      <c r="AB21" s="1021"/>
      <c r="AC21" s="1021"/>
      <c r="AD21" s="1021"/>
      <c r="AE21" s="1976" t="str">
        <f>IF(AT18="Single Phase",AQ13,IF(AT18="Three Phase",AQ13 &amp;", "&amp; AQ14 &amp; ", " &amp; AQ15,""))</f>
        <v/>
      </c>
      <c r="AF21" s="1698"/>
      <c r="AG21" s="1698"/>
      <c r="AH21" s="1698"/>
      <c r="AI21" s="1723"/>
      <c r="AJ21" s="5"/>
      <c r="AK21" s="1660" t="s">
        <v>135</v>
      </c>
      <c r="AL21" s="1661"/>
      <c r="AM21" s="1661"/>
      <c r="AN21" s="1661"/>
      <c r="AO21" s="1661"/>
      <c r="AP21" s="1661"/>
      <c r="AQ21" s="1661"/>
      <c r="AR21" s="1661"/>
      <c r="AS21" s="1662"/>
      <c r="AT21" s="2186" t="str">
        <f>IFERROR(H21/H23,"")</f>
        <v/>
      </c>
      <c r="AU21" s="2187"/>
      <c r="AV21" s="2187"/>
      <c r="AW21" s="2188"/>
      <c r="AX21" s="1404"/>
      <c r="AY21" s="1405"/>
      <c r="AZ21" s="1405"/>
      <c r="BA21" s="1405"/>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304" t="s">
        <v>118</v>
      </c>
      <c r="B22" s="1305"/>
      <c r="C22" s="1305"/>
      <c r="D22" s="1305"/>
      <c r="E22" s="1305"/>
      <c r="F22" s="1305"/>
      <c r="G22" s="1305"/>
      <c r="H22" s="1123"/>
      <c r="I22" s="1124"/>
      <c r="J22" s="1124"/>
      <c r="K22" s="1124"/>
      <c r="L22" s="1124"/>
      <c r="M22" s="1124"/>
      <c r="N22" s="1124"/>
      <c r="O22" s="1124"/>
      <c r="P22" s="1124"/>
      <c r="Q22" s="1285"/>
      <c r="R22" s="6"/>
      <c r="S22" s="6"/>
      <c r="T22" s="6"/>
      <c r="U22" s="6"/>
      <c r="V22" s="6"/>
      <c r="W22" s="6"/>
      <c r="X22" s="6"/>
      <c r="Y22" s="6"/>
      <c r="Z22" s="6"/>
      <c r="AA22" s="6"/>
      <c r="AB22" s="6"/>
      <c r="AC22" s="6"/>
      <c r="AD22" s="6"/>
      <c r="AE22" s="6"/>
      <c r="AF22" s="6"/>
      <c r="AG22" s="6"/>
      <c r="AH22" s="6"/>
      <c r="AI22" s="6"/>
      <c r="AJ22" s="5"/>
      <c r="AK22" s="1275" t="s">
        <v>134</v>
      </c>
      <c r="AL22" s="1276"/>
      <c r="AM22" s="1276"/>
      <c r="AN22" s="1276"/>
      <c r="AO22" s="1276"/>
      <c r="AP22" s="1276"/>
      <c r="AQ22" s="1276"/>
      <c r="AR22" s="1276"/>
      <c r="AS22" s="1277"/>
      <c r="AT22" s="1336" t="str">
        <f>IFERROR(IF((H21*1.57)+(H23*1.57)+(H26*2)&lt;&gt;0,(H21*1.57)+(H23*1.57)+(H26*2),""),"")</f>
        <v/>
      </c>
      <c r="AU22" s="2155"/>
      <c r="AV22" s="2155"/>
      <c r="AW22" s="52" t="s">
        <v>133</v>
      </c>
      <c r="AX22" s="1404"/>
      <c r="AY22" s="1405"/>
      <c r="AZ22" s="1405"/>
      <c r="BA22" s="1405"/>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304" t="s">
        <v>117</v>
      </c>
      <c r="B23" s="1305"/>
      <c r="C23" s="1305"/>
      <c r="D23" s="1305"/>
      <c r="E23" s="1305"/>
      <c r="F23" s="1305"/>
      <c r="G23" s="1305"/>
      <c r="H23" s="1355"/>
      <c r="I23" s="1355"/>
      <c r="J23" s="1355"/>
      <c r="K23" s="1375" t="s">
        <v>116</v>
      </c>
      <c r="L23" s="1409"/>
      <c r="M23" s="1355"/>
      <c r="N23" s="1355"/>
      <c r="O23" s="1355"/>
      <c r="P23" s="1375" t="s">
        <v>115</v>
      </c>
      <c r="Q23" s="1376"/>
      <c r="R23" s="6"/>
      <c r="S23" s="6"/>
      <c r="T23" s="6"/>
      <c r="U23" s="6"/>
      <c r="V23" s="6"/>
      <c r="W23" s="6"/>
      <c r="X23" s="1433" t="s">
        <v>757</v>
      </c>
      <c r="Y23" s="1434"/>
      <c r="Z23" s="1434"/>
      <c r="AA23" s="1434"/>
      <c r="AB23" s="1434"/>
      <c r="AC23" s="1434"/>
      <c r="AD23" s="1434"/>
      <c r="AE23" s="1434"/>
      <c r="AF23" s="1434"/>
      <c r="AG23" s="1434"/>
      <c r="AH23" s="1434"/>
      <c r="AI23" s="1435"/>
      <c r="AJ23" s="5"/>
      <c r="AK23" s="1275" t="s">
        <v>132</v>
      </c>
      <c r="AL23" s="1276"/>
      <c r="AM23" s="1276"/>
      <c r="AN23" s="1276"/>
      <c r="AO23" s="1276"/>
      <c r="AP23" s="1276"/>
      <c r="AQ23" s="1276"/>
      <c r="AR23" s="1276"/>
      <c r="AS23" s="1277"/>
      <c r="AT23" s="1430" t="e">
        <f>AT21*AE17</f>
        <v>#VALUE!</v>
      </c>
      <c r="AU23" s="1431"/>
      <c r="AV23" s="1431"/>
      <c r="AW23" s="1432"/>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304" t="s">
        <v>112</v>
      </c>
      <c r="B24" s="1305"/>
      <c r="C24" s="1305"/>
      <c r="D24" s="1305"/>
      <c r="E24" s="1305"/>
      <c r="F24" s="1305"/>
      <c r="G24" s="1305"/>
      <c r="H24" s="1123"/>
      <c r="I24" s="1124"/>
      <c r="J24" s="1124"/>
      <c r="K24" s="1124"/>
      <c r="L24" s="1124"/>
      <c r="M24" s="1124"/>
      <c r="N24" s="1124"/>
      <c r="O24" s="1124"/>
      <c r="P24" s="1124"/>
      <c r="Q24" s="1285"/>
      <c r="R24" s="6"/>
      <c r="S24" s="6"/>
      <c r="T24" s="6"/>
      <c r="U24" s="6"/>
      <c r="V24" s="6"/>
      <c r="W24" s="6"/>
      <c r="X24" s="2171"/>
      <c r="Y24" s="2172"/>
      <c r="Z24" s="2172"/>
      <c r="AA24" s="2172"/>
      <c r="AB24" s="2172"/>
      <c r="AC24" s="2172"/>
      <c r="AD24" s="2172"/>
      <c r="AE24" s="2172"/>
      <c r="AF24" s="2173"/>
      <c r="AG24" s="2174"/>
      <c r="AH24" s="2175"/>
      <c r="AI24" s="2176"/>
      <c r="AJ24" s="5"/>
      <c r="AK24" s="1275" t="s">
        <v>129</v>
      </c>
      <c r="AL24" s="1276"/>
      <c r="AM24" s="1276"/>
      <c r="AN24" s="1276"/>
      <c r="AO24" s="1276"/>
      <c r="AP24" s="1276"/>
      <c r="AQ24" s="1276"/>
      <c r="AR24" s="1276"/>
      <c r="AS24" s="1277"/>
      <c r="AT24" s="1430" t="e">
        <f>AT21*AE17*0.92</f>
        <v>#VALUE!</v>
      </c>
      <c r="AU24" s="1431"/>
      <c r="AV24" s="1431"/>
      <c r="AW24" s="1432"/>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304" t="s">
        <v>110</v>
      </c>
      <c r="B25" s="1305"/>
      <c r="C25" s="1305"/>
      <c r="D25" s="1305"/>
      <c r="E25" s="1305"/>
      <c r="F25" s="1305"/>
      <c r="G25" s="1305"/>
      <c r="H25" s="1148"/>
      <c r="I25" s="1149"/>
      <c r="J25" s="1149"/>
      <c r="K25" s="1149"/>
      <c r="L25" s="1306" t="s">
        <v>109</v>
      </c>
      <c r="M25" s="1306"/>
      <c r="N25" s="1150"/>
      <c r="O25" s="1150"/>
      <c r="P25" s="1150"/>
      <c r="Q25" s="1358"/>
      <c r="R25" s="6"/>
      <c r="S25" s="6"/>
      <c r="T25" s="6"/>
      <c r="U25" s="6"/>
      <c r="V25" s="6"/>
      <c r="W25" s="6"/>
      <c r="X25" s="1304" t="s">
        <v>486</v>
      </c>
      <c r="Y25" s="1305"/>
      <c r="Z25" s="1305"/>
      <c r="AA25" s="1305"/>
      <c r="AB25" s="1305"/>
      <c r="AC25" s="1305"/>
      <c r="AD25" s="1305"/>
      <c r="AE25" s="1305"/>
      <c r="AF25" s="2154"/>
      <c r="AG25" s="1134"/>
      <c r="AH25" s="2164" t="s">
        <v>759</v>
      </c>
      <c r="AI25" s="2165"/>
      <c r="AJ25" s="5"/>
      <c r="AK25" s="2177" t="s">
        <v>125</v>
      </c>
      <c r="AL25" s="1344"/>
      <c r="AM25" s="1344"/>
      <c r="AN25" s="1344"/>
      <c r="AO25" s="1344"/>
      <c r="AP25" s="1344"/>
      <c r="AQ25" s="1344"/>
      <c r="AR25" s="1344"/>
      <c r="AS25" s="1344"/>
      <c r="AT25" s="1344"/>
      <c r="AU25" s="1344"/>
      <c r="AV25" s="1344"/>
      <c r="AW25" s="1345"/>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302" t="s">
        <v>107</v>
      </c>
      <c r="B26" s="1303"/>
      <c r="C26" s="1303"/>
      <c r="D26" s="1303"/>
      <c r="E26" s="1303"/>
      <c r="F26" s="1303"/>
      <c r="G26" s="1303"/>
      <c r="H26" s="1039"/>
      <c r="I26" s="1363"/>
      <c r="J26" s="1363"/>
      <c r="K26" s="1363"/>
      <c r="L26" s="1363"/>
      <c r="M26" s="1356" t="s">
        <v>106</v>
      </c>
      <c r="N26" s="1356"/>
      <c r="O26" s="1356"/>
      <c r="P26" s="1356"/>
      <c r="Q26" s="1357"/>
      <c r="R26" s="6"/>
      <c r="S26" s="6"/>
      <c r="T26" s="6"/>
      <c r="U26" s="6"/>
      <c r="V26" s="6"/>
      <c r="W26" s="6"/>
      <c r="X26" s="1302" t="s">
        <v>479</v>
      </c>
      <c r="Y26" s="1303"/>
      <c r="Z26" s="1303"/>
      <c r="AA26" s="1303"/>
      <c r="AB26" s="1303"/>
      <c r="AC26" s="1303"/>
      <c r="AD26" s="1303"/>
      <c r="AE26" s="1303"/>
      <c r="AF26" s="1038"/>
      <c r="AG26" s="1039"/>
      <c r="AH26" s="2157" t="s">
        <v>760</v>
      </c>
      <c r="AI26" s="2158"/>
      <c r="AJ26" s="5"/>
      <c r="AK26" s="2178"/>
      <c r="AL26" s="1350"/>
      <c r="AM26" s="1350"/>
      <c r="AN26" s="1350"/>
      <c r="AO26" s="1350"/>
      <c r="AP26" s="1350"/>
      <c r="AQ26" s="1350"/>
      <c r="AR26" s="1350"/>
      <c r="AS26" s="1350"/>
      <c r="AT26" s="1350"/>
      <c r="AU26" s="1350"/>
      <c r="AV26" s="1350"/>
      <c r="AW26" s="1351"/>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296" t="s">
        <v>758</v>
      </c>
      <c r="B28" s="1297"/>
      <c r="C28" s="1297"/>
      <c r="D28" s="1297"/>
      <c r="E28" s="1297"/>
      <c r="F28" s="1297"/>
      <c r="G28" s="1297"/>
      <c r="H28" s="1297"/>
      <c r="I28" s="1297"/>
      <c r="J28" s="1297"/>
      <c r="K28" s="1297"/>
      <c r="L28" s="1297"/>
      <c r="M28" s="1297"/>
      <c r="N28" s="1297"/>
      <c r="O28" s="1297"/>
      <c r="P28" s="1297"/>
      <c r="Q28" s="1297"/>
      <c r="R28" s="1297"/>
      <c r="S28" s="1297"/>
      <c r="T28" s="1297"/>
      <c r="U28" s="1297"/>
      <c r="V28" s="1298"/>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61"/>
      <c r="B29" s="1362"/>
      <c r="C29" s="1362"/>
      <c r="D29" s="1681" t="s">
        <v>29</v>
      </c>
      <c r="E29" s="1681"/>
      <c r="F29" s="1681"/>
      <c r="G29" s="1681" t="s">
        <v>30</v>
      </c>
      <c r="H29" s="1681"/>
      <c r="I29" s="1681"/>
      <c r="J29" s="1681" t="s">
        <v>31</v>
      </c>
      <c r="K29" s="1681"/>
      <c r="L29" s="1681"/>
      <c r="M29" s="1681" t="s">
        <v>32</v>
      </c>
      <c r="N29" s="1681"/>
      <c r="O29" s="1681"/>
      <c r="P29" s="1681" t="s">
        <v>33</v>
      </c>
      <c r="Q29" s="1681"/>
      <c r="R29" s="2156"/>
      <c r="S29" s="1681" t="s">
        <v>138</v>
      </c>
      <c r="T29" s="1681"/>
      <c r="U29" s="1681"/>
      <c r="V29" s="1694"/>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304" t="s">
        <v>102</v>
      </c>
      <c r="B30" s="1305"/>
      <c r="C30" s="1305"/>
      <c r="D30" s="1033"/>
      <c r="E30" s="1033"/>
      <c r="F30" s="1033"/>
      <c r="G30" s="933"/>
      <c r="H30" s="933"/>
      <c r="I30" s="933"/>
      <c r="J30" s="933"/>
      <c r="K30" s="933"/>
      <c r="L30" s="933"/>
      <c r="M30" s="1033"/>
      <c r="N30" s="1033"/>
      <c r="O30" s="1033"/>
      <c r="P30" s="933"/>
      <c r="Q30" s="933"/>
      <c r="R30" s="1108"/>
      <c r="S30" s="1179"/>
      <c r="T30" s="1033"/>
      <c r="U30" s="1033"/>
      <c r="V30" s="1034"/>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992" t="s">
        <v>92</v>
      </c>
      <c r="AW30" s="1314"/>
      <c r="AX30" s="1314"/>
      <c r="AY30" s="1314"/>
      <c r="AZ30" s="1314"/>
      <c r="BA30" s="1314"/>
      <c r="BB30" s="1314"/>
      <c r="BC30" s="1993"/>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302" t="s">
        <v>101</v>
      </c>
      <c r="B31" s="1303"/>
      <c r="C31" s="1303"/>
      <c r="D31" s="1443" t="str">
        <f>AC53</f>
        <v/>
      </c>
      <c r="E31" s="1443"/>
      <c r="F31" s="1443"/>
      <c r="G31" s="1413">
        <f>AF25+AF26</f>
        <v>0</v>
      </c>
      <c r="H31" s="1413"/>
      <c r="I31" s="1413"/>
      <c r="J31" s="1372"/>
      <c r="K31" s="1372"/>
      <c r="L31" s="1372"/>
      <c r="M31" s="1021"/>
      <c r="N31" s="1021"/>
      <c r="O31" s="1021"/>
      <c r="P31" s="1414" t="str">
        <f>IFERROR(IF($AT$18="Single Phase",(Z14*AN13*AQ13)/(Z18*Z21),IF($AT$18="Three Phase",$AQ$16*$AN$16*$AT$14*$AT$16*1.73/746,"")),"")</f>
        <v/>
      </c>
      <c r="Q31" s="1696"/>
      <c r="R31" s="1697"/>
      <c r="S31" s="2153"/>
      <c r="T31" s="1021"/>
      <c r="U31" s="1021"/>
      <c r="V31" s="1175"/>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312" t="s">
        <v>91</v>
      </c>
      <c r="AW31" s="1312"/>
      <c r="AX31" s="1312"/>
      <c r="AY31" s="1312"/>
      <c r="AZ31" s="1312"/>
      <c r="BA31" s="1312"/>
      <c r="BB31" s="2179"/>
      <c r="BC31" s="2180"/>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83" t="s">
        <v>749</v>
      </c>
      <c r="AL32" s="1984"/>
      <c r="AM32" s="1984"/>
      <c r="AN32" s="1984"/>
      <c r="AO32" s="1984"/>
      <c r="AP32" s="1984"/>
      <c r="AQ32" s="1984"/>
      <c r="AR32" s="1984"/>
      <c r="AS32" s="1985"/>
      <c r="AT32" s="5"/>
      <c r="AU32" s="48"/>
      <c r="AV32" s="1325" t="s">
        <v>90</v>
      </c>
      <c r="AW32" s="1325"/>
      <c r="AX32" s="1325"/>
      <c r="AY32" s="1325"/>
      <c r="AZ32" s="1325"/>
      <c r="BA32" s="1325"/>
      <c r="BB32" s="1998"/>
      <c r="BC32" s="1999"/>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589" t="s">
        <v>60</v>
      </c>
      <c r="B33" s="1586"/>
      <c r="C33" s="1586"/>
      <c r="D33" s="1586"/>
      <c r="E33" s="1586"/>
      <c r="F33" s="1586"/>
      <c r="G33" s="1586"/>
      <c r="H33" s="1585" t="s">
        <v>356</v>
      </c>
      <c r="I33" s="1585"/>
      <c r="J33" s="1585"/>
      <c r="K33" s="1585"/>
      <c r="L33" s="1585"/>
      <c r="M33" s="1585"/>
      <c r="N33" s="1585"/>
      <c r="O33" s="1585"/>
      <c r="P33" s="1585"/>
      <c r="Q33" s="1586" t="s">
        <v>59</v>
      </c>
      <c r="R33" s="1586"/>
      <c r="S33" s="1586"/>
      <c r="T33" s="1585" t="s">
        <v>58</v>
      </c>
      <c r="U33" s="1585"/>
      <c r="V33" s="1585"/>
      <c r="W33" s="1585"/>
      <c r="X33" s="1585"/>
      <c r="Y33" s="1585"/>
      <c r="Z33" s="1585"/>
      <c r="AA33" s="1585"/>
      <c r="AB33" s="1585"/>
      <c r="AC33" s="1586" t="s">
        <v>57</v>
      </c>
      <c r="AD33" s="1586"/>
      <c r="AE33" s="1586"/>
      <c r="AF33" s="1598" t="s">
        <v>39</v>
      </c>
      <c r="AG33" s="1599"/>
      <c r="AH33" s="1599"/>
      <c r="AI33" s="1600"/>
      <c r="AJ33" s="5"/>
      <c r="AK33" s="1986"/>
      <c r="AL33" s="1987"/>
      <c r="AM33" s="1987"/>
      <c r="AN33" s="1987"/>
      <c r="AO33" s="1987"/>
      <c r="AP33" s="1987"/>
      <c r="AQ33" s="1987"/>
      <c r="AR33" s="1987"/>
      <c r="AS33" s="1988"/>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590"/>
      <c r="B34" s="1587"/>
      <c r="C34" s="1587"/>
      <c r="D34" s="1587"/>
      <c r="E34" s="1587"/>
      <c r="F34" s="1587"/>
      <c r="G34" s="1587"/>
      <c r="H34" s="1368" t="s">
        <v>55</v>
      </c>
      <c r="I34" s="1368"/>
      <c r="J34" s="1368"/>
      <c r="K34" s="1368" t="s">
        <v>54</v>
      </c>
      <c r="L34" s="1368"/>
      <c r="M34" s="1368"/>
      <c r="N34" s="1368" t="s">
        <v>653</v>
      </c>
      <c r="O34" s="1368"/>
      <c r="P34" s="1368"/>
      <c r="Q34" s="1587"/>
      <c r="R34" s="1587"/>
      <c r="S34" s="1587"/>
      <c r="T34" s="1368" t="s">
        <v>52</v>
      </c>
      <c r="U34" s="1368"/>
      <c r="V34" s="1368"/>
      <c r="W34" s="1368" t="s">
        <v>51</v>
      </c>
      <c r="X34" s="1368"/>
      <c r="Y34" s="1368"/>
      <c r="Z34" s="1368" t="s">
        <v>50</v>
      </c>
      <c r="AA34" s="1368"/>
      <c r="AB34" s="1368"/>
      <c r="AC34" s="1587"/>
      <c r="AD34" s="1587"/>
      <c r="AE34" s="1587"/>
      <c r="AF34" s="1601"/>
      <c r="AG34" s="1602"/>
      <c r="AH34" s="1602"/>
      <c r="AI34" s="1603"/>
      <c r="AJ34" s="5"/>
      <c r="AK34" s="1989"/>
      <c r="AL34" s="1990"/>
      <c r="AM34" s="1990"/>
      <c r="AN34" s="1990"/>
      <c r="AO34" s="1990"/>
      <c r="AP34" s="1990"/>
      <c r="AQ34" s="1990"/>
      <c r="AR34" s="1990"/>
      <c r="AS34" s="1991"/>
      <c r="AT34" s="5"/>
      <c r="AU34" s="1308" t="s">
        <v>56</v>
      </c>
      <c r="AV34" s="1309"/>
      <c r="AW34" s="1309"/>
      <c r="AX34" s="1309"/>
      <c r="AY34" s="1309"/>
      <c r="AZ34" s="1309"/>
      <c r="BA34" s="1309"/>
      <c r="BB34" s="1309"/>
      <c r="BC34" s="1309"/>
      <c r="BD34" s="1310"/>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2024"/>
      <c r="B35" s="2025"/>
      <c r="C35" s="2025"/>
      <c r="D35" s="2025"/>
      <c r="E35" s="2025"/>
      <c r="F35" s="2025"/>
      <c r="G35" s="2025"/>
      <c r="H35" s="1049"/>
      <c r="I35" s="1049"/>
      <c r="J35" s="1049"/>
      <c r="K35" s="1049"/>
      <c r="L35" s="1049"/>
      <c r="M35" s="1049"/>
      <c r="N35" s="1049"/>
      <c r="O35" s="1049"/>
      <c r="P35" s="1049"/>
      <c r="Q35" s="2144"/>
      <c r="R35" s="1049"/>
      <c r="S35" s="1049"/>
      <c r="T35" s="1584"/>
      <c r="U35" s="1584"/>
      <c r="V35" s="1584"/>
      <c r="W35" s="1584"/>
      <c r="X35" s="1584"/>
      <c r="Y35" s="1584"/>
      <c r="Z35" s="1584"/>
      <c r="AA35" s="1584"/>
      <c r="AB35" s="1584"/>
      <c r="AC35" s="1584"/>
      <c r="AD35" s="1584"/>
      <c r="AE35" s="1584"/>
      <c r="AF35" s="2161"/>
      <c r="AG35" s="2162"/>
      <c r="AH35" s="2162"/>
      <c r="AI35" s="2163"/>
      <c r="AJ35" s="5"/>
      <c r="AK35" s="1607" t="str">
        <f>IFERROR(AN35*(1-$BB$32),"")</f>
        <v/>
      </c>
      <c r="AL35" s="1608"/>
      <c r="AM35" s="1608"/>
      <c r="AN35" s="1608" t="str">
        <f>IFERROR(($AK$53*Q35),"")</f>
        <v/>
      </c>
      <c r="AO35" s="1608"/>
      <c r="AP35" s="1608"/>
      <c r="AQ35" s="1608" t="str">
        <f>IFERROR(AN35*(1+$BB$31),"")</f>
        <v/>
      </c>
      <c r="AR35" s="1608"/>
      <c r="AS35" s="1609"/>
      <c r="AT35" s="5"/>
      <c r="AU35" s="1977" t="str">
        <f t="shared" ref="AU35:AU52" si="0">IF(AC35="","",IF(AC35&lt;Q35-(Q35*$BB$32),"Below "&amp;$BB$32*100&amp;"% by "&amp;Q35-(Q35*$BB$32)-AC35&amp;" CFM",IF(AC35&gt;Q35+(Q35*$BB$31),"Above "&amp;$BB$31*100&amp;"% by "&amp;AC35-Q35-(Q35*$BB$31)&amp;" CFM","")))</f>
        <v/>
      </c>
      <c r="AV35" s="1978"/>
      <c r="AW35" s="1978"/>
      <c r="AX35" s="1978"/>
      <c r="AY35" s="1978"/>
      <c r="AZ35" s="1978"/>
      <c r="BA35" s="1978"/>
      <c r="BB35" s="1978"/>
      <c r="BC35" s="1978"/>
      <c r="BD35" s="1979"/>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578"/>
      <c r="B36" s="1579"/>
      <c r="C36" s="1579"/>
      <c r="D36" s="1579"/>
      <c r="E36" s="1579"/>
      <c r="F36" s="1579"/>
      <c r="G36" s="1579"/>
      <c r="H36" s="1033"/>
      <c r="I36" s="1033"/>
      <c r="J36" s="1033"/>
      <c r="K36" s="1033"/>
      <c r="L36" s="1033"/>
      <c r="M36" s="1033"/>
      <c r="N36" s="1033"/>
      <c r="O36" s="1033"/>
      <c r="P36" s="1033"/>
      <c r="Q36" s="1033"/>
      <c r="R36" s="1033"/>
      <c r="S36" s="1033"/>
      <c r="T36" s="1584"/>
      <c r="U36" s="1584"/>
      <c r="V36" s="1584"/>
      <c r="W36" s="1584"/>
      <c r="X36" s="1584"/>
      <c r="Y36" s="1584"/>
      <c r="Z36" s="1584"/>
      <c r="AA36" s="1584"/>
      <c r="AB36" s="1584"/>
      <c r="AC36" s="1584"/>
      <c r="AD36" s="1584"/>
      <c r="AE36" s="1584"/>
      <c r="AF36" s="1123"/>
      <c r="AG36" s="1124"/>
      <c r="AH36" s="1124"/>
      <c r="AI36" s="1285"/>
      <c r="AJ36" s="5"/>
      <c r="AK36" s="2182" t="str">
        <f>IFERROR(AN36*(1-$BB$32),"")</f>
        <v/>
      </c>
      <c r="AL36" s="2181"/>
      <c r="AM36" s="2181"/>
      <c r="AN36" s="2181" t="str">
        <f>IFERROR(($AK$53*Q36),"")</f>
        <v/>
      </c>
      <c r="AO36" s="2181"/>
      <c r="AP36" s="2181"/>
      <c r="AQ36" s="2181" t="str">
        <f>IFERROR(AN36*(1+$BB$31),"")</f>
        <v/>
      </c>
      <c r="AR36" s="2181"/>
      <c r="AS36" s="2183"/>
      <c r="AT36" s="5"/>
      <c r="AU36" s="1977" t="str">
        <f t="shared" si="0"/>
        <v/>
      </c>
      <c r="AV36" s="1978"/>
      <c r="AW36" s="1978"/>
      <c r="AX36" s="1978"/>
      <c r="AY36" s="1978"/>
      <c r="AZ36" s="1978"/>
      <c r="BA36" s="1978"/>
      <c r="BB36" s="1978"/>
      <c r="BC36" s="1978"/>
      <c r="BD36" s="1979"/>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578"/>
      <c r="B37" s="1579"/>
      <c r="C37" s="1579"/>
      <c r="D37" s="1579"/>
      <c r="E37" s="1579"/>
      <c r="F37" s="1579"/>
      <c r="G37" s="1579"/>
      <c r="H37" s="1049"/>
      <c r="I37" s="1049"/>
      <c r="J37" s="1049"/>
      <c r="K37" s="1049"/>
      <c r="L37" s="1049"/>
      <c r="M37" s="1049"/>
      <c r="N37" s="1033"/>
      <c r="O37" s="1033"/>
      <c r="P37" s="1033"/>
      <c r="Q37" s="1033"/>
      <c r="R37" s="1033"/>
      <c r="S37" s="1033"/>
      <c r="T37" s="1584"/>
      <c r="U37" s="1584"/>
      <c r="V37" s="1584"/>
      <c r="W37" s="1584"/>
      <c r="X37" s="1584"/>
      <c r="Y37" s="1584"/>
      <c r="Z37" s="1584"/>
      <c r="AA37" s="1584"/>
      <c r="AB37" s="1584"/>
      <c r="AC37" s="1584"/>
      <c r="AD37" s="1584"/>
      <c r="AE37" s="1584"/>
      <c r="AF37" s="1123"/>
      <c r="AG37" s="1124"/>
      <c r="AH37" s="1124"/>
      <c r="AI37" s="1285"/>
      <c r="AJ37" s="5"/>
      <c r="AK37" s="2182" t="str">
        <f t="shared" ref="AK37:AK52" si="1">IFERROR(AN37*(1-$BB$32),"")</f>
        <v/>
      </c>
      <c r="AL37" s="2181"/>
      <c r="AM37" s="2181"/>
      <c r="AN37" s="2181" t="str">
        <f t="shared" ref="AN37:AN52" si="2">IFERROR(($AK$53*Q37),"")</f>
        <v/>
      </c>
      <c r="AO37" s="2181"/>
      <c r="AP37" s="2181"/>
      <c r="AQ37" s="2181" t="str">
        <f t="shared" ref="AQ37:AQ52" si="3">IFERROR(AN37*(1+$BB$31),"")</f>
        <v/>
      </c>
      <c r="AR37" s="2181"/>
      <c r="AS37" s="2183"/>
      <c r="AT37" s="5"/>
      <c r="AU37" s="1977" t="str">
        <f t="shared" si="0"/>
        <v/>
      </c>
      <c r="AV37" s="1978"/>
      <c r="AW37" s="1978"/>
      <c r="AX37" s="1978"/>
      <c r="AY37" s="1978"/>
      <c r="AZ37" s="1978"/>
      <c r="BA37" s="1978"/>
      <c r="BB37" s="1978"/>
      <c r="BC37" s="1978"/>
      <c r="BD37" s="1979"/>
      <c r="BE37" s="5"/>
      <c r="BF37" s="898" t="s">
        <v>442</v>
      </c>
      <c r="BG37" s="899"/>
      <c r="BH37" s="899"/>
      <c r="BI37" s="899"/>
      <c r="BJ37" s="899"/>
      <c r="BK37" s="899"/>
      <c r="BL37" s="899"/>
      <c r="BM37" s="899"/>
      <c r="BN37" s="899"/>
      <c r="BO37" s="899"/>
      <c r="BP37" s="899"/>
      <c r="BQ37" s="899"/>
      <c r="BR37" s="899"/>
      <c r="BS37" s="899"/>
      <c r="BT37" s="899"/>
      <c r="BU37" s="899"/>
      <c r="BV37" s="899"/>
      <c r="BW37" s="899"/>
      <c r="BX37" s="899"/>
      <c r="BY37" s="899"/>
      <c r="BZ37" s="899"/>
      <c r="CA37" s="899"/>
      <c r="CB37" s="899"/>
      <c r="CC37" s="899"/>
      <c r="CD37" s="899"/>
      <c r="CE37" s="899"/>
      <c r="CF37" s="899"/>
      <c r="CG37" s="899"/>
      <c r="CH37" s="899"/>
      <c r="CI37" s="899"/>
      <c r="CJ37" s="899"/>
      <c r="CK37" s="900"/>
    </row>
    <row r="38" spans="1:89" s="34" customFormat="1" ht="12" customHeight="1" thickTop="1" x14ac:dyDescent="0.2">
      <c r="A38" s="1578"/>
      <c r="B38" s="1579"/>
      <c r="C38" s="1579"/>
      <c r="D38" s="1579"/>
      <c r="E38" s="1579"/>
      <c r="F38" s="1579"/>
      <c r="G38" s="1579"/>
      <c r="H38" s="1033"/>
      <c r="I38" s="1033"/>
      <c r="J38" s="1033"/>
      <c r="K38" s="1033"/>
      <c r="L38" s="1033"/>
      <c r="M38" s="1033"/>
      <c r="N38" s="1033"/>
      <c r="O38" s="1033"/>
      <c r="P38" s="1033"/>
      <c r="Q38" s="1033"/>
      <c r="R38" s="1033"/>
      <c r="S38" s="1033"/>
      <c r="T38" s="1584"/>
      <c r="U38" s="1584"/>
      <c r="V38" s="1584"/>
      <c r="W38" s="1584"/>
      <c r="X38" s="1584"/>
      <c r="Y38" s="1584"/>
      <c r="Z38" s="1584"/>
      <c r="AA38" s="1584"/>
      <c r="AB38" s="1584"/>
      <c r="AC38" s="1584"/>
      <c r="AD38" s="1584"/>
      <c r="AE38" s="1584"/>
      <c r="AF38" s="1123"/>
      <c r="AG38" s="1124"/>
      <c r="AH38" s="1124"/>
      <c r="AI38" s="1285"/>
      <c r="AJ38" s="5"/>
      <c r="AK38" s="2182" t="str">
        <f t="shared" si="1"/>
        <v/>
      </c>
      <c r="AL38" s="2181"/>
      <c r="AM38" s="2181"/>
      <c r="AN38" s="2181" t="str">
        <f t="shared" si="2"/>
        <v/>
      </c>
      <c r="AO38" s="2181"/>
      <c r="AP38" s="2181"/>
      <c r="AQ38" s="2181" t="str">
        <f t="shared" si="3"/>
        <v/>
      </c>
      <c r="AR38" s="2181"/>
      <c r="AS38" s="2183"/>
      <c r="AT38" s="5"/>
      <c r="AU38" s="1977" t="str">
        <f t="shared" si="0"/>
        <v/>
      </c>
      <c r="AV38" s="1978"/>
      <c r="AW38" s="1978"/>
      <c r="AX38" s="1978"/>
      <c r="AY38" s="1978"/>
      <c r="AZ38" s="1978"/>
      <c r="BA38" s="1978"/>
      <c r="BB38" s="1978"/>
      <c r="BC38" s="1978"/>
      <c r="BD38" s="1979"/>
      <c r="BE38" s="5"/>
      <c r="BF38" s="913"/>
      <c r="BG38" s="915"/>
      <c r="BH38" s="1531">
        <v>1</v>
      </c>
      <c r="BI38" s="1531"/>
      <c r="BJ38" s="2122" t="s">
        <v>355</v>
      </c>
      <c r="BK38" s="1863"/>
      <c r="BL38" s="1863"/>
      <c r="BM38" s="1863"/>
      <c r="BN38" s="1863"/>
      <c r="BO38" s="1863"/>
      <c r="BP38" s="1863"/>
      <c r="BQ38" s="1863"/>
      <c r="BR38" s="1863"/>
      <c r="BS38" s="1863"/>
      <c r="BT38" s="1863"/>
      <c r="BU38" s="1863"/>
      <c r="BV38" s="1863"/>
      <c r="BW38" s="1863"/>
      <c r="BX38" s="1863"/>
      <c r="BY38" s="1863"/>
      <c r="BZ38" s="1863"/>
      <c r="CA38" s="1863"/>
      <c r="CB38" s="1863"/>
      <c r="CC38" s="1863"/>
      <c r="CD38" s="1863"/>
      <c r="CE38" s="1863"/>
      <c r="CF38" s="1863"/>
      <c r="CG38" s="1863"/>
      <c r="CH38" s="1863"/>
      <c r="CI38" s="1863"/>
      <c r="CJ38" s="1863"/>
      <c r="CK38" s="2190"/>
    </row>
    <row r="39" spans="1:89" s="34" customFormat="1" ht="12" customHeight="1" x14ac:dyDescent="0.2">
      <c r="A39" s="1578"/>
      <c r="B39" s="1579"/>
      <c r="C39" s="1579"/>
      <c r="D39" s="1579"/>
      <c r="E39" s="1579"/>
      <c r="F39" s="1579"/>
      <c r="G39" s="1579"/>
      <c r="H39" s="1049"/>
      <c r="I39" s="1049"/>
      <c r="J39" s="1049"/>
      <c r="K39" s="1049"/>
      <c r="L39" s="1049"/>
      <c r="M39" s="1049"/>
      <c r="N39" s="1033"/>
      <c r="O39" s="1033"/>
      <c r="P39" s="1033"/>
      <c r="Q39" s="1033"/>
      <c r="R39" s="1033"/>
      <c r="S39" s="1033"/>
      <c r="T39" s="1584"/>
      <c r="U39" s="1584"/>
      <c r="V39" s="1584"/>
      <c r="W39" s="1584"/>
      <c r="X39" s="1584"/>
      <c r="Y39" s="1584"/>
      <c r="Z39" s="1584"/>
      <c r="AA39" s="1584"/>
      <c r="AB39" s="1584"/>
      <c r="AC39" s="1584"/>
      <c r="AD39" s="1584"/>
      <c r="AE39" s="1584"/>
      <c r="AF39" s="1123"/>
      <c r="AG39" s="1124"/>
      <c r="AH39" s="1124"/>
      <c r="AI39" s="1285"/>
      <c r="AJ39" s="5"/>
      <c r="AK39" s="2182" t="str">
        <f t="shared" si="1"/>
        <v/>
      </c>
      <c r="AL39" s="2181"/>
      <c r="AM39" s="2181"/>
      <c r="AN39" s="2181" t="str">
        <f t="shared" si="2"/>
        <v/>
      </c>
      <c r="AO39" s="2181"/>
      <c r="AP39" s="2181"/>
      <c r="AQ39" s="2181" t="str">
        <f t="shared" si="3"/>
        <v/>
      </c>
      <c r="AR39" s="2181"/>
      <c r="AS39" s="2183"/>
      <c r="AT39" s="5"/>
      <c r="AU39" s="1977" t="str">
        <f t="shared" si="0"/>
        <v/>
      </c>
      <c r="AV39" s="1978"/>
      <c r="AW39" s="1978"/>
      <c r="AX39" s="1978"/>
      <c r="AY39" s="1978"/>
      <c r="AZ39" s="1978"/>
      <c r="BA39" s="1978"/>
      <c r="BB39" s="1978"/>
      <c r="BC39" s="1978"/>
      <c r="BD39" s="1979"/>
      <c r="BE39" s="5"/>
      <c r="BF39" s="1253"/>
      <c r="BG39" s="1254"/>
      <c r="BH39" s="1088">
        <v>2</v>
      </c>
      <c r="BI39" s="1088"/>
      <c r="BJ39" s="2132" t="s">
        <v>354</v>
      </c>
      <c r="BK39" s="1093"/>
      <c r="BL39" s="1093"/>
      <c r="BM39" s="1093"/>
      <c r="BN39" s="1093"/>
      <c r="BO39" s="1093"/>
      <c r="BP39" s="1093"/>
      <c r="BQ39" s="1093"/>
      <c r="BR39" s="1093"/>
      <c r="BS39" s="1093"/>
      <c r="BT39" s="1093"/>
      <c r="BU39" s="1093"/>
      <c r="BV39" s="1093"/>
      <c r="BW39" s="1093"/>
      <c r="BX39" s="1093"/>
      <c r="BY39" s="1093"/>
      <c r="BZ39" s="1093"/>
      <c r="CA39" s="1093"/>
      <c r="CB39" s="1093"/>
      <c r="CC39" s="1093"/>
      <c r="CD39" s="1093"/>
      <c r="CE39" s="1093"/>
      <c r="CF39" s="1093"/>
      <c r="CG39" s="1093"/>
      <c r="CH39" s="1093"/>
      <c r="CI39" s="1093"/>
      <c r="CJ39" s="1093"/>
      <c r="CK39" s="2189"/>
    </row>
    <row r="40" spans="1:89" s="34" customFormat="1" ht="12" customHeight="1" x14ac:dyDescent="0.2">
      <c r="A40" s="1578"/>
      <c r="B40" s="1579"/>
      <c r="C40" s="1579"/>
      <c r="D40" s="1579"/>
      <c r="E40" s="1579"/>
      <c r="F40" s="1579"/>
      <c r="G40" s="1579"/>
      <c r="H40" s="1033"/>
      <c r="I40" s="1033"/>
      <c r="J40" s="1033"/>
      <c r="K40" s="1033"/>
      <c r="L40" s="1033"/>
      <c r="M40" s="1033"/>
      <c r="N40" s="1033"/>
      <c r="O40" s="1033"/>
      <c r="P40" s="1033"/>
      <c r="Q40" s="1033"/>
      <c r="R40" s="1033"/>
      <c r="S40" s="1033"/>
      <c r="T40" s="1584"/>
      <c r="U40" s="1584"/>
      <c r="V40" s="1584"/>
      <c r="W40" s="1584"/>
      <c r="X40" s="1584"/>
      <c r="Y40" s="1584"/>
      <c r="Z40" s="1584"/>
      <c r="AA40" s="1584"/>
      <c r="AB40" s="1584"/>
      <c r="AC40" s="1584"/>
      <c r="AD40" s="1584"/>
      <c r="AE40" s="1584"/>
      <c r="AF40" s="1123"/>
      <c r="AG40" s="1124"/>
      <c r="AH40" s="1124"/>
      <c r="AI40" s="1285"/>
      <c r="AJ40" s="5"/>
      <c r="AK40" s="2182" t="str">
        <f t="shared" si="1"/>
        <v/>
      </c>
      <c r="AL40" s="2181"/>
      <c r="AM40" s="2181"/>
      <c r="AN40" s="2181" t="str">
        <f t="shared" si="2"/>
        <v/>
      </c>
      <c r="AO40" s="2181"/>
      <c r="AP40" s="2181"/>
      <c r="AQ40" s="2181" t="str">
        <f t="shared" si="3"/>
        <v/>
      </c>
      <c r="AR40" s="2181"/>
      <c r="AS40" s="2183"/>
      <c r="AT40" s="5"/>
      <c r="AU40" s="1977" t="str">
        <f t="shared" si="0"/>
        <v/>
      </c>
      <c r="AV40" s="1978"/>
      <c r="AW40" s="1978"/>
      <c r="AX40" s="1978"/>
      <c r="AY40" s="1978"/>
      <c r="AZ40" s="1978"/>
      <c r="BA40" s="1978"/>
      <c r="BB40" s="1978"/>
      <c r="BC40" s="1978"/>
      <c r="BD40" s="1979"/>
      <c r="BE40" s="5"/>
      <c r="BF40" s="1253"/>
      <c r="BG40" s="1254"/>
      <c r="BH40" s="1088">
        <v>3</v>
      </c>
      <c r="BI40" s="1088"/>
      <c r="BJ40" s="2132" t="s">
        <v>353</v>
      </c>
      <c r="BK40" s="1093"/>
      <c r="BL40" s="1093"/>
      <c r="BM40" s="1093"/>
      <c r="BN40" s="1093"/>
      <c r="BO40" s="1093"/>
      <c r="BP40" s="1093"/>
      <c r="BQ40" s="1093"/>
      <c r="BR40" s="1093"/>
      <c r="BS40" s="1093"/>
      <c r="BT40" s="1093"/>
      <c r="BU40" s="1093"/>
      <c r="BV40" s="1093"/>
      <c r="BW40" s="1093"/>
      <c r="BX40" s="1093"/>
      <c r="BY40" s="1093"/>
      <c r="BZ40" s="1093"/>
      <c r="CA40" s="1093"/>
      <c r="CB40" s="1093"/>
      <c r="CC40" s="1093"/>
      <c r="CD40" s="1093"/>
      <c r="CE40" s="1093"/>
      <c r="CF40" s="1093"/>
      <c r="CG40" s="1093"/>
      <c r="CH40" s="1093"/>
      <c r="CI40" s="1093"/>
      <c r="CJ40" s="1093"/>
      <c r="CK40" s="2189"/>
    </row>
    <row r="41" spans="1:89" s="34" customFormat="1" ht="12" customHeight="1" x14ac:dyDescent="0.2">
      <c r="A41" s="1578"/>
      <c r="B41" s="1579"/>
      <c r="C41" s="1579"/>
      <c r="D41" s="1579"/>
      <c r="E41" s="1579"/>
      <c r="F41" s="1579"/>
      <c r="G41" s="1579"/>
      <c r="H41" s="1049"/>
      <c r="I41" s="1049"/>
      <c r="J41" s="1049"/>
      <c r="K41" s="1049"/>
      <c r="L41" s="1049"/>
      <c r="M41" s="1049"/>
      <c r="N41" s="1033"/>
      <c r="O41" s="1033"/>
      <c r="P41" s="1033"/>
      <c r="Q41" s="1033"/>
      <c r="R41" s="1033"/>
      <c r="S41" s="1033"/>
      <c r="T41" s="1584"/>
      <c r="U41" s="1584"/>
      <c r="V41" s="1584"/>
      <c r="W41" s="1584"/>
      <c r="X41" s="1584"/>
      <c r="Y41" s="1584"/>
      <c r="Z41" s="1584"/>
      <c r="AA41" s="1584"/>
      <c r="AB41" s="1584"/>
      <c r="AC41" s="1584"/>
      <c r="AD41" s="1584"/>
      <c r="AE41" s="1584"/>
      <c r="AF41" s="1123"/>
      <c r="AG41" s="1124"/>
      <c r="AH41" s="1124"/>
      <c r="AI41" s="1285"/>
      <c r="AJ41" s="5"/>
      <c r="AK41" s="2182" t="str">
        <f t="shared" si="1"/>
        <v/>
      </c>
      <c r="AL41" s="2181"/>
      <c r="AM41" s="2181"/>
      <c r="AN41" s="2181" t="str">
        <f t="shared" si="2"/>
        <v/>
      </c>
      <c r="AO41" s="2181"/>
      <c r="AP41" s="2181"/>
      <c r="AQ41" s="2181" t="str">
        <f t="shared" si="3"/>
        <v/>
      </c>
      <c r="AR41" s="2181"/>
      <c r="AS41" s="2183"/>
      <c r="AT41" s="5"/>
      <c r="AU41" s="1977" t="str">
        <f t="shared" si="0"/>
        <v/>
      </c>
      <c r="AV41" s="1978"/>
      <c r="AW41" s="1978"/>
      <c r="AX41" s="1978"/>
      <c r="AY41" s="1978"/>
      <c r="AZ41" s="1978"/>
      <c r="BA41" s="1978"/>
      <c r="BB41" s="1978"/>
      <c r="BC41" s="1978"/>
      <c r="BD41" s="1979"/>
      <c r="BE41" s="5"/>
      <c r="BF41" s="1253"/>
      <c r="BG41" s="1254"/>
      <c r="BH41" s="1088">
        <v>4</v>
      </c>
      <c r="BI41" s="1088"/>
      <c r="BJ41" s="2132" t="s">
        <v>212</v>
      </c>
      <c r="BK41" s="1093"/>
      <c r="BL41" s="1093"/>
      <c r="BM41" s="1093"/>
      <c r="BN41" s="1093"/>
      <c r="BO41" s="1093"/>
      <c r="BP41" s="1093"/>
      <c r="BQ41" s="1093"/>
      <c r="BR41" s="1093"/>
      <c r="BS41" s="1093"/>
      <c r="BT41" s="1093"/>
      <c r="BU41" s="1093"/>
      <c r="BV41" s="1093"/>
      <c r="BW41" s="1093"/>
      <c r="BX41" s="1093"/>
      <c r="BY41" s="1093"/>
      <c r="BZ41" s="1093"/>
      <c r="CA41" s="1093"/>
      <c r="CB41" s="1093"/>
      <c r="CC41" s="1093"/>
      <c r="CD41" s="1093"/>
      <c r="CE41" s="1093"/>
      <c r="CF41" s="1093"/>
      <c r="CG41" s="1093"/>
      <c r="CH41" s="1093"/>
      <c r="CI41" s="1093"/>
      <c r="CJ41" s="1093"/>
      <c r="CK41" s="2189"/>
    </row>
    <row r="42" spans="1:89" s="34" customFormat="1" ht="12" customHeight="1" x14ac:dyDescent="0.2">
      <c r="A42" s="1578"/>
      <c r="B42" s="1579"/>
      <c r="C42" s="1579"/>
      <c r="D42" s="1579"/>
      <c r="E42" s="1579"/>
      <c r="F42" s="1579"/>
      <c r="G42" s="1579"/>
      <c r="H42" s="1033"/>
      <c r="I42" s="1033"/>
      <c r="J42" s="1033"/>
      <c r="K42" s="1033"/>
      <c r="L42" s="1033"/>
      <c r="M42" s="1033"/>
      <c r="N42" s="1033"/>
      <c r="O42" s="1033"/>
      <c r="P42" s="1033"/>
      <c r="Q42" s="1033"/>
      <c r="R42" s="1033"/>
      <c r="S42" s="1033"/>
      <c r="T42" s="1584"/>
      <c r="U42" s="1584"/>
      <c r="V42" s="1584"/>
      <c r="W42" s="1584"/>
      <c r="X42" s="1584"/>
      <c r="Y42" s="1584"/>
      <c r="Z42" s="1584"/>
      <c r="AA42" s="1584"/>
      <c r="AB42" s="1584"/>
      <c r="AC42" s="1584"/>
      <c r="AD42" s="1584"/>
      <c r="AE42" s="1584"/>
      <c r="AF42" s="1123"/>
      <c r="AG42" s="1124"/>
      <c r="AH42" s="1124"/>
      <c r="AI42" s="1285"/>
      <c r="AJ42" s="5"/>
      <c r="AK42" s="2182" t="str">
        <f t="shared" si="1"/>
        <v/>
      </c>
      <c r="AL42" s="2181"/>
      <c r="AM42" s="2181"/>
      <c r="AN42" s="2181" t="str">
        <f t="shared" si="2"/>
        <v/>
      </c>
      <c r="AO42" s="2181"/>
      <c r="AP42" s="2181"/>
      <c r="AQ42" s="2181" t="str">
        <f t="shared" si="3"/>
        <v/>
      </c>
      <c r="AR42" s="2181"/>
      <c r="AS42" s="2183"/>
      <c r="AT42" s="5"/>
      <c r="AU42" s="1977" t="str">
        <f t="shared" si="0"/>
        <v/>
      </c>
      <c r="AV42" s="1978"/>
      <c r="AW42" s="1978"/>
      <c r="AX42" s="1978"/>
      <c r="AY42" s="1978"/>
      <c r="AZ42" s="1978"/>
      <c r="BA42" s="1978"/>
      <c r="BB42" s="1978"/>
      <c r="BC42" s="1978"/>
      <c r="BD42" s="1979"/>
      <c r="BE42" s="5"/>
      <c r="BF42" s="1253"/>
      <c r="BG42" s="1254"/>
      <c r="BH42" s="1088">
        <v>5</v>
      </c>
      <c r="BI42" s="1088"/>
      <c r="BJ42" s="2132" t="s">
        <v>210</v>
      </c>
      <c r="BK42" s="1093"/>
      <c r="BL42" s="1093"/>
      <c r="BM42" s="1093"/>
      <c r="BN42" s="1093"/>
      <c r="BO42" s="1093"/>
      <c r="BP42" s="1093"/>
      <c r="BQ42" s="1093"/>
      <c r="BR42" s="1093"/>
      <c r="BS42" s="1093"/>
      <c r="BT42" s="1093"/>
      <c r="BU42" s="1093"/>
      <c r="BV42" s="1093"/>
      <c r="BW42" s="1093"/>
      <c r="BX42" s="1093"/>
      <c r="BY42" s="1093"/>
      <c r="BZ42" s="1093"/>
      <c r="CA42" s="1093"/>
      <c r="CB42" s="1093"/>
      <c r="CC42" s="1093"/>
      <c r="CD42" s="1093"/>
      <c r="CE42" s="1093"/>
      <c r="CF42" s="1093"/>
      <c r="CG42" s="1093"/>
      <c r="CH42" s="1093"/>
      <c r="CI42" s="1093"/>
      <c r="CJ42" s="1093"/>
      <c r="CK42" s="2189"/>
    </row>
    <row r="43" spans="1:89" s="434" customFormat="1" ht="12" customHeight="1" x14ac:dyDescent="0.2">
      <c r="A43" s="1578"/>
      <c r="B43" s="1579"/>
      <c r="C43" s="1579"/>
      <c r="D43" s="1579"/>
      <c r="E43" s="1579"/>
      <c r="F43" s="1579"/>
      <c r="G43" s="1579"/>
      <c r="H43" s="1049"/>
      <c r="I43" s="1049"/>
      <c r="J43" s="1049"/>
      <c r="K43" s="1049"/>
      <c r="L43" s="1049"/>
      <c r="M43" s="1049"/>
      <c r="N43" s="1033"/>
      <c r="O43" s="1033"/>
      <c r="P43" s="1033"/>
      <c r="Q43" s="1033"/>
      <c r="R43" s="1033"/>
      <c r="S43" s="1033"/>
      <c r="T43" s="1584"/>
      <c r="U43" s="1584"/>
      <c r="V43" s="1584"/>
      <c r="W43" s="1584"/>
      <c r="X43" s="1584"/>
      <c r="Y43" s="1584"/>
      <c r="Z43" s="1584"/>
      <c r="AA43" s="1584"/>
      <c r="AB43" s="1584"/>
      <c r="AC43" s="1584"/>
      <c r="AD43" s="1584"/>
      <c r="AE43" s="1584"/>
      <c r="AF43" s="1123"/>
      <c r="AG43" s="1124"/>
      <c r="AH43" s="1124"/>
      <c r="AI43" s="1285"/>
      <c r="AJ43" s="5"/>
      <c r="AK43" s="2182" t="str">
        <f t="shared" si="1"/>
        <v/>
      </c>
      <c r="AL43" s="2181"/>
      <c r="AM43" s="2181"/>
      <c r="AN43" s="2181" t="str">
        <f t="shared" si="2"/>
        <v/>
      </c>
      <c r="AO43" s="2181"/>
      <c r="AP43" s="2181"/>
      <c r="AQ43" s="2181" t="str">
        <f t="shared" si="3"/>
        <v/>
      </c>
      <c r="AR43" s="2181"/>
      <c r="AS43" s="2183"/>
      <c r="AT43" s="5"/>
      <c r="AU43" s="1977" t="str">
        <f t="shared" si="0"/>
        <v/>
      </c>
      <c r="AV43" s="1978"/>
      <c r="AW43" s="1978"/>
      <c r="AX43" s="1978"/>
      <c r="AY43" s="1978"/>
      <c r="AZ43" s="1978"/>
      <c r="BA43" s="1978"/>
      <c r="BB43" s="1978"/>
      <c r="BC43" s="1978"/>
      <c r="BD43" s="1979"/>
      <c r="BE43" s="5"/>
      <c r="BF43" s="1253"/>
      <c r="BG43" s="1254"/>
      <c r="BH43" s="1088">
        <v>6</v>
      </c>
      <c r="BI43" s="1088"/>
      <c r="BJ43" s="2132" t="s">
        <v>352</v>
      </c>
      <c r="BK43" s="1093"/>
      <c r="BL43" s="1093"/>
      <c r="BM43" s="1093"/>
      <c r="BN43" s="1093"/>
      <c r="BO43" s="1093"/>
      <c r="BP43" s="1093"/>
      <c r="BQ43" s="1093"/>
      <c r="BR43" s="1093"/>
      <c r="BS43" s="1093"/>
      <c r="BT43" s="1093"/>
      <c r="BU43" s="1093"/>
      <c r="BV43" s="1093"/>
      <c r="BW43" s="1093"/>
      <c r="BX43" s="1093"/>
      <c r="BY43" s="1093"/>
      <c r="BZ43" s="1093"/>
      <c r="CA43" s="1093"/>
      <c r="CB43" s="1093"/>
      <c r="CC43" s="1093"/>
      <c r="CD43" s="1093"/>
      <c r="CE43" s="1093"/>
      <c r="CF43" s="1093"/>
      <c r="CG43" s="1093"/>
      <c r="CH43" s="1093"/>
      <c r="CI43" s="1093"/>
      <c r="CJ43" s="1093"/>
      <c r="CK43" s="2189"/>
    </row>
    <row r="44" spans="1:89" s="34" customFormat="1" ht="12" customHeight="1" x14ac:dyDescent="0.2">
      <c r="A44" s="1578"/>
      <c r="B44" s="1579"/>
      <c r="C44" s="1579"/>
      <c r="D44" s="1579"/>
      <c r="E44" s="1579"/>
      <c r="F44" s="1579"/>
      <c r="G44" s="1579"/>
      <c r="H44" s="1033"/>
      <c r="I44" s="1033"/>
      <c r="J44" s="1033"/>
      <c r="K44" s="1033"/>
      <c r="L44" s="1033"/>
      <c r="M44" s="1033"/>
      <c r="N44" s="1033"/>
      <c r="O44" s="1033"/>
      <c r="P44" s="1033"/>
      <c r="Q44" s="1033"/>
      <c r="R44" s="1033"/>
      <c r="S44" s="1033"/>
      <c r="T44" s="1584"/>
      <c r="U44" s="1584"/>
      <c r="V44" s="1584"/>
      <c r="W44" s="1584"/>
      <c r="X44" s="1584"/>
      <c r="Y44" s="1584"/>
      <c r="Z44" s="1584"/>
      <c r="AA44" s="1584"/>
      <c r="AB44" s="1584"/>
      <c r="AC44" s="1584"/>
      <c r="AD44" s="1584"/>
      <c r="AE44" s="1584"/>
      <c r="AF44" s="1123"/>
      <c r="AG44" s="1124"/>
      <c r="AH44" s="1124"/>
      <c r="AI44" s="1285"/>
      <c r="AJ44" s="5"/>
      <c r="AK44" s="2182" t="str">
        <f t="shared" si="1"/>
        <v/>
      </c>
      <c r="AL44" s="2181"/>
      <c r="AM44" s="2181"/>
      <c r="AN44" s="2181" t="str">
        <f t="shared" si="2"/>
        <v/>
      </c>
      <c r="AO44" s="2181"/>
      <c r="AP44" s="2181"/>
      <c r="AQ44" s="2181" t="str">
        <f t="shared" si="3"/>
        <v/>
      </c>
      <c r="AR44" s="2181"/>
      <c r="AS44" s="2183"/>
      <c r="AT44" s="5"/>
      <c r="AU44" s="1977" t="str">
        <f t="shared" si="0"/>
        <v/>
      </c>
      <c r="AV44" s="1978"/>
      <c r="AW44" s="1978"/>
      <c r="AX44" s="1978"/>
      <c r="AY44" s="1978"/>
      <c r="AZ44" s="1978"/>
      <c r="BA44" s="1978"/>
      <c r="BB44" s="1978"/>
      <c r="BC44" s="1978"/>
      <c r="BD44" s="1979"/>
      <c r="BE44" s="5"/>
      <c r="BF44" s="1253"/>
      <c r="BG44" s="1254"/>
      <c r="BH44" s="1088">
        <v>7</v>
      </c>
      <c r="BI44" s="1088"/>
      <c r="BJ44" s="2132" t="s">
        <v>351</v>
      </c>
      <c r="BK44" s="1093"/>
      <c r="BL44" s="1093"/>
      <c r="BM44" s="1093"/>
      <c r="BN44" s="1093"/>
      <c r="BO44" s="1093"/>
      <c r="BP44" s="1093"/>
      <c r="BQ44" s="1093"/>
      <c r="BR44" s="1093"/>
      <c r="BS44" s="1093"/>
      <c r="BT44" s="1093"/>
      <c r="BU44" s="1093"/>
      <c r="BV44" s="1093"/>
      <c r="BW44" s="1093"/>
      <c r="BX44" s="1093"/>
      <c r="BY44" s="1093"/>
      <c r="BZ44" s="1093"/>
      <c r="CA44" s="1093"/>
      <c r="CB44" s="1093"/>
      <c r="CC44" s="1093"/>
      <c r="CD44" s="1093"/>
      <c r="CE44" s="1093"/>
      <c r="CF44" s="1093"/>
      <c r="CG44" s="1093"/>
      <c r="CH44" s="1093"/>
      <c r="CI44" s="1093"/>
      <c r="CJ44" s="1093"/>
      <c r="CK44" s="2189"/>
    </row>
    <row r="45" spans="1:89" s="34" customFormat="1" ht="12" customHeight="1" x14ac:dyDescent="0.2">
      <c r="A45" s="1578"/>
      <c r="B45" s="1579"/>
      <c r="C45" s="1579"/>
      <c r="D45" s="1579"/>
      <c r="E45" s="1579"/>
      <c r="F45" s="1579"/>
      <c r="G45" s="1579"/>
      <c r="H45" s="1049"/>
      <c r="I45" s="1049"/>
      <c r="J45" s="1049"/>
      <c r="K45" s="1049"/>
      <c r="L45" s="1049"/>
      <c r="M45" s="1049"/>
      <c r="N45" s="1033"/>
      <c r="O45" s="1033"/>
      <c r="P45" s="1033"/>
      <c r="Q45" s="1033"/>
      <c r="R45" s="1033"/>
      <c r="S45" s="1033"/>
      <c r="T45" s="1584"/>
      <c r="U45" s="1584"/>
      <c r="V45" s="1584"/>
      <c r="W45" s="1584"/>
      <c r="X45" s="1584"/>
      <c r="Y45" s="1584"/>
      <c r="Z45" s="1584"/>
      <c r="AA45" s="1584"/>
      <c r="AB45" s="1584"/>
      <c r="AC45" s="1584"/>
      <c r="AD45" s="1584"/>
      <c r="AE45" s="1584"/>
      <c r="AF45" s="1123"/>
      <c r="AG45" s="1124"/>
      <c r="AH45" s="1124"/>
      <c r="AI45" s="1285"/>
      <c r="AJ45" s="5"/>
      <c r="AK45" s="2182" t="str">
        <f t="shared" si="1"/>
        <v/>
      </c>
      <c r="AL45" s="2181"/>
      <c r="AM45" s="2181"/>
      <c r="AN45" s="2181" t="str">
        <f t="shared" si="2"/>
        <v/>
      </c>
      <c r="AO45" s="2181"/>
      <c r="AP45" s="2181"/>
      <c r="AQ45" s="2181" t="str">
        <f t="shared" si="3"/>
        <v/>
      </c>
      <c r="AR45" s="2181"/>
      <c r="AS45" s="2183"/>
      <c r="AT45" s="5"/>
      <c r="AU45" s="1977" t="str">
        <f t="shared" si="0"/>
        <v/>
      </c>
      <c r="AV45" s="1978"/>
      <c r="AW45" s="1978"/>
      <c r="AX45" s="1978"/>
      <c r="AY45" s="1978"/>
      <c r="AZ45" s="1978"/>
      <c r="BA45" s="1978"/>
      <c r="BB45" s="1978"/>
      <c r="BC45" s="1978"/>
      <c r="BD45" s="1979"/>
      <c r="BE45" s="5"/>
      <c r="BF45" s="1253"/>
      <c r="BG45" s="1254"/>
      <c r="BH45" s="1088">
        <v>8</v>
      </c>
      <c r="BI45" s="1088"/>
      <c r="BJ45" s="2132" t="s">
        <v>209</v>
      </c>
      <c r="BK45" s="1093"/>
      <c r="BL45" s="1093"/>
      <c r="BM45" s="1093"/>
      <c r="BN45" s="1093"/>
      <c r="BO45" s="1093"/>
      <c r="BP45" s="1093"/>
      <c r="BQ45" s="1093"/>
      <c r="BR45" s="1093"/>
      <c r="BS45" s="1093"/>
      <c r="BT45" s="1093"/>
      <c r="BU45" s="1093"/>
      <c r="BV45" s="1093"/>
      <c r="BW45" s="1093"/>
      <c r="BX45" s="1093"/>
      <c r="BY45" s="1093"/>
      <c r="BZ45" s="1093"/>
      <c r="CA45" s="1093"/>
      <c r="CB45" s="1093"/>
      <c r="CC45" s="1093"/>
      <c r="CD45" s="1093"/>
      <c r="CE45" s="1093"/>
      <c r="CF45" s="1093"/>
      <c r="CG45" s="1093"/>
      <c r="CH45" s="1093"/>
      <c r="CI45" s="1093"/>
      <c r="CJ45" s="1093"/>
      <c r="CK45" s="2189"/>
    </row>
    <row r="46" spans="1:89" s="34" customFormat="1" ht="12" customHeight="1" x14ac:dyDescent="0.2">
      <c r="A46" s="1578"/>
      <c r="B46" s="1579"/>
      <c r="C46" s="1579"/>
      <c r="D46" s="1579"/>
      <c r="E46" s="1579"/>
      <c r="F46" s="1579"/>
      <c r="G46" s="1579"/>
      <c r="H46" s="1033"/>
      <c r="I46" s="1033"/>
      <c r="J46" s="1033"/>
      <c r="K46" s="1033"/>
      <c r="L46" s="1033"/>
      <c r="M46" s="1033"/>
      <c r="N46" s="1033"/>
      <c r="O46" s="1033"/>
      <c r="P46" s="1033"/>
      <c r="Q46" s="1033"/>
      <c r="R46" s="1033"/>
      <c r="S46" s="1033"/>
      <c r="T46" s="1584"/>
      <c r="U46" s="1584"/>
      <c r="V46" s="1584"/>
      <c r="W46" s="1584"/>
      <c r="X46" s="1584"/>
      <c r="Y46" s="1584"/>
      <c r="Z46" s="1584"/>
      <c r="AA46" s="1584"/>
      <c r="AB46" s="1584"/>
      <c r="AC46" s="1584"/>
      <c r="AD46" s="1584"/>
      <c r="AE46" s="1584"/>
      <c r="AF46" s="1123"/>
      <c r="AG46" s="1124"/>
      <c r="AH46" s="1124"/>
      <c r="AI46" s="1285"/>
      <c r="AJ46" s="5"/>
      <c r="AK46" s="2182" t="str">
        <f t="shared" si="1"/>
        <v/>
      </c>
      <c r="AL46" s="2181"/>
      <c r="AM46" s="2181"/>
      <c r="AN46" s="2181" t="str">
        <f t="shared" si="2"/>
        <v/>
      </c>
      <c r="AO46" s="2181"/>
      <c r="AP46" s="2181"/>
      <c r="AQ46" s="2181" t="str">
        <f t="shared" si="3"/>
        <v/>
      </c>
      <c r="AR46" s="2181"/>
      <c r="AS46" s="2183"/>
      <c r="AT46" s="5"/>
      <c r="AU46" s="1977" t="str">
        <f t="shared" si="0"/>
        <v/>
      </c>
      <c r="AV46" s="1978"/>
      <c r="AW46" s="1978"/>
      <c r="AX46" s="1978"/>
      <c r="AY46" s="1978"/>
      <c r="AZ46" s="1978"/>
      <c r="BA46" s="1978"/>
      <c r="BB46" s="1978"/>
      <c r="BC46" s="1978"/>
      <c r="BD46" s="1979"/>
      <c r="BE46" s="5"/>
      <c r="BF46" s="1253"/>
      <c r="BG46" s="1254"/>
      <c r="BH46" s="1088">
        <v>9</v>
      </c>
      <c r="BI46" s="1088"/>
      <c r="BJ46" s="2132" t="s">
        <v>208</v>
      </c>
      <c r="BK46" s="1093"/>
      <c r="BL46" s="1093"/>
      <c r="BM46" s="1093"/>
      <c r="BN46" s="1093"/>
      <c r="BO46" s="1093"/>
      <c r="BP46" s="1093"/>
      <c r="BQ46" s="1093"/>
      <c r="BR46" s="1093"/>
      <c r="BS46" s="1093"/>
      <c r="BT46" s="1093"/>
      <c r="BU46" s="1093"/>
      <c r="BV46" s="1093"/>
      <c r="BW46" s="1093"/>
      <c r="BX46" s="1093"/>
      <c r="BY46" s="1093"/>
      <c r="BZ46" s="1093"/>
      <c r="CA46" s="1093"/>
      <c r="CB46" s="1093"/>
      <c r="CC46" s="1093"/>
      <c r="CD46" s="1093"/>
      <c r="CE46" s="1093"/>
      <c r="CF46" s="1093"/>
      <c r="CG46" s="1093"/>
      <c r="CH46" s="1093"/>
      <c r="CI46" s="1093"/>
      <c r="CJ46" s="1093"/>
      <c r="CK46" s="2189"/>
    </row>
    <row r="47" spans="1:89" s="34" customFormat="1" ht="12" customHeight="1" x14ac:dyDescent="0.2">
      <c r="A47" s="1578"/>
      <c r="B47" s="1579"/>
      <c r="C47" s="1579"/>
      <c r="D47" s="1579"/>
      <c r="E47" s="1579"/>
      <c r="F47" s="1579"/>
      <c r="G47" s="1579"/>
      <c r="H47" s="1049"/>
      <c r="I47" s="1049"/>
      <c r="J47" s="1049"/>
      <c r="K47" s="1049"/>
      <c r="L47" s="1049"/>
      <c r="M47" s="1049"/>
      <c r="N47" s="1033"/>
      <c r="O47" s="1033"/>
      <c r="P47" s="1033"/>
      <c r="Q47" s="926"/>
      <c r="R47" s="926"/>
      <c r="S47" s="926"/>
      <c r="T47" s="1584"/>
      <c r="U47" s="1584"/>
      <c r="V47" s="1584"/>
      <c r="W47" s="1584"/>
      <c r="X47" s="1584"/>
      <c r="Y47" s="1584"/>
      <c r="Z47" s="1584"/>
      <c r="AA47" s="1584"/>
      <c r="AB47" s="1584"/>
      <c r="AC47" s="1584"/>
      <c r="AD47" s="1584"/>
      <c r="AE47" s="1584"/>
      <c r="AF47" s="1123"/>
      <c r="AG47" s="1124"/>
      <c r="AH47" s="1124"/>
      <c r="AI47" s="1285"/>
      <c r="AJ47" s="5"/>
      <c r="AK47" s="2182" t="str">
        <f t="shared" si="1"/>
        <v/>
      </c>
      <c r="AL47" s="2181"/>
      <c r="AM47" s="2181"/>
      <c r="AN47" s="2181" t="str">
        <f t="shared" si="2"/>
        <v/>
      </c>
      <c r="AO47" s="2181"/>
      <c r="AP47" s="2181"/>
      <c r="AQ47" s="2181" t="str">
        <f t="shared" si="3"/>
        <v/>
      </c>
      <c r="AR47" s="2181"/>
      <c r="AS47" s="2183"/>
      <c r="AT47" s="5"/>
      <c r="AU47" s="1977" t="str">
        <f t="shared" si="0"/>
        <v/>
      </c>
      <c r="AV47" s="1978"/>
      <c r="AW47" s="1978"/>
      <c r="AX47" s="1978"/>
      <c r="AY47" s="1978"/>
      <c r="AZ47" s="1978"/>
      <c r="BA47" s="1978"/>
      <c r="BB47" s="1978"/>
      <c r="BC47" s="1978"/>
      <c r="BD47" s="1979"/>
      <c r="BE47" s="5"/>
      <c r="BF47" s="1253"/>
      <c r="BG47" s="1254"/>
      <c r="BH47" s="1088">
        <v>10</v>
      </c>
      <c r="BI47" s="1088"/>
      <c r="BJ47" s="2132" t="s">
        <v>207</v>
      </c>
      <c r="BK47" s="1093"/>
      <c r="BL47" s="1093"/>
      <c r="BM47" s="1093"/>
      <c r="BN47" s="1093"/>
      <c r="BO47" s="1093"/>
      <c r="BP47" s="1093"/>
      <c r="BQ47" s="1093"/>
      <c r="BR47" s="1093"/>
      <c r="BS47" s="1093"/>
      <c r="BT47" s="1093"/>
      <c r="BU47" s="1093"/>
      <c r="BV47" s="1093"/>
      <c r="BW47" s="1093"/>
      <c r="BX47" s="1093"/>
      <c r="BY47" s="1093"/>
      <c r="BZ47" s="1093"/>
      <c r="CA47" s="1093"/>
      <c r="CB47" s="1093"/>
      <c r="CC47" s="1093"/>
      <c r="CD47" s="1093"/>
      <c r="CE47" s="1093"/>
      <c r="CF47" s="1093"/>
      <c r="CG47" s="1093"/>
      <c r="CH47" s="1093"/>
      <c r="CI47" s="1093"/>
      <c r="CJ47" s="1093"/>
      <c r="CK47" s="2189"/>
    </row>
    <row r="48" spans="1:89" s="34" customFormat="1" ht="12" customHeight="1" x14ac:dyDescent="0.2">
      <c r="A48" s="1578"/>
      <c r="B48" s="1579"/>
      <c r="C48" s="1579"/>
      <c r="D48" s="1579"/>
      <c r="E48" s="1579"/>
      <c r="F48" s="1579"/>
      <c r="G48" s="1579"/>
      <c r="H48" s="1033"/>
      <c r="I48" s="1033"/>
      <c r="J48" s="1033"/>
      <c r="K48" s="1033"/>
      <c r="L48" s="1033"/>
      <c r="M48" s="1033"/>
      <c r="N48" s="1033"/>
      <c r="O48" s="1033"/>
      <c r="P48" s="1033"/>
      <c r="Q48" s="1033"/>
      <c r="R48" s="1033"/>
      <c r="S48" s="1033"/>
      <c r="T48" s="1584"/>
      <c r="U48" s="1584"/>
      <c r="V48" s="1584"/>
      <c r="W48" s="1584"/>
      <c r="X48" s="1584"/>
      <c r="Y48" s="1584"/>
      <c r="Z48" s="1584"/>
      <c r="AA48" s="1584"/>
      <c r="AB48" s="1584"/>
      <c r="AC48" s="1584"/>
      <c r="AD48" s="1584"/>
      <c r="AE48" s="1584"/>
      <c r="AF48" s="1123"/>
      <c r="AG48" s="1124"/>
      <c r="AH48" s="1124"/>
      <c r="AI48" s="1285"/>
      <c r="AJ48" s="5"/>
      <c r="AK48" s="2182" t="str">
        <f t="shared" si="1"/>
        <v/>
      </c>
      <c r="AL48" s="2181"/>
      <c r="AM48" s="2181"/>
      <c r="AN48" s="2181" t="str">
        <f t="shared" si="2"/>
        <v/>
      </c>
      <c r="AO48" s="2181"/>
      <c r="AP48" s="2181"/>
      <c r="AQ48" s="2181" t="str">
        <f t="shared" si="3"/>
        <v/>
      </c>
      <c r="AR48" s="2181"/>
      <c r="AS48" s="2183"/>
      <c r="AT48" s="5"/>
      <c r="AU48" s="1977" t="str">
        <f t="shared" si="0"/>
        <v/>
      </c>
      <c r="AV48" s="1978"/>
      <c r="AW48" s="1978"/>
      <c r="AX48" s="1978"/>
      <c r="AY48" s="1978"/>
      <c r="AZ48" s="1978"/>
      <c r="BA48" s="1978"/>
      <c r="BB48" s="1978"/>
      <c r="BC48" s="1978"/>
      <c r="BD48" s="1979"/>
      <c r="BE48" s="5"/>
      <c r="BF48" s="1253"/>
      <c r="BG48" s="1254"/>
      <c r="BH48" s="1088">
        <v>11</v>
      </c>
      <c r="BI48" s="1088"/>
      <c r="BJ48" s="2132" t="s">
        <v>205</v>
      </c>
      <c r="BK48" s="1093"/>
      <c r="BL48" s="1093"/>
      <c r="BM48" s="1093"/>
      <c r="BN48" s="1093"/>
      <c r="BO48" s="1093"/>
      <c r="BP48" s="1093"/>
      <c r="BQ48" s="1093"/>
      <c r="BR48" s="1093"/>
      <c r="BS48" s="1093"/>
      <c r="BT48" s="1093"/>
      <c r="BU48" s="1093"/>
      <c r="BV48" s="1093"/>
      <c r="BW48" s="1093"/>
      <c r="BX48" s="1093"/>
      <c r="BY48" s="1093"/>
      <c r="BZ48" s="1093"/>
      <c r="CA48" s="1093"/>
      <c r="CB48" s="1093"/>
      <c r="CC48" s="1093"/>
      <c r="CD48" s="1093"/>
      <c r="CE48" s="1093"/>
      <c r="CF48" s="1093"/>
      <c r="CG48" s="1093"/>
      <c r="CH48" s="1093"/>
      <c r="CI48" s="1093"/>
      <c r="CJ48" s="1093"/>
      <c r="CK48" s="2189"/>
    </row>
    <row r="49" spans="1:89" s="34" customFormat="1" ht="12" customHeight="1" x14ac:dyDescent="0.2">
      <c r="A49" s="1578"/>
      <c r="B49" s="1579"/>
      <c r="C49" s="1579"/>
      <c r="D49" s="1579"/>
      <c r="E49" s="1579"/>
      <c r="F49" s="1579"/>
      <c r="G49" s="1579"/>
      <c r="H49" s="1049"/>
      <c r="I49" s="1049"/>
      <c r="J49" s="1049"/>
      <c r="K49" s="1049"/>
      <c r="L49" s="1049"/>
      <c r="M49" s="1049"/>
      <c r="N49" s="1033"/>
      <c r="O49" s="1033"/>
      <c r="P49" s="1033"/>
      <c r="Q49" s="1033"/>
      <c r="R49" s="1033"/>
      <c r="S49" s="1033"/>
      <c r="T49" s="1584"/>
      <c r="U49" s="1584"/>
      <c r="V49" s="1584"/>
      <c r="W49" s="1584"/>
      <c r="X49" s="1584"/>
      <c r="Y49" s="1584"/>
      <c r="Z49" s="1584"/>
      <c r="AA49" s="1584"/>
      <c r="AB49" s="1584"/>
      <c r="AC49" s="1584"/>
      <c r="AD49" s="1584"/>
      <c r="AE49" s="1584"/>
      <c r="AF49" s="1123"/>
      <c r="AG49" s="1124"/>
      <c r="AH49" s="1124"/>
      <c r="AI49" s="1285"/>
      <c r="AJ49" s="5"/>
      <c r="AK49" s="2182" t="str">
        <f t="shared" si="1"/>
        <v/>
      </c>
      <c r="AL49" s="2181"/>
      <c r="AM49" s="2181"/>
      <c r="AN49" s="2181" t="str">
        <f t="shared" si="2"/>
        <v/>
      </c>
      <c r="AO49" s="2181"/>
      <c r="AP49" s="2181"/>
      <c r="AQ49" s="2181" t="str">
        <f t="shared" si="3"/>
        <v/>
      </c>
      <c r="AR49" s="2181"/>
      <c r="AS49" s="2183"/>
      <c r="AT49" s="5"/>
      <c r="AU49" s="1977" t="str">
        <f t="shared" si="0"/>
        <v/>
      </c>
      <c r="AV49" s="1978"/>
      <c r="AW49" s="1978"/>
      <c r="AX49" s="1978"/>
      <c r="AY49" s="1978"/>
      <c r="AZ49" s="1978"/>
      <c r="BA49" s="1978"/>
      <c r="BB49" s="1978"/>
      <c r="BC49" s="1978"/>
      <c r="BD49" s="1979"/>
      <c r="BE49" s="5"/>
      <c r="BF49" s="1253"/>
      <c r="BG49" s="1254"/>
      <c r="BH49" s="1088">
        <v>12</v>
      </c>
      <c r="BI49" s="1088"/>
      <c r="BJ49" s="2132" t="s">
        <v>204</v>
      </c>
      <c r="BK49" s="1093"/>
      <c r="BL49" s="1093"/>
      <c r="BM49" s="1093"/>
      <c r="BN49" s="1093"/>
      <c r="BO49" s="1093"/>
      <c r="BP49" s="1093"/>
      <c r="BQ49" s="1093"/>
      <c r="BR49" s="1093"/>
      <c r="BS49" s="1093"/>
      <c r="BT49" s="1093"/>
      <c r="BU49" s="1093"/>
      <c r="BV49" s="1093"/>
      <c r="BW49" s="1093"/>
      <c r="BX49" s="1093"/>
      <c r="BY49" s="1093"/>
      <c r="BZ49" s="1093"/>
      <c r="CA49" s="1093"/>
      <c r="CB49" s="1093"/>
      <c r="CC49" s="1093"/>
      <c r="CD49" s="1093"/>
      <c r="CE49" s="1093"/>
      <c r="CF49" s="1093"/>
      <c r="CG49" s="1093"/>
      <c r="CH49" s="1093"/>
      <c r="CI49" s="1093"/>
      <c r="CJ49" s="1093"/>
      <c r="CK49" s="2189"/>
    </row>
    <row r="50" spans="1:89" s="34" customFormat="1" ht="12" customHeight="1" x14ac:dyDescent="0.2">
      <c r="A50" s="1578"/>
      <c r="B50" s="1579"/>
      <c r="C50" s="1579"/>
      <c r="D50" s="1579"/>
      <c r="E50" s="1579"/>
      <c r="F50" s="1579"/>
      <c r="G50" s="1579"/>
      <c r="H50" s="1033"/>
      <c r="I50" s="1033"/>
      <c r="J50" s="1033"/>
      <c r="K50" s="1033"/>
      <c r="L50" s="1033"/>
      <c r="M50" s="1033"/>
      <c r="N50" s="1033"/>
      <c r="O50" s="1033"/>
      <c r="P50" s="1033"/>
      <c r="Q50" s="1033"/>
      <c r="R50" s="1033"/>
      <c r="S50" s="1033"/>
      <c r="T50" s="1584"/>
      <c r="U50" s="1584"/>
      <c r="V50" s="1584"/>
      <c r="W50" s="1584"/>
      <c r="X50" s="1584"/>
      <c r="Y50" s="1584"/>
      <c r="Z50" s="1584"/>
      <c r="AA50" s="1584"/>
      <c r="AB50" s="1584"/>
      <c r="AC50" s="1584"/>
      <c r="AD50" s="1584"/>
      <c r="AE50" s="1584"/>
      <c r="AF50" s="1123"/>
      <c r="AG50" s="1124"/>
      <c r="AH50" s="1124"/>
      <c r="AI50" s="1285"/>
      <c r="AJ50" s="5"/>
      <c r="AK50" s="2182" t="str">
        <f t="shared" si="1"/>
        <v/>
      </c>
      <c r="AL50" s="2181"/>
      <c r="AM50" s="2181"/>
      <c r="AN50" s="2181" t="str">
        <f t="shared" si="2"/>
        <v/>
      </c>
      <c r="AO50" s="2181"/>
      <c r="AP50" s="2181"/>
      <c r="AQ50" s="2181" t="str">
        <f t="shared" si="3"/>
        <v/>
      </c>
      <c r="AR50" s="2181"/>
      <c r="AS50" s="2183"/>
      <c r="AT50" s="5"/>
      <c r="AU50" s="1977" t="str">
        <f t="shared" si="0"/>
        <v/>
      </c>
      <c r="AV50" s="1978"/>
      <c r="AW50" s="1978"/>
      <c r="AX50" s="1978"/>
      <c r="AY50" s="1978"/>
      <c r="AZ50" s="1978"/>
      <c r="BA50" s="1978"/>
      <c r="BB50" s="1978"/>
      <c r="BC50" s="1978"/>
      <c r="BD50" s="1979"/>
      <c r="BE50" s="5"/>
      <c r="BF50" s="1253"/>
      <c r="BG50" s="1254"/>
      <c r="BH50" s="1088">
        <v>13</v>
      </c>
      <c r="BI50" s="1088"/>
      <c r="BJ50" s="2132" t="s">
        <v>350</v>
      </c>
      <c r="BK50" s="1093"/>
      <c r="BL50" s="1093"/>
      <c r="BM50" s="1093"/>
      <c r="BN50" s="1093"/>
      <c r="BO50" s="1093"/>
      <c r="BP50" s="1093"/>
      <c r="BQ50" s="1093"/>
      <c r="BR50" s="1093"/>
      <c r="BS50" s="1093"/>
      <c r="BT50" s="1093"/>
      <c r="BU50" s="1093"/>
      <c r="BV50" s="1093"/>
      <c r="BW50" s="1093"/>
      <c r="BX50" s="1093"/>
      <c r="BY50" s="1093"/>
      <c r="BZ50" s="1093"/>
      <c r="CA50" s="1093"/>
      <c r="CB50" s="1093"/>
      <c r="CC50" s="1093"/>
      <c r="CD50" s="1093"/>
      <c r="CE50" s="1093"/>
      <c r="CF50" s="1093"/>
      <c r="CG50" s="1093"/>
      <c r="CH50" s="1093"/>
      <c r="CI50" s="1093"/>
      <c r="CJ50" s="1093"/>
      <c r="CK50" s="2189"/>
    </row>
    <row r="51" spans="1:89" s="230" customFormat="1" ht="12" customHeight="1" thickBot="1" x14ac:dyDescent="0.25">
      <c r="A51" s="1578"/>
      <c r="B51" s="1579"/>
      <c r="C51" s="1579"/>
      <c r="D51" s="1579"/>
      <c r="E51" s="1579"/>
      <c r="F51" s="1579"/>
      <c r="G51" s="1579"/>
      <c r="H51" s="1049"/>
      <c r="I51" s="1049"/>
      <c r="J51" s="1049"/>
      <c r="K51" s="1049"/>
      <c r="L51" s="1049"/>
      <c r="M51" s="1049"/>
      <c r="N51" s="1033"/>
      <c r="O51" s="1033"/>
      <c r="P51" s="1033"/>
      <c r="Q51" s="1033"/>
      <c r="R51" s="1033"/>
      <c r="S51" s="1033"/>
      <c r="T51" s="1584"/>
      <c r="U51" s="1584"/>
      <c r="V51" s="1584"/>
      <c r="W51" s="1584"/>
      <c r="X51" s="1584"/>
      <c r="Y51" s="1584"/>
      <c r="Z51" s="1584"/>
      <c r="AA51" s="1584"/>
      <c r="AB51" s="1584"/>
      <c r="AC51" s="1584"/>
      <c r="AD51" s="1584"/>
      <c r="AE51" s="1584"/>
      <c r="AF51" s="1123"/>
      <c r="AG51" s="1124"/>
      <c r="AH51" s="1124"/>
      <c r="AI51" s="1285"/>
      <c r="AJ51" s="5"/>
      <c r="AK51" s="2182" t="str">
        <f t="shared" si="1"/>
        <v/>
      </c>
      <c r="AL51" s="2181"/>
      <c r="AM51" s="2181"/>
      <c r="AN51" s="2181" t="str">
        <f t="shared" si="2"/>
        <v/>
      </c>
      <c r="AO51" s="2181"/>
      <c r="AP51" s="2181"/>
      <c r="AQ51" s="2181" t="str">
        <f t="shared" si="3"/>
        <v/>
      </c>
      <c r="AR51" s="2181"/>
      <c r="AS51" s="2183"/>
      <c r="AT51" s="5"/>
      <c r="AU51" s="1977" t="str">
        <f t="shared" si="0"/>
        <v/>
      </c>
      <c r="AV51" s="1978"/>
      <c r="AW51" s="1978"/>
      <c r="AX51" s="1978"/>
      <c r="AY51" s="1978"/>
      <c r="AZ51" s="1978"/>
      <c r="BA51" s="1978"/>
      <c r="BB51" s="1978"/>
      <c r="BC51" s="1978"/>
      <c r="BD51" s="1979"/>
      <c r="BE51" s="5"/>
      <c r="BF51" s="2022"/>
      <c r="BG51" s="1616"/>
      <c r="BH51" s="1561">
        <v>14</v>
      </c>
      <c r="BI51" s="1561"/>
      <c r="BJ51" s="1278" t="s">
        <v>196</v>
      </c>
      <c r="BK51" s="1279"/>
      <c r="BL51" s="1279"/>
      <c r="BM51" s="1279"/>
      <c r="BN51" s="1279"/>
      <c r="BO51" s="1279"/>
      <c r="BP51" s="1279"/>
      <c r="BQ51" s="1279"/>
      <c r="BR51" s="1279"/>
      <c r="BS51" s="1279"/>
      <c r="BT51" s="1279"/>
      <c r="BU51" s="1279"/>
      <c r="BV51" s="1279"/>
      <c r="BW51" s="1279"/>
      <c r="BX51" s="1279"/>
      <c r="BY51" s="1279"/>
      <c r="BZ51" s="1279"/>
      <c r="CA51" s="1279"/>
      <c r="CB51" s="1279"/>
      <c r="CC51" s="1279"/>
      <c r="CD51" s="1279"/>
      <c r="CE51" s="1279"/>
      <c r="CF51" s="1279"/>
      <c r="CG51" s="1279"/>
      <c r="CH51" s="1279"/>
      <c r="CI51" s="1279"/>
      <c r="CJ51" s="1279"/>
      <c r="CK51" s="1280"/>
    </row>
    <row r="52" spans="1:89" s="374" customFormat="1" ht="12" customHeight="1" x14ac:dyDescent="0.2">
      <c r="A52" s="1578"/>
      <c r="B52" s="1579"/>
      <c r="C52" s="1579"/>
      <c r="D52" s="1579"/>
      <c r="E52" s="1579"/>
      <c r="F52" s="1579"/>
      <c r="G52" s="1579"/>
      <c r="H52" s="1033"/>
      <c r="I52" s="1033"/>
      <c r="J52" s="1033"/>
      <c r="K52" s="1033"/>
      <c r="L52" s="1033"/>
      <c r="M52" s="1033"/>
      <c r="N52" s="1033"/>
      <c r="O52" s="1033"/>
      <c r="P52" s="1033"/>
      <c r="Q52" s="1078"/>
      <c r="R52" s="1078"/>
      <c r="S52" s="1078"/>
      <c r="T52" s="1584"/>
      <c r="U52" s="1584"/>
      <c r="V52" s="1584"/>
      <c r="W52" s="1584"/>
      <c r="X52" s="1584"/>
      <c r="Y52" s="1584"/>
      <c r="Z52" s="1584"/>
      <c r="AA52" s="1584"/>
      <c r="AB52" s="1584"/>
      <c r="AC52" s="1584"/>
      <c r="AD52" s="1584"/>
      <c r="AE52" s="1584"/>
      <c r="AF52" s="2184"/>
      <c r="AG52" s="945"/>
      <c r="AH52" s="945"/>
      <c r="AI52" s="2185"/>
      <c r="AJ52" s="5"/>
      <c r="AK52" s="2182" t="str">
        <f t="shared" si="1"/>
        <v/>
      </c>
      <c r="AL52" s="2181"/>
      <c r="AM52" s="2181"/>
      <c r="AN52" s="2181" t="str">
        <f t="shared" si="2"/>
        <v/>
      </c>
      <c r="AO52" s="2181"/>
      <c r="AP52" s="2181"/>
      <c r="AQ52" s="2181" t="str">
        <f t="shared" si="3"/>
        <v/>
      </c>
      <c r="AR52" s="2181"/>
      <c r="AS52" s="2183"/>
      <c r="AT52" s="5"/>
      <c r="AU52" s="1977" t="str">
        <f t="shared" si="0"/>
        <v/>
      </c>
      <c r="AV52" s="1978"/>
      <c r="AW52" s="1978"/>
      <c r="AX52" s="1978"/>
      <c r="AY52" s="1978"/>
      <c r="AZ52" s="1978"/>
      <c r="BA52" s="1978"/>
      <c r="BB52" s="1978"/>
      <c r="BC52" s="1978"/>
      <c r="BD52" s="1979"/>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593" t="s">
        <v>40</v>
      </c>
      <c r="B53" s="1594"/>
      <c r="C53" s="1594"/>
      <c r="D53" s="1594"/>
      <c r="E53" s="1594"/>
      <c r="F53" s="1594"/>
      <c r="G53" s="1594"/>
      <c r="H53" s="1594"/>
      <c r="I53" s="1594"/>
      <c r="J53" s="1594"/>
      <c r="K53" s="1594"/>
      <c r="L53" s="1594"/>
      <c r="M53" s="1594"/>
      <c r="N53" s="1594"/>
      <c r="O53" s="1594"/>
      <c r="P53" s="1594"/>
      <c r="Q53" s="1443" t="str">
        <f>IF(SUM(Q35:S52)&lt;&gt;0,SUM(Q35:S52),"")</f>
        <v/>
      </c>
      <c r="R53" s="1443"/>
      <c r="S53" s="1443"/>
      <c r="T53" s="1443" t="str">
        <f>IF(SUM(T35:V52)&lt;&gt;0,SUM(T35:V52),"")</f>
        <v/>
      </c>
      <c r="U53" s="1443"/>
      <c r="V53" s="1443"/>
      <c r="W53" s="1443" t="str">
        <f>IF(SUM(W35:Y52)&lt;&gt;0,SUM(W35:Y52),"")</f>
        <v/>
      </c>
      <c r="X53" s="1443"/>
      <c r="Y53" s="1443"/>
      <c r="Z53" s="1443" t="str">
        <f>IF(SUM(Z35:AB52)&lt;&gt;0,SUM(Z35:AB52),"")</f>
        <v/>
      </c>
      <c r="AA53" s="1443"/>
      <c r="AB53" s="1443"/>
      <c r="AC53" s="1443" t="str">
        <f>IF(SUM(AC35:AE52)&lt;&gt;0,SUM(AC35:AE52),"")</f>
        <v/>
      </c>
      <c r="AD53" s="1443"/>
      <c r="AE53" s="1443"/>
      <c r="AF53" s="2159"/>
      <c r="AG53" s="2159"/>
      <c r="AH53" s="2159"/>
      <c r="AI53" s="2160"/>
      <c r="AJ53" s="5"/>
      <c r="AK53" s="1643" t="str">
        <f>IFERROR((T53/Q53),"")</f>
        <v/>
      </c>
      <c r="AL53" s="1644"/>
      <c r="AM53" s="1644"/>
      <c r="AN53" s="1644"/>
      <c r="AO53" s="1644"/>
      <c r="AP53" s="1644"/>
      <c r="AQ53" s="1644"/>
      <c r="AR53" s="1644"/>
      <c r="AS53" s="1645"/>
      <c r="AT53" s="5"/>
      <c r="AU53" s="1980" t="str">
        <f>IFERROR(IF(AC53="","",IF(AC53&lt;Q53-(Q53*$BB$32),"Below "&amp;$BB$32*100&amp;"% by "&amp;Q53-(Q53*$BB$32)-AC53&amp;" CFM",IF(AC53&gt;Q53+(Q53*$BB$31),"Above "&amp;$BB$31*100&amp;"% by "&amp;AC53-Q53-(Q53*$BB$31)&amp;" CFM",""))),"")</f>
        <v/>
      </c>
      <c r="AV53" s="1981"/>
      <c r="AW53" s="1981"/>
      <c r="AX53" s="1981"/>
      <c r="AY53" s="1981"/>
      <c r="AZ53" s="1981"/>
      <c r="BA53" s="1981"/>
      <c r="BB53" s="1981"/>
      <c r="BC53" s="1981"/>
      <c r="BD53" s="1982"/>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313" t="s">
        <v>696</v>
      </c>
      <c r="AV55" s="1314"/>
      <c r="AW55" s="1314"/>
      <c r="AX55" s="1314"/>
      <c r="AY55" s="1314"/>
      <c r="AZ55" s="1314"/>
      <c r="BA55" s="1314"/>
      <c r="BB55" s="1314"/>
      <c r="BC55" s="1314"/>
      <c r="BD55" s="1314"/>
      <c r="BE55" s="1314"/>
      <c r="BF55" s="1314"/>
      <c r="BG55" s="1314"/>
      <c r="BH55" s="1314"/>
      <c r="BI55" s="1315"/>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913"/>
      <c r="AV56" s="914"/>
      <c r="AW56" s="914"/>
      <c r="AX56" s="914"/>
      <c r="AY56" s="915"/>
      <c r="AZ56" s="916"/>
      <c r="BA56" s="914"/>
      <c r="BB56" s="914"/>
      <c r="BC56" s="914"/>
      <c r="BD56" s="915"/>
      <c r="BE56" s="916"/>
      <c r="BF56" s="914"/>
      <c r="BG56" s="914"/>
      <c r="BH56" s="914"/>
      <c r="BI56" s="917"/>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894"/>
      <c r="AV57" s="878"/>
      <c r="AW57" s="878"/>
      <c r="AX57" s="878"/>
      <c r="AY57" s="879"/>
      <c r="AZ57" s="877"/>
      <c r="BA57" s="878"/>
      <c r="BB57" s="878"/>
      <c r="BC57" s="878"/>
      <c r="BD57" s="879"/>
      <c r="BE57" s="877"/>
      <c r="BF57" s="878"/>
      <c r="BG57" s="878"/>
      <c r="BH57" s="878"/>
      <c r="BI57" s="880"/>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894"/>
      <c r="AV58" s="878"/>
      <c r="AW58" s="878"/>
      <c r="AX58" s="878"/>
      <c r="AY58" s="879"/>
      <c r="AZ58" s="877"/>
      <c r="BA58" s="878"/>
      <c r="BB58" s="878"/>
      <c r="BC58" s="878"/>
      <c r="BD58" s="879"/>
      <c r="BE58" s="877"/>
      <c r="BF58" s="878"/>
      <c r="BG58" s="878"/>
      <c r="BH58" s="878"/>
      <c r="BI58" s="880"/>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894"/>
      <c r="AV59" s="878"/>
      <c r="AW59" s="878"/>
      <c r="AX59" s="878"/>
      <c r="AY59" s="879"/>
      <c r="AZ59" s="877"/>
      <c r="BA59" s="878"/>
      <c r="BB59" s="878"/>
      <c r="BC59" s="878"/>
      <c r="BD59" s="879"/>
      <c r="BE59" s="877"/>
      <c r="BF59" s="878"/>
      <c r="BG59" s="878"/>
      <c r="BH59" s="878"/>
      <c r="BI59" s="880"/>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894"/>
      <c r="AV60" s="878"/>
      <c r="AW60" s="878"/>
      <c r="AX60" s="878"/>
      <c r="AY60" s="879"/>
      <c r="AZ60" s="877"/>
      <c r="BA60" s="878"/>
      <c r="BB60" s="878"/>
      <c r="BC60" s="878"/>
      <c r="BD60" s="879"/>
      <c r="BE60" s="877"/>
      <c r="BF60" s="878"/>
      <c r="BG60" s="878"/>
      <c r="BH60" s="878"/>
      <c r="BI60" s="880"/>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38"/>
      <c r="AV61" s="931"/>
      <c r="AW61" s="931"/>
      <c r="AX61" s="931"/>
      <c r="AY61" s="939"/>
      <c r="AZ61" s="930"/>
      <c r="BA61" s="931"/>
      <c r="BB61" s="931"/>
      <c r="BC61" s="931"/>
      <c r="BD61" s="939"/>
      <c r="BE61" s="930"/>
      <c r="BF61" s="931"/>
      <c r="BG61" s="931"/>
      <c r="BH61" s="931"/>
      <c r="BI61" s="932"/>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91" t="s">
        <v>49</v>
      </c>
      <c r="AK1" s="2191"/>
      <c r="AL1" s="2191"/>
      <c r="AM1" s="2191"/>
      <c r="AN1" s="2191"/>
      <c r="AO1" s="2191"/>
      <c r="AP1" s="2191"/>
      <c r="AQ1" s="2191"/>
      <c r="AR1" s="2191"/>
      <c r="AS1" s="2191"/>
      <c r="AT1" s="2191"/>
      <c r="AU1" s="2191"/>
      <c r="AV1" s="2191"/>
      <c r="AW1" s="2191"/>
      <c r="AX1" s="2191"/>
      <c r="AY1" s="2191"/>
      <c r="AZ1" s="2191"/>
      <c r="BA1" s="2191"/>
      <c r="BB1" s="2191"/>
      <c r="BC1" s="2191"/>
      <c r="BD1" s="2191"/>
      <c r="BE1" s="2191"/>
      <c r="BF1" s="2191"/>
      <c r="BG1" s="2191"/>
      <c r="BH1" s="2191"/>
      <c r="BI1" s="2191"/>
      <c r="BJ1" s="2191"/>
      <c r="BK1" s="2191"/>
      <c r="BL1" s="2191"/>
      <c r="BM1" s="2191"/>
      <c r="BN1" s="2191"/>
      <c r="BO1" s="2191"/>
      <c r="BP1" s="2191"/>
      <c r="BQ1" s="2191"/>
      <c r="BR1" s="2191"/>
      <c r="BS1" s="219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9"/>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79" t="s">
        <v>48</v>
      </c>
      <c r="B7" s="1379"/>
      <c r="C7" s="1379"/>
      <c r="D7" s="1379"/>
      <c r="E7" s="1379"/>
      <c r="F7" s="948"/>
      <c r="G7" s="948"/>
      <c r="H7" s="948"/>
      <c r="I7" s="948"/>
      <c r="J7" s="948"/>
      <c r="K7" s="948"/>
      <c r="L7" s="948"/>
      <c r="M7" s="948"/>
      <c r="N7" s="948"/>
      <c r="O7" s="948"/>
      <c r="P7" s="948"/>
      <c r="Q7" s="6"/>
      <c r="R7" s="6"/>
      <c r="S7" s="6"/>
      <c r="T7" s="1379" t="s">
        <v>47</v>
      </c>
      <c r="U7" s="1379"/>
      <c r="V7" s="1379"/>
      <c r="W7" s="1379"/>
      <c r="X7" s="1379"/>
      <c r="Y7" s="948"/>
      <c r="Z7" s="948"/>
      <c r="AA7" s="948"/>
      <c r="AB7" s="948"/>
      <c r="AC7" s="948"/>
      <c r="AD7" s="948"/>
      <c r="AE7" s="948"/>
      <c r="AF7" s="948"/>
      <c r="AG7" s="948"/>
      <c r="AH7" s="948"/>
      <c r="AI7" s="948"/>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296" t="s">
        <v>158</v>
      </c>
      <c r="B11" s="1297"/>
      <c r="C11" s="1297"/>
      <c r="D11" s="1297"/>
      <c r="E11" s="1297"/>
      <c r="F11" s="1297"/>
      <c r="G11" s="1297"/>
      <c r="H11" s="1297"/>
      <c r="I11" s="1297"/>
      <c r="J11" s="1297"/>
      <c r="K11" s="1297"/>
      <c r="L11" s="1297"/>
      <c r="M11" s="1297"/>
      <c r="N11" s="1297"/>
      <c r="O11" s="1297"/>
      <c r="P11" s="1298"/>
      <c r="Q11" s="6"/>
      <c r="R11" s="6"/>
      <c r="S11" s="1296" t="s">
        <v>114</v>
      </c>
      <c r="T11" s="1297"/>
      <c r="U11" s="1297"/>
      <c r="V11" s="1297"/>
      <c r="W11" s="1297"/>
      <c r="X11" s="1297"/>
      <c r="Y11" s="1297"/>
      <c r="Z11" s="1297"/>
      <c r="AA11" s="1297"/>
      <c r="AB11" s="1297"/>
      <c r="AC11" s="1297"/>
      <c r="AD11" s="1297"/>
      <c r="AE11" s="1297"/>
      <c r="AF11" s="1297"/>
      <c r="AG11" s="1297"/>
      <c r="AH11" s="1297"/>
      <c r="AI11" s="1298"/>
      <c r="AJ11" s="5"/>
      <c r="AK11" s="1313" t="s">
        <v>1007</v>
      </c>
      <c r="AL11" s="1314"/>
      <c r="AM11" s="1314"/>
      <c r="AN11" s="1314"/>
      <c r="AO11" s="1314"/>
      <c r="AP11" s="1314"/>
      <c r="AQ11" s="1314"/>
      <c r="AR11" s="1314"/>
      <c r="AS11" s="1314"/>
      <c r="AT11" s="1314"/>
      <c r="AU11" s="1314"/>
      <c r="AV11" s="1314"/>
      <c r="AW11" s="1314"/>
      <c r="AX11" s="1314"/>
      <c r="AY11" s="1314"/>
      <c r="AZ11" s="1314"/>
      <c r="BA11" s="1314"/>
      <c r="BB11" s="1314"/>
      <c r="BC11" s="1314"/>
      <c r="BD11" s="1314"/>
      <c r="BE11" s="1314"/>
      <c r="BF11" s="1314"/>
      <c r="BG11" s="1314"/>
      <c r="BH11" s="1314"/>
      <c r="BI11" s="1314"/>
      <c r="BJ11" s="1314"/>
      <c r="BK11" s="1314"/>
      <c r="BL11" s="1314"/>
      <c r="BM11" s="1314"/>
      <c r="BN11" s="1314"/>
      <c r="BO11" s="1315"/>
      <c r="BP11" s="5"/>
      <c r="BQ11" s="5"/>
      <c r="BR11" s="5"/>
      <c r="BS11" s="5"/>
    </row>
    <row r="12" spans="1:71" ht="12.75" customHeight="1" thickTop="1" x14ac:dyDescent="0.2">
      <c r="A12" s="1386" t="s">
        <v>111</v>
      </c>
      <c r="B12" s="1387"/>
      <c r="C12" s="1387"/>
      <c r="D12" s="1387"/>
      <c r="E12" s="1387"/>
      <c r="F12" s="1388"/>
      <c r="G12" s="1049"/>
      <c r="H12" s="1049"/>
      <c r="I12" s="1049"/>
      <c r="J12" s="1049"/>
      <c r="K12" s="1049"/>
      <c r="L12" s="1049"/>
      <c r="M12" s="1049"/>
      <c r="N12" s="1049"/>
      <c r="O12" s="1049"/>
      <c r="P12" s="1050"/>
      <c r="Q12" s="6"/>
      <c r="R12" s="6"/>
      <c r="S12" s="1361" t="s">
        <v>111</v>
      </c>
      <c r="T12" s="1362"/>
      <c r="U12" s="1362"/>
      <c r="V12" s="1362"/>
      <c r="W12" s="1362"/>
      <c r="X12" s="1362"/>
      <c r="Y12" s="1362"/>
      <c r="Z12" s="1049"/>
      <c r="AA12" s="1049"/>
      <c r="AB12" s="1049"/>
      <c r="AC12" s="1049"/>
      <c r="AD12" s="1049"/>
      <c r="AE12" s="1049"/>
      <c r="AF12" s="1049"/>
      <c r="AG12" s="1049"/>
      <c r="AH12" s="1049"/>
      <c r="AI12" s="1050"/>
      <c r="AJ12" s="5"/>
      <c r="AK12" s="1691"/>
      <c r="AL12" s="1692"/>
      <c r="AM12" s="1693"/>
      <c r="AN12" s="1267" t="s">
        <v>1006</v>
      </c>
      <c r="AO12" s="1267"/>
      <c r="AP12" s="1267"/>
      <c r="AQ12" s="1267" t="s">
        <v>98</v>
      </c>
      <c r="AR12" s="1267"/>
      <c r="AS12" s="1267"/>
      <c r="AT12" s="2070"/>
      <c r="AU12" s="2070"/>
      <c r="AV12" s="2070"/>
      <c r="AW12" s="2070"/>
      <c r="AX12" s="2070"/>
      <c r="AY12" s="2071"/>
      <c r="AZ12" s="1267" t="s">
        <v>155</v>
      </c>
      <c r="BA12" s="1267"/>
      <c r="BB12" s="1267"/>
      <c r="BC12" s="1267"/>
      <c r="BD12" s="1267"/>
      <c r="BE12" s="1267"/>
      <c r="BF12" s="1267"/>
      <c r="BG12" s="1267"/>
      <c r="BH12" s="2072" t="s">
        <v>154</v>
      </c>
      <c r="BI12" s="2073"/>
      <c r="BJ12" s="2073"/>
      <c r="BK12" s="2073"/>
      <c r="BL12" s="2073"/>
      <c r="BM12" s="2073"/>
      <c r="BN12" s="2073"/>
      <c r="BO12" s="2074"/>
      <c r="BP12" s="5"/>
      <c r="BQ12" s="5"/>
      <c r="BR12" s="5"/>
      <c r="BS12" s="5"/>
    </row>
    <row r="13" spans="1:71" ht="12" customHeight="1" x14ac:dyDescent="0.2">
      <c r="A13" s="1392" t="s">
        <v>54</v>
      </c>
      <c r="B13" s="1393"/>
      <c r="C13" s="1393"/>
      <c r="D13" s="1393"/>
      <c r="E13" s="1393"/>
      <c r="F13" s="1394"/>
      <c r="G13" s="1033"/>
      <c r="H13" s="1033"/>
      <c r="I13" s="1033"/>
      <c r="J13" s="1033"/>
      <c r="K13" s="1033"/>
      <c r="L13" s="1033"/>
      <c r="M13" s="1033"/>
      <c r="N13" s="1033"/>
      <c r="O13" s="1033"/>
      <c r="P13" s="1034"/>
      <c r="Q13" s="6"/>
      <c r="R13" s="6"/>
      <c r="S13" s="1304" t="s">
        <v>108</v>
      </c>
      <c r="T13" s="1305"/>
      <c r="U13" s="1305"/>
      <c r="V13" s="1305"/>
      <c r="W13" s="1305"/>
      <c r="X13" s="1305"/>
      <c r="Y13" s="1305"/>
      <c r="Z13" s="1033"/>
      <c r="AA13" s="1033"/>
      <c r="AB13" s="1033"/>
      <c r="AC13" s="1033"/>
      <c r="AD13" s="1033"/>
      <c r="AE13" s="1033"/>
      <c r="AF13" s="1033"/>
      <c r="AG13" s="1033"/>
      <c r="AH13" s="1033"/>
      <c r="AI13" s="1034"/>
      <c r="AJ13" s="5"/>
      <c r="AK13" s="1324" t="s">
        <v>152</v>
      </c>
      <c r="AL13" s="1325"/>
      <c r="AM13" s="1325"/>
      <c r="AN13" s="1080"/>
      <c r="AO13" s="1080"/>
      <c r="AP13" s="1080"/>
      <c r="AQ13" s="1073"/>
      <c r="AR13" s="1073"/>
      <c r="AS13" s="1074"/>
      <c r="AT13" s="2075"/>
      <c r="AU13" s="2076"/>
      <c r="AV13" s="2076"/>
      <c r="AW13" s="2076"/>
      <c r="AX13" s="2076"/>
      <c r="AY13" s="2077"/>
      <c r="AZ13" s="2069" t="str">
        <f>IF(AN13="","",IF(100*(ABS(AN13-$AN$16)/$AN$16)&gt;10,"T1 Exceeds 10% by "&amp;ROUND(100*(ABS(AN13-$AN$16)/$AN$16)-10,1)&amp;"%",""))</f>
        <v/>
      </c>
      <c r="BA13" s="1322"/>
      <c r="BB13" s="1322"/>
      <c r="BC13" s="1322"/>
      <c r="BD13" s="1322"/>
      <c r="BE13" s="1322"/>
      <c r="BF13" s="1322"/>
      <c r="BG13" s="1322"/>
      <c r="BH13" s="1322" t="str">
        <f>IF(AQ13="","",IF(100*(ABS(AQ13-$AQ$16)/$AQ$16)&gt;2,"T1 Exceeds 2% by "&amp;ROUND(100*(ABS(AQ13-$AQ$16)/$AQ$16)-2,1)&amp;"%",""))</f>
        <v/>
      </c>
      <c r="BI13" s="1322"/>
      <c r="BJ13" s="1322"/>
      <c r="BK13" s="1322"/>
      <c r="BL13" s="1322"/>
      <c r="BM13" s="1322"/>
      <c r="BN13" s="1322"/>
      <c r="BO13" s="1323"/>
      <c r="BP13" s="5"/>
      <c r="BQ13" s="5"/>
      <c r="BR13" s="5"/>
      <c r="BS13" s="5"/>
    </row>
    <row r="14" spans="1:71" ht="12" customHeight="1" x14ac:dyDescent="0.2">
      <c r="A14" s="1392" t="s">
        <v>150</v>
      </c>
      <c r="B14" s="1393"/>
      <c r="C14" s="1393"/>
      <c r="D14" s="1393"/>
      <c r="E14" s="1393"/>
      <c r="F14" s="1394"/>
      <c r="G14" s="1033"/>
      <c r="H14" s="1033"/>
      <c r="I14" s="1033"/>
      <c r="J14" s="1033"/>
      <c r="K14" s="1033"/>
      <c r="L14" s="1033"/>
      <c r="M14" s="1033"/>
      <c r="N14" s="1033"/>
      <c r="O14" s="1033"/>
      <c r="P14" s="1034"/>
      <c r="Q14" s="6"/>
      <c r="R14" s="6"/>
      <c r="S14" s="1392" t="s">
        <v>105</v>
      </c>
      <c r="T14" s="1393"/>
      <c r="U14" s="1393"/>
      <c r="V14" s="1393"/>
      <c r="W14" s="1393"/>
      <c r="X14" s="1393"/>
      <c r="Y14" s="1394"/>
      <c r="Z14" s="933"/>
      <c r="AA14" s="933"/>
      <c r="AB14" s="933"/>
      <c r="AC14" s="933"/>
      <c r="AD14" s="933"/>
      <c r="AE14" s="933"/>
      <c r="AF14" s="933"/>
      <c r="AG14" s="933"/>
      <c r="AH14" s="933"/>
      <c r="AI14" s="1081"/>
      <c r="AJ14" s="5"/>
      <c r="AK14" s="1324" t="s">
        <v>51</v>
      </c>
      <c r="AL14" s="1325"/>
      <c r="AM14" s="1325"/>
      <c r="AN14" s="1080"/>
      <c r="AO14" s="1080"/>
      <c r="AP14" s="1080"/>
      <c r="AQ14" s="1073"/>
      <c r="AR14" s="1073"/>
      <c r="AS14" s="1074"/>
      <c r="AT14" s="2078"/>
      <c r="AU14" s="2079"/>
      <c r="AV14" s="2079"/>
      <c r="AW14" s="2079"/>
      <c r="AX14" s="2079"/>
      <c r="AY14" s="2080"/>
      <c r="AZ14" s="2069" t="str">
        <f>IF(AN14="","",IF(100*(ABS(AN14-$AN$16)/$AN$16)&gt;10,"T2 Exceeds 10% by "&amp;ROUND(100*(ABS(AN14-$AN$16)/$AN$16)-10,1)&amp;"%",""))</f>
        <v/>
      </c>
      <c r="BA14" s="1322"/>
      <c r="BB14" s="1322"/>
      <c r="BC14" s="1322"/>
      <c r="BD14" s="1322"/>
      <c r="BE14" s="1322"/>
      <c r="BF14" s="1322"/>
      <c r="BG14" s="1322"/>
      <c r="BH14" s="1322" t="str">
        <f>IF(AQ14="","",IF(100*(ABS(AQ14-$AQ$16)/$AQ$16)&gt;2,"T2 Exceeds 2% by "&amp;ROUND(100*(ABS(AQ14-$AQ$16)/$AQ$16)-2,1)&amp;"%",""))</f>
        <v/>
      </c>
      <c r="BI14" s="1322"/>
      <c r="BJ14" s="1322"/>
      <c r="BK14" s="1322"/>
      <c r="BL14" s="1322"/>
      <c r="BM14" s="1322"/>
      <c r="BN14" s="1322"/>
      <c r="BO14" s="1323"/>
      <c r="BP14" s="5"/>
      <c r="BQ14" s="5"/>
      <c r="BR14" s="5"/>
      <c r="BS14" s="5"/>
    </row>
    <row r="15" spans="1:71" ht="12" customHeight="1" x14ac:dyDescent="0.2">
      <c r="A15" s="1304" t="s">
        <v>149</v>
      </c>
      <c r="B15" s="1305"/>
      <c r="C15" s="1305"/>
      <c r="D15" s="1305"/>
      <c r="E15" s="1305"/>
      <c r="F15" s="1305"/>
      <c r="G15" s="1373" t="s">
        <v>148</v>
      </c>
      <c r="H15" s="1373"/>
      <c r="I15" s="1373"/>
      <c r="J15" s="1373"/>
      <c r="K15" s="1373"/>
      <c r="L15" s="1373"/>
      <c r="M15" s="1373"/>
      <c r="N15" s="1373"/>
      <c r="O15" s="1373"/>
      <c r="P15" s="1374"/>
      <c r="Q15" s="6"/>
      <c r="R15" s="6"/>
      <c r="S15" s="1304" t="s">
        <v>104</v>
      </c>
      <c r="T15" s="1305"/>
      <c r="U15" s="1305"/>
      <c r="V15" s="1305"/>
      <c r="W15" s="1305"/>
      <c r="X15" s="1305"/>
      <c r="Y15" s="1305"/>
      <c r="Z15" s="1077"/>
      <c r="AA15" s="1078"/>
      <c r="AB15" s="1078"/>
      <c r="AC15" s="1078"/>
      <c r="AD15" s="1078"/>
      <c r="AE15" s="1078"/>
      <c r="AF15" s="1078"/>
      <c r="AG15" s="1078"/>
      <c r="AH15" s="1078"/>
      <c r="AI15" s="1079"/>
      <c r="AJ15" s="5"/>
      <c r="AK15" s="1324" t="s">
        <v>50</v>
      </c>
      <c r="AL15" s="1325"/>
      <c r="AM15" s="1325"/>
      <c r="AN15" s="1080"/>
      <c r="AO15" s="1080"/>
      <c r="AP15" s="1080"/>
      <c r="AQ15" s="1073"/>
      <c r="AR15" s="1073"/>
      <c r="AS15" s="1074"/>
      <c r="AT15" s="2081"/>
      <c r="AU15" s="2082"/>
      <c r="AV15" s="2082"/>
      <c r="AW15" s="2082"/>
      <c r="AX15" s="2082"/>
      <c r="AY15" s="2083"/>
      <c r="AZ15" s="2069" t="str">
        <f>IF(AN15="","",IF(100*(ABS(AN15-$AN$16)/$AN$16)&gt;10,"T3 Exceeds 10% by "&amp;ROUND(100*(ABS(AN15-$AN$16)/$AN$16)-10,1)&amp;"%",""))</f>
        <v/>
      </c>
      <c r="BA15" s="1322"/>
      <c r="BB15" s="1322"/>
      <c r="BC15" s="1322"/>
      <c r="BD15" s="1322"/>
      <c r="BE15" s="1322"/>
      <c r="BF15" s="1322"/>
      <c r="BG15" s="1322"/>
      <c r="BH15" s="1322" t="str">
        <f>IF(AQ15="","",IF(100*(ABS(AQ15-$AQ$16)/$AQ$16)&gt;2,"T3 Exceeds 2% by "&amp;ROUND(100*(ABS(AQ15-$AQ$16)/$AQ$16)-2,1)&amp;"%",""))</f>
        <v/>
      </c>
      <c r="BI15" s="1322"/>
      <c r="BJ15" s="1322"/>
      <c r="BK15" s="1322"/>
      <c r="BL15" s="1322"/>
      <c r="BM15" s="1322"/>
      <c r="BN15" s="1322"/>
      <c r="BO15" s="1323"/>
      <c r="BP15" s="5"/>
      <c r="BQ15" s="5"/>
      <c r="BR15" s="5"/>
      <c r="BS15" s="5"/>
    </row>
    <row r="16" spans="1:71" ht="12" customHeight="1" thickBot="1" x14ac:dyDescent="0.25">
      <c r="A16" s="1302" t="s">
        <v>146</v>
      </c>
      <c r="B16" s="1303"/>
      <c r="C16" s="1303"/>
      <c r="D16" s="1303"/>
      <c r="E16" s="1303"/>
      <c r="F16" s="1303"/>
      <c r="G16" s="1021"/>
      <c r="H16" s="1021"/>
      <c r="I16" s="1021"/>
      <c r="J16" s="1021"/>
      <c r="K16" s="1021"/>
      <c r="L16" s="1021"/>
      <c r="M16" s="1021"/>
      <c r="N16" s="1021"/>
      <c r="O16" s="1021"/>
      <c r="P16" s="1175"/>
      <c r="Q16" s="6"/>
      <c r="R16" s="6"/>
      <c r="S16" s="1424"/>
      <c r="T16" s="1425"/>
      <c r="U16" s="1425"/>
      <c r="V16" s="1425"/>
      <c r="W16" s="1425"/>
      <c r="X16" s="1425"/>
      <c r="Y16" s="1425"/>
      <c r="Z16" s="1368" t="s">
        <v>102</v>
      </c>
      <c r="AA16" s="1368"/>
      <c r="AB16" s="1368"/>
      <c r="AC16" s="1368"/>
      <c r="AD16" s="1368"/>
      <c r="AE16" s="1368" t="s">
        <v>101</v>
      </c>
      <c r="AF16" s="1368"/>
      <c r="AG16" s="1368"/>
      <c r="AH16" s="1368"/>
      <c r="AI16" s="1369"/>
      <c r="AJ16" s="5"/>
      <c r="AK16" s="1324" t="s">
        <v>144</v>
      </c>
      <c r="AL16" s="1325"/>
      <c r="AM16" s="1325"/>
      <c r="AN16" s="1396" t="str">
        <f>IFERROR(AVERAGE(AN13:AP15),"")</f>
        <v/>
      </c>
      <c r="AO16" s="1396"/>
      <c r="AP16" s="1396"/>
      <c r="AQ16" s="1320" t="str">
        <f>IFERROR(AVERAGE(AQ13:AS15),"")</f>
        <v/>
      </c>
      <c r="AR16" s="1320"/>
      <c r="AS16" s="1430"/>
      <c r="AT16" s="2086"/>
      <c r="AU16" s="2087"/>
      <c r="AV16" s="2087"/>
      <c r="AW16" s="2087"/>
      <c r="AX16" s="2087"/>
      <c r="AY16" s="2088"/>
      <c r="AZ16" s="1344" t="s">
        <v>143</v>
      </c>
      <c r="BA16" s="1344"/>
      <c r="BB16" s="1344"/>
      <c r="BC16" s="1344"/>
      <c r="BD16" s="1344"/>
      <c r="BE16" s="1344"/>
      <c r="BF16" s="1344"/>
      <c r="BG16" s="1344"/>
      <c r="BH16" s="1344"/>
      <c r="BI16" s="1344"/>
      <c r="BJ16" s="1344"/>
      <c r="BK16" s="1344"/>
      <c r="BL16" s="1344"/>
      <c r="BM16" s="1344"/>
      <c r="BN16" s="1344"/>
      <c r="BO16" s="1345"/>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61" t="s">
        <v>32</v>
      </c>
      <c r="T17" s="1362"/>
      <c r="U17" s="1362"/>
      <c r="V17" s="1362"/>
      <c r="W17" s="1362"/>
      <c r="X17" s="1362"/>
      <c r="Y17" s="1362"/>
      <c r="Z17" s="1049"/>
      <c r="AA17" s="1049"/>
      <c r="AB17" s="1049"/>
      <c r="AC17" s="1049"/>
      <c r="AD17" s="1049"/>
      <c r="AE17" s="1049"/>
      <c r="AF17" s="1049"/>
      <c r="AG17" s="1049"/>
      <c r="AH17" s="1049"/>
      <c r="AI17" s="1050"/>
      <c r="AJ17" s="5"/>
      <c r="AK17" s="2056"/>
      <c r="AL17" s="2057"/>
      <c r="AM17" s="2057"/>
      <c r="AN17" s="2057"/>
      <c r="AO17" s="2057"/>
      <c r="AP17" s="2057"/>
      <c r="AQ17" s="2057"/>
      <c r="AR17" s="2057"/>
      <c r="AS17" s="2058"/>
      <c r="AT17" s="1784" t="s">
        <v>141</v>
      </c>
      <c r="AU17" s="1784"/>
      <c r="AV17" s="1784"/>
      <c r="AW17" s="1784"/>
      <c r="AX17" s="1784"/>
      <c r="AY17" s="2062"/>
      <c r="AZ17" s="1346" t="s">
        <v>140</v>
      </c>
      <c r="BA17" s="1347"/>
      <c r="BB17" s="1347"/>
      <c r="BC17" s="1347"/>
      <c r="BD17" s="1347"/>
      <c r="BE17" s="1347"/>
      <c r="BF17" s="1347"/>
      <c r="BG17" s="1347"/>
      <c r="BH17" s="1347"/>
      <c r="BI17" s="1347"/>
      <c r="BJ17" s="1347"/>
      <c r="BK17" s="1347"/>
      <c r="BL17" s="1347"/>
      <c r="BM17" s="1347"/>
      <c r="BN17" s="1347"/>
      <c r="BO17" s="1348"/>
      <c r="BP17" s="5"/>
      <c r="BQ17" s="5"/>
      <c r="BR17" s="5"/>
      <c r="BS17" s="5"/>
    </row>
    <row r="18" spans="1:73" ht="12" customHeight="1" thickBot="1" x14ac:dyDescent="0.25">
      <c r="A18" s="1296" t="s">
        <v>758</v>
      </c>
      <c r="B18" s="1297"/>
      <c r="C18" s="1297"/>
      <c r="D18" s="1297"/>
      <c r="E18" s="1297"/>
      <c r="F18" s="1297"/>
      <c r="G18" s="1297"/>
      <c r="H18" s="1297"/>
      <c r="I18" s="1297"/>
      <c r="J18" s="1297"/>
      <c r="K18" s="1298"/>
      <c r="L18" s="6"/>
      <c r="M18" s="6"/>
      <c r="N18" s="6"/>
      <c r="O18" s="6"/>
      <c r="P18" s="6"/>
      <c r="Q18" s="6"/>
      <c r="R18" s="6"/>
      <c r="S18" s="1304" t="s">
        <v>100</v>
      </c>
      <c r="T18" s="1305"/>
      <c r="U18" s="1305"/>
      <c r="V18" s="1305"/>
      <c r="W18" s="1305"/>
      <c r="X18" s="1305"/>
      <c r="Y18" s="1305"/>
      <c r="Z18" s="927"/>
      <c r="AA18" s="927"/>
      <c r="AB18" s="927"/>
      <c r="AC18" s="927"/>
      <c r="AD18" s="927"/>
      <c r="AE18" s="1299" t="s">
        <v>99</v>
      </c>
      <c r="AF18" s="1300"/>
      <c r="AG18" s="1300"/>
      <c r="AH18" s="1300"/>
      <c r="AI18" s="1301"/>
      <c r="AJ18" s="5"/>
      <c r="AK18" s="2059"/>
      <c r="AL18" s="2060"/>
      <c r="AM18" s="2060"/>
      <c r="AN18" s="2060"/>
      <c r="AO18" s="2060"/>
      <c r="AP18" s="2060"/>
      <c r="AQ18" s="2060"/>
      <c r="AR18" s="2060"/>
      <c r="AS18" s="2061"/>
      <c r="AT18" s="1043"/>
      <c r="AU18" s="1044"/>
      <c r="AV18" s="1044"/>
      <c r="AW18" s="1044"/>
      <c r="AX18" s="1044"/>
      <c r="AY18" s="1045"/>
      <c r="AZ18" s="1349"/>
      <c r="BA18" s="1350"/>
      <c r="BB18" s="1350"/>
      <c r="BC18" s="1350"/>
      <c r="BD18" s="1350"/>
      <c r="BE18" s="1350"/>
      <c r="BF18" s="1350"/>
      <c r="BG18" s="1350"/>
      <c r="BH18" s="1350"/>
      <c r="BI18" s="1350"/>
      <c r="BJ18" s="1350"/>
      <c r="BK18" s="1350"/>
      <c r="BL18" s="1350"/>
      <c r="BM18" s="1350"/>
      <c r="BN18" s="1350"/>
      <c r="BO18" s="1351"/>
      <c r="BP18" s="5"/>
      <c r="BQ18" s="5"/>
      <c r="BR18" s="5"/>
      <c r="BS18" s="5"/>
    </row>
    <row r="19" spans="1:73" ht="12" customHeight="1" thickTop="1" x14ac:dyDescent="0.2">
      <c r="A19" s="2192"/>
      <c r="B19" s="2193"/>
      <c r="C19" s="2193"/>
      <c r="D19" s="2193"/>
      <c r="E19" s="2193"/>
      <c r="F19" s="2194"/>
      <c r="G19" s="1681" t="s">
        <v>29</v>
      </c>
      <c r="H19" s="1681"/>
      <c r="I19" s="1681"/>
      <c r="J19" s="1681"/>
      <c r="K19" s="1694"/>
      <c r="L19" s="6"/>
      <c r="M19" s="6"/>
      <c r="N19" s="6"/>
      <c r="O19" s="6"/>
      <c r="P19" s="6"/>
      <c r="Q19" s="6"/>
      <c r="R19" s="6"/>
      <c r="S19" s="1304" t="s">
        <v>945</v>
      </c>
      <c r="T19" s="1305"/>
      <c r="U19" s="1305"/>
      <c r="V19" s="1305"/>
      <c r="W19" s="1305"/>
      <c r="X19" s="1305"/>
      <c r="Y19" s="1305"/>
      <c r="Z19" s="1299" t="s">
        <v>99</v>
      </c>
      <c r="AA19" s="1300"/>
      <c r="AB19" s="1300"/>
      <c r="AC19" s="1300"/>
      <c r="AD19" s="1300"/>
      <c r="AE19" s="1300" t="str">
        <f>IF(Z15&lt;&gt;"---",IF(Z18*Z15&lt;&gt;0,Z18*Z15, ""),"---")</f>
        <v/>
      </c>
      <c r="AF19" s="1300"/>
      <c r="AG19" s="1300"/>
      <c r="AH19" s="1300"/>
      <c r="AI19" s="130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304" t="s">
        <v>102</v>
      </c>
      <c r="B20" s="1305"/>
      <c r="C20" s="1305"/>
      <c r="D20" s="1305"/>
      <c r="E20" s="1305"/>
      <c r="F20" s="1305"/>
      <c r="G20" s="1033"/>
      <c r="H20" s="1033"/>
      <c r="I20" s="1033"/>
      <c r="J20" s="1033"/>
      <c r="K20" s="1034"/>
      <c r="L20" s="6"/>
      <c r="M20" s="6"/>
      <c r="N20" s="6"/>
      <c r="O20" s="6"/>
      <c r="P20" s="6"/>
      <c r="Q20" s="6"/>
      <c r="R20" s="6"/>
      <c r="S20" s="1304" t="s">
        <v>946</v>
      </c>
      <c r="T20" s="1305"/>
      <c r="U20" s="1305"/>
      <c r="V20" s="1305"/>
      <c r="W20" s="1305"/>
      <c r="X20" s="1305"/>
      <c r="Y20" s="1305"/>
      <c r="Z20" s="1299" t="s">
        <v>99</v>
      </c>
      <c r="AA20" s="1300"/>
      <c r="AB20" s="1300"/>
      <c r="AC20" s="1300"/>
      <c r="AD20" s="1300"/>
      <c r="AE20" s="2168" t="str">
        <f>IF(AT18="Single Phase",AN13,IF(AT18="Three Phase",IF(MOD(AN13,1)=0,AN13&amp;".0",AN13)&amp;", "&amp;IF(MOD(AN14,1)=0,AN14&amp;".0",AN14)&amp;", "&amp;IF(MOD(AN15,1)=0,AN15&amp;".0",AN15),""))</f>
        <v/>
      </c>
      <c r="AF20" s="2169"/>
      <c r="AG20" s="2169"/>
      <c r="AH20" s="2169"/>
      <c r="AI20" s="2170"/>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302" t="s">
        <v>101</v>
      </c>
      <c r="B21" s="1303"/>
      <c r="C21" s="1303"/>
      <c r="D21" s="1303"/>
      <c r="E21" s="1303"/>
      <c r="F21" s="1303"/>
      <c r="G21" s="1021"/>
      <c r="H21" s="1021"/>
      <c r="I21" s="1021"/>
      <c r="J21" s="1021"/>
      <c r="K21" s="1175"/>
      <c r="L21" s="6"/>
      <c r="M21" s="6"/>
      <c r="N21" s="6"/>
      <c r="O21" s="6"/>
      <c r="P21" s="6"/>
      <c r="Q21" s="6"/>
      <c r="R21" s="6"/>
      <c r="S21" s="1302" t="s">
        <v>98</v>
      </c>
      <c r="T21" s="1303"/>
      <c r="U21" s="1303"/>
      <c r="V21" s="1303"/>
      <c r="W21" s="1303"/>
      <c r="X21" s="1303"/>
      <c r="Y21" s="1303"/>
      <c r="Z21" s="1021"/>
      <c r="AA21" s="1021"/>
      <c r="AB21" s="1021"/>
      <c r="AC21" s="1021"/>
      <c r="AD21" s="1021"/>
      <c r="AE21" s="1976" t="str">
        <f>IF(AT18="Single Phase",AQ13,IF(AT18="Three Phase",AQ13 &amp;", "&amp; AQ14 &amp; ", " &amp; AQ15,""))</f>
        <v/>
      </c>
      <c r="AF21" s="1698"/>
      <c r="AG21" s="1698"/>
      <c r="AH21" s="1698"/>
      <c r="AI21" s="1723"/>
      <c r="AJ21" s="5"/>
      <c r="AK21" s="1313" t="s">
        <v>696</v>
      </c>
      <c r="AL21" s="1314"/>
      <c r="AM21" s="1314"/>
      <c r="AN21" s="1314"/>
      <c r="AO21" s="1314"/>
      <c r="AP21" s="1314"/>
      <c r="AQ21" s="1314"/>
      <c r="AR21" s="1314"/>
      <c r="AS21" s="1314"/>
      <c r="AT21" s="1314"/>
      <c r="AU21" s="1314"/>
      <c r="AV21" s="1314"/>
      <c r="AW21" s="1314"/>
      <c r="AX21" s="1314"/>
      <c r="AY21" s="1315"/>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13"/>
      <c r="AL22" s="914"/>
      <c r="AM22" s="914"/>
      <c r="AN22" s="914"/>
      <c r="AO22" s="915"/>
      <c r="AP22" s="916"/>
      <c r="AQ22" s="914"/>
      <c r="AR22" s="914"/>
      <c r="AS22" s="914"/>
      <c r="AT22" s="915"/>
      <c r="AU22" s="916"/>
      <c r="AV22" s="914"/>
      <c r="AW22" s="914"/>
      <c r="AX22" s="914"/>
      <c r="AY22" s="917"/>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433" t="s">
        <v>366</v>
      </c>
      <c r="U23" s="1434"/>
      <c r="V23" s="1434"/>
      <c r="W23" s="1434"/>
      <c r="X23" s="1434"/>
      <c r="Y23" s="1434"/>
      <c r="Z23" s="1434"/>
      <c r="AA23" s="1434"/>
      <c r="AB23" s="1434"/>
      <c r="AC23" s="1434"/>
      <c r="AD23" s="1434"/>
      <c r="AE23" s="1434"/>
      <c r="AF23" s="1434"/>
      <c r="AG23" s="1434"/>
      <c r="AH23" s="1434"/>
      <c r="AI23" s="1435"/>
      <c r="AJ23" s="5"/>
      <c r="AK23" s="894"/>
      <c r="AL23" s="878"/>
      <c r="AM23" s="878"/>
      <c r="AN23" s="878"/>
      <c r="AO23" s="879"/>
      <c r="AP23" s="877"/>
      <c r="AQ23" s="878"/>
      <c r="AR23" s="878"/>
      <c r="AS23" s="878"/>
      <c r="AT23" s="879"/>
      <c r="AU23" s="877"/>
      <c r="AV23" s="878"/>
      <c r="AW23" s="878"/>
      <c r="AX23" s="878"/>
      <c r="AY23" s="880"/>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49" t="s">
        <v>365</v>
      </c>
      <c r="U24" s="2050"/>
      <c r="V24" s="2050"/>
      <c r="W24" s="2050"/>
      <c r="X24" s="2050"/>
      <c r="Y24" s="2050"/>
      <c r="Z24" s="2050"/>
      <c r="AA24" s="2050"/>
      <c r="AB24" s="2050"/>
      <c r="AC24" s="2050"/>
      <c r="AD24" s="2050"/>
      <c r="AE24" s="2053"/>
      <c r="AF24" s="2054"/>
      <c r="AG24" s="2054"/>
      <c r="AH24" s="2051" t="str">
        <f>IF(ISNUMBER(AE24),"%","")</f>
        <v/>
      </c>
      <c r="AI24" s="2052"/>
      <c r="AJ24" s="5"/>
      <c r="AK24" s="894"/>
      <c r="AL24" s="878"/>
      <c r="AM24" s="878"/>
      <c r="AN24" s="878"/>
      <c r="AO24" s="879"/>
      <c r="AP24" s="877"/>
      <c r="AQ24" s="878"/>
      <c r="AR24" s="878"/>
      <c r="AS24" s="878"/>
      <c r="AT24" s="879"/>
      <c r="AU24" s="877"/>
      <c r="AV24" s="878"/>
      <c r="AW24" s="878"/>
      <c r="AX24" s="878"/>
      <c r="AY24" s="880"/>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894"/>
      <c r="AL25" s="878"/>
      <c r="AM25" s="878"/>
      <c r="AN25" s="878"/>
      <c r="AO25" s="879"/>
      <c r="AP25" s="877"/>
      <c r="AQ25" s="878"/>
      <c r="AR25" s="878"/>
      <c r="AS25" s="878"/>
      <c r="AT25" s="879"/>
      <c r="AU25" s="877"/>
      <c r="AV25" s="878"/>
      <c r="AW25" s="878"/>
      <c r="AX25" s="878"/>
      <c r="AY25" s="880"/>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894"/>
      <c r="AL26" s="878"/>
      <c r="AM26" s="878"/>
      <c r="AN26" s="878"/>
      <c r="AO26" s="879"/>
      <c r="AP26" s="877"/>
      <c r="AQ26" s="878"/>
      <c r="AR26" s="878"/>
      <c r="AS26" s="878"/>
      <c r="AT26" s="879"/>
      <c r="AU26" s="877"/>
      <c r="AV26" s="878"/>
      <c r="AW26" s="878"/>
      <c r="AX26" s="878"/>
      <c r="AY26" s="880"/>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38"/>
      <c r="AL27" s="931"/>
      <c r="AM27" s="931"/>
      <c r="AN27" s="931"/>
      <c r="AO27" s="939"/>
      <c r="AP27" s="930"/>
      <c r="AQ27" s="931"/>
      <c r="AR27" s="931"/>
      <c r="AS27" s="931"/>
      <c r="AT27" s="939"/>
      <c r="AU27" s="930"/>
      <c r="AV27" s="931"/>
      <c r="AW27" s="931"/>
      <c r="AX27" s="931"/>
      <c r="AY27" s="932"/>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56" t="s">
        <v>49</v>
      </c>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9" t="s">
        <v>337</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9" t="s">
        <v>48</v>
      </c>
      <c r="B7" s="1379"/>
      <c r="C7" s="1379"/>
      <c r="D7" s="1379"/>
      <c r="E7" s="1379"/>
      <c r="F7" s="948"/>
      <c r="G7" s="948"/>
      <c r="H7" s="948"/>
      <c r="I7" s="948"/>
      <c r="J7" s="948"/>
      <c r="K7" s="948"/>
      <c r="L7" s="948"/>
      <c r="M7" s="948"/>
      <c r="N7" s="948"/>
      <c r="O7" s="948"/>
      <c r="P7" s="948"/>
      <c r="Q7" s="6"/>
      <c r="R7" s="6"/>
      <c r="S7" s="6"/>
      <c r="T7" s="1379" t="s">
        <v>47</v>
      </c>
      <c r="U7" s="1379"/>
      <c r="V7" s="1379"/>
      <c r="W7" s="1379"/>
      <c r="X7" s="1379"/>
      <c r="Y7" s="948"/>
      <c r="Z7" s="948"/>
      <c r="AA7" s="948"/>
      <c r="AB7" s="948"/>
      <c r="AC7" s="948"/>
      <c r="AD7" s="948"/>
      <c r="AE7" s="948"/>
      <c r="AF7" s="948"/>
      <c r="AG7" s="948"/>
      <c r="AH7" s="948"/>
      <c r="AI7" s="948"/>
      <c r="AJ7" s="5"/>
      <c r="AK7" s="1313" t="s">
        <v>696</v>
      </c>
      <c r="AL7" s="1314"/>
      <c r="AM7" s="1314"/>
      <c r="AN7" s="1314"/>
      <c r="AO7" s="1314"/>
      <c r="AP7" s="1314"/>
      <c r="AQ7" s="1314"/>
      <c r="AR7" s="1314"/>
      <c r="AS7" s="1314"/>
      <c r="AT7" s="1314"/>
      <c r="AU7" s="1314"/>
      <c r="AV7" s="1314"/>
      <c r="AW7" s="1314"/>
      <c r="AX7" s="1314"/>
      <c r="AY7" s="131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3"/>
      <c r="AL8" s="914"/>
      <c r="AM8" s="914"/>
      <c r="AN8" s="914"/>
      <c r="AO8" s="915"/>
      <c r="AP8" s="916"/>
      <c r="AQ8" s="914"/>
      <c r="AR8" s="914"/>
      <c r="AS8" s="914"/>
      <c r="AT8" s="915"/>
      <c r="AU8" s="916"/>
      <c r="AV8" s="914"/>
      <c r="AW8" s="914"/>
      <c r="AX8" s="914"/>
      <c r="AY8" s="917"/>
      <c r="AZ8" s="5"/>
      <c r="BA8" s="5"/>
      <c r="BB8" s="5"/>
      <c r="BC8" s="5"/>
      <c r="BD8" s="5"/>
      <c r="BE8" s="5"/>
      <c r="BF8" s="5"/>
      <c r="BG8" s="5"/>
      <c r="BH8" s="5"/>
      <c r="BI8" s="5"/>
      <c r="BJ8" s="5"/>
      <c r="BK8" s="5"/>
      <c r="BL8" s="5"/>
      <c r="BM8" s="5"/>
      <c r="BN8" s="5"/>
      <c r="BO8" s="5"/>
      <c r="BP8" s="5"/>
      <c r="BQ8" s="5"/>
      <c r="BR8" s="5"/>
      <c r="BS8" s="5"/>
    </row>
    <row r="9" spans="1:71" ht="12" customHeight="1" x14ac:dyDescent="0.2">
      <c r="A9" s="1379"/>
      <c r="B9" s="1379"/>
      <c r="C9" s="1379"/>
      <c r="D9" s="1379"/>
      <c r="E9" s="1379"/>
      <c r="F9" s="290"/>
      <c r="G9" s="290"/>
      <c r="H9" s="290"/>
      <c r="I9" s="290"/>
      <c r="J9" s="290"/>
      <c r="K9" s="290"/>
      <c r="L9" s="290"/>
      <c r="M9" s="290"/>
      <c r="N9" s="290"/>
      <c r="O9" s="290"/>
      <c r="P9" s="290"/>
      <c r="Q9" s="6"/>
      <c r="R9" s="6"/>
      <c r="S9" s="6"/>
      <c r="T9" s="1379" t="s">
        <v>46</v>
      </c>
      <c r="U9" s="1379"/>
      <c r="V9" s="1379"/>
      <c r="W9" s="1379"/>
      <c r="X9" s="1379"/>
      <c r="Y9" s="948"/>
      <c r="Z9" s="948"/>
      <c r="AA9" s="948"/>
      <c r="AB9" s="948"/>
      <c r="AC9" s="948"/>
      <c r="AD9" s="948"/>
      <c r="AE9" s="948"/>
      <c r="AF9" s="948"/>
      <c r="AG9" s="948"/>
      <c r="AH9" s="948"/>
      <c r="AI9" s="948"/>
      <c r="AJ9" s="5"/>
      <c r="AK9" s="894"/>
      <c r="AL9" s="878"/>
      <c r="AM9" s="878"/>
      <c r="AN9" s="878"/>
      <c r="AO9" s="879"/>
      <c r="AP9" s="877"/>
      <c r="AQ9" s="878"/>
      <c r="AR9" s="878"/>
      <c r="AS9" s="878"/>
      <c r="AT9" s="879"/>
      <c r="AU9" s="877"/>
      <c r="AV9" s="878"/>
      <c r="AW9" s="878"/>
      <c r="AX9" s="878"/>
      <c r="AY9" s="880"/>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94"/>
      <c r="AL10" s="878"/>
      <c r="AM10" s="878"/>
      <c r="AN10" s="878"/>
      <c r="AO10" s="879"/>
      <c r="AP10" s="877"/>
      <c r="AQ10" s="878"/>
      <c r="AR10" s="878"/>
      <c r="AS10" s="878"/>
      <c r="AT10" s="879"/>
      <c r="AU10" s="877"/>
      <c r="AV10" s="878"/>
      <c r="AW10" s="878"/>
      <c r="AX10" s="878"/>
      <c r="AY10" s="88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33" t="s">
        <v>158</v>
      </c>
      <c r="H11" s="1434"/>
      <c r="I11" s="1434"/>
      <c r="J11" s="1434"/>
      <c r="K11" s="1434"/>
      <c r="L11" s="1434"/>
      <c r="M11" s="1434"/>
      <c r="N11" s="1434"/>
      <c r="O11" s="1434"/>
      <c r="P11" s="1434"/>
      <c r="Q11" s="1434"/>
      <c r="R11" s="1434"/>
      <c r="S11" s="1434"/>
      <c r="T11" s="1434"/>
      <c r="U11" s="1434"/>
      <c r="V11" s="1434"/>
      <c r="W11" s="1434"/>
      <c r="X11" s="1434"/>
      <c r="Y11" s="1434"/>
      <c r="Z11" s="1434"/>
      <c r="AA11" s="1434"/>
      <c r="AB11" s="1435"/>
      <c r="AC11" s="6"/>
      <c r="AD11" s="6"/>
      <c r="AE11" s="6"/>
      <c r="AF11" s="6"/>
      <c r="AG11" s="6"/>
      <c r="AH11" s="6"/>
      <c r="AI11" s="6"/>
      <c r="AJ11" s="5"/>
      <c r="AK11" s="894"/>
      <c r="AL11" s="878"/>
      <c r="AM11" s="878"/>
      <c r="AN11" s="878"/>
      <c r="AO11" s="879"/>
      <c r="AP11" s="877"/>
      <c r="AQ11" s="878"/>
      <c r="AR11" s="878"/>
      <c r="AS11" s="878"/>
      <c r="AT11" s="879"/>
      <c r="AU11" s="877"/>
      <c r="AV11" s="878"/>
      <c r="AW11" s="878"/>
      <c r="AX11" s="878"/>
      <c r="AY11" s="88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61" t="s">
        <v>111</v>
      </c>
      <c r="H12" s="1362"/>
      <c r="I12" s="1362"/>
      <c r="J12" s="1362"/>
      <c r="K12" s="1362"/>
      <c r="L12" s="1362"/>
      <c r="M12" s="1049"/>
      <c r="N12" s="1049"/>
      <c r="O12" s="1049"/>
      <c r="P12" s="1049"/>
      <c r="Q12" s="1049"/>
      <c r="R12" s="1049"/>
      <c r="S12" s="1049"/>
      <c r="T12" s="1049"/>
      <c r="U12" s="1049"/>
      <c r="V12" s="1049"/>
      <c r="W12" s="1049"/>
      <c r="X12" s="1049"/>
      <c r="Y12" s="1049"/>
      <c r="Z12" s="1049"/>
      <c r="AA12" s="1049"/>
      <c r="AB12" s="1050"/>
      <c r="AC12" s="6"/>
      <c r="AD12" s="6"/>
      <c r="AE12" s="6"/>
      <c r="AF12" s="6"/>
      <c r="AG12" s="6"/>
      <c r="AH12" s="6"/>
      <c r="AI12" s="6"/>
      <c r="AJ12" s="5"/>
      <c r="AK12" s="894"/>
      <c r="AL12" s="878"/>
      <c r="AM12" s="878"/>
      <c r="AN12" s="878"/>
      <c r="AO12" s="879"/>
      <c r="AP12" s="877"/>
      <c r="AQ12" s="878"/>
      <c r="AR12" s="878"/>
      <c r="AS12" s="878"/>
      <c r="AT12" s="879"/>
      <c r="AU12" s="877"/>
      <c r="AV12" s="878"/>
      <c r="AW12" s="878"/>
      <c r="AX12" s="878"/>
      <c r="AY12" s="88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04" t="s">
        <v>54</v>
      </c>
      <c r="H13" s="1305"/>
      <c r="I13" s="1305"/>
      <c r="J13" s="1305"/>
      <c r="K13" s="1305"/>
      <c r="L13" s="1305"/>
      <c r="M13" s="1373" t="s">
        <v>937</v>
      </c>
      <c r="N13" s="1373"/>
      <c r="O13" s="1373"/>
      <c r="P13" s="1373"/>
      <c r="Q13" s="1373"/>
      <c r="R13" s="1373"/>
      <c r="S13" s="1373"/>
      <c r="T13" s="1373"/>
      <c r="U13" s="1373"/>
      <c r="V13" s="1373"/>
      <c r="W13" s="1373"/>
      <c r="X13" s="1373"/>
      <c r="Y13" s="1373"/>
      <c r="Z13" s="1373"/>
      <c r="AA13" s="1373"/>
      <c r="AB13" s="1374"/>
      <c r="AC13" s="6"/>
      <c r="AD13" s="6"/>
      <c r="AE13" s="6"/>
      <c r="AF13" s="6"/>
      <c r="AG13" s="6"/>
      <c r="AH13" s="6"/>
      <c r="AI13" s="6"/>
      <c r="AJ13" s="5"/>
      <c r="AK13" s="938"/>
      <c r="AL13" s="931"/>
      <c r="AM13" s="931"/>
      <c r="AN13" s="931"/>
      <c r="AO13" s="939"/>
      <c r="AP13" s="930"/>
      <c r="AQ13" s="931"/>
      <c r="AR13" s="931"/>
      <c r="AS13" s="931"/>
      <c r="AT13" s="939"/>
      <c r="AU13" s="930"/>
      <c r="AV13" s="931"/>
      <c r="AW13" s="931"/>
      <c r="AX13" s="931"/>
      <c r="AY13" s="93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04" t="s">
        <v>150</v>
      </c>
      <c r="H14" s="1305"/>
      <c r="I14" s="1305"/>
      <c r="J14" s="1305"/>
      <c r="K14" s="1305"/>
      <c r="L14" s="1305"/>
      <c r="M14" s="1033"/>
      <c r="N14" s="1033"/>
      <c r="O14" s="1033"/>
      <c r="P14" s="1033"/>
      <c r="Q14" s="1033"/>
      <c r="R14" s="1033"/>
      <c r="S14" s="1033"/>
      <c r="T14" s="1033"/>
      <c r="U14" s="1033"/>
      <c r="V14" s="1033"/>
      <c r="W14" s="1033"/>
      <c r="X14" s="1033"/>
      <c r="Y14" s="1033"/>
      <c r="Z14" s="1033"/>
      <c r="AA14" s="1033"/>
      <c r="AB14" s="1034"/>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04" t="s">
        <v>149</v>
      </c>
      <c r="H15" s="1305"/>
      <c r="I15" s="1305"/>
      <c r="J15" s="1305"/>
      <c r="K15" s="1305"/>
      <c r="L15" s="1305"/>
      <c r="M15" s="1373" t="s">
        <v>695</v>
      </c>
      <c r="N15" s="1373"/>
      <c r="O15" s="1373"/>
      <c r="P15" s="1373"/>
      <c r="Q15" s="1373"/>
      <c r="R15" s="1373"/>
      <c r="S15" s="1373"/>
      <c r="T15" s="1373"/>
      <c r="U15" s="1373"/>
      <c r="V15" s="1373"/>
      <c r="W15" s="1373"/>
      <c r="X15" s="1373"/>
      <c r="Y15" s="1373"/>
      <c r="Z15" s="1373"/>
      <c r="AA15" s="1373"/>
      <c r="AB15" s="1374"/>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05" t="s">
        <v>146</v>
      </c>
      <c r="H16" s="2206"/>
      <c r="I16" s="2206"/>
      <c r="J16" s="2206"/>
      <c r="K16" s="2206"/>
      <c r="L16" s="2206"/>
      <c r="M16" s="1078"/>
      <c r="N16" s="1078"/>
      <c r="O16" s="1078"/>
      <c r="P16" s="1078"/>
      <c r="Q16" s="1078"/>
      <c r="R16" s="1078"/>
      <c r="S16" s="1078"/>
      <c r="T16" s="1078"/>
      <c r="U16" s="1078"/>
      <c r="V16" s="1078"/>
      <c r="W16" s="1078"/>
      <c r="X16" s="1078"/>
      <c r="Y16" s="1078"/>
      <c r="Z16" s="1078"/>
      <c r="AA16" s="1078"/>
      <c r="AB16" s="1079"/>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96" t="s">
        <v>883</v>
      </c>
      <c r="K18" s="1297"/>
      <c r="L18" s="1297"/>
      <c r="M18" s="1297"/>
      <c r="N18" s="1297"/>
      <c r="O18" s="1297"/>
      <c r="P18" s="1297"/>
      <c r="Q18" s="1297"/>
      <c r="R18" s="1297"/>
      <c r="S18" s="1297"/>
      <c r="T18" s="1297"/>
      <c r="U18" s="1297"/>
      <c r="V18" s="1297"/>
      <c r="W18" s="1297"/>
      <c r="X18" s="1297"/>
      <c r="Y18" s="1298"/>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10" t="s">
        <v>102</v>
      </c>
      <c r="Q19" s="2211"/>
      <c r="R19" s="2211"/>
      <c r="S19" s="2211"/>
      <c r="T19" s="1762"/>
      <c r="U19" s="2210" t="s">
        <v>101</v>
      </c>
      <c r="V19" s="2211"/>
      <c r="W19" s="2211"/>
      <c r="X19" s="2211"/>
      <c r="Y19" s="2212"/>
      <c r="Z19" s="6"/>
      <c r="AA19" s="6"/>
      <c r="AB19" s="6"/>
      <c r="AC19" s="6"/>
      <c r="AD19" s="6"/>
      <c r="AE19" s="6"/>
      <c r="AF19" s="6"/>
      <c r="AG19" s="6"/>
      <c r="AH19" s="6"/>
      <c r="AI19" s="6"/>
      <c r="AJ19" s="5"/>
      <c r="AK19" s="1308" t="s">
        <v>332</v>
      </c>
      <c r="AL19" s="1309"/>
      <c r="AM19" s="1309"/>
      <c r="AN19" s="1309"/>
      <c r="AO19" s="1309"/>
      <c r="AP19" s="1309"/>
      <c r="AQ19" s="1309"/>
      <c r="AR19" s="1309"/>
      <c r="AS19" s="1309"/>
      <c r="AT19" s="1310"/>
      <c r="AU19" s="5"/>
      <c r="AV19" s="1308" t="s">
        <v>331</v>
      </c>
      <c r="AW19" s="1309"/>
      <c r="AX19" s="1309"/>
      <c r="AY19" s="1309"/>
      <c r="AZ19" s="1309"/>
      <c r="BA19" s="1309"/>
      <c r="BB19" s="1309"/>
      <c r="BC19" s="1309"/>
      <c r="BD19" s="1309"/>
      <c r="BE19" s="1309"/>
      <c r="BF19" s="1309"/>
      <c r="BG19" s="1310"/>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406" t="s">
        <v>333</v>
      </c>
      <c r="K20" s="1407"/>
      <c r="L20" s="1407"/>
      <c r="M20" s="1407"/>
      <c r="N20" s="1407"/>
      <c r="O20" s="1408"/>
      <c r="P20" s="968"/>
      <c r="Q20" s="969"/>
      <c r="R20" s="969"/>
      <c r="S20" s="969"/>
      <c r="T20" s="970"/>
      <c r="U20" s="968"/>
      <c r="V20" s="969"/>
      <c r="W20" s="969"/>
      <c r="X20" s="969"/>
      <c r="Y20" s="2207"/>
      <c r="Z20" s="6"/>
      <c r="AA20" s="6"/>
      <c r="AB20" s="6"/>
      <c r="AC20" s="6"/>
      <c r="AD20" s="6"/>
      <c r="AE20" s="6"/>
      <c r="AF20" s="6"/>
      <c r="AG20" s="6"/>
      <c r="AH20" s="6"/>
      <c r="AI20" s="6"/>
      <c r="AJ20" s="5"/>
      <c r="AK20" s="1275" t="s">
        <v>327</v>
      </c>
      <c r="AL20" s="1276"/>
      <c r="AM20" s="1276"/>
      <c r="AN20" s="1276"/>
      <c r="AO20" s="1277"/>
      <c r="AP20" s="2227"/>
      <c r="AQ20" s="2228"/>
      <c r="AR20" s="2228"/>
      <c r="AS20" s="2214" t="s">
        <v>315</v>
      </c>
      <c r="AT20" s="2215"/>
      <c r="AU20" s="5"/>
      <c r="AV20" s="1266"/>
      <c r="AW20" s="1267"/>
      <c r="AX20" s="1267"/>
      <c r="AY20" s="1267"/>
      <c r="AZ20" s="1267" t="s">
        <v>326</v>
      </c>
      <c r="BA20" s="1267"/>
      <c r="BB20" s="1267"/>
      <c r="BC20" s="1267"/>
      <c r="BD20" s="1267" t="s">
        <v>325</v>
      </c>
      <c r="BE20" s="1267"/>
      <c r="BF20" s="1267"/>
      <c r="BG20" s="222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08"/>
      <c r="K21" s="2208"/>
      <c r="L21" s="2208"/>
      <c r="M21" s="2208"/>
      <c r="N21" s="2208"/>
      <c r="O21" s="2208"/>
      <c r="P21" s="2209"/>
      <c r="Q21" s="2209"/>
      <c r="R21" s="2209"/>
      <c r="S21" s="2209"/>
      <c r="T21" s="2209"/>
      <c r="U21" s="2209"/>
      <c r="V21" s="2209"/>
      <c r="W21" s="2209"/>
      <c r="X21" s="2209"/>
      <c r="Y21" s="2209"/>
      <c r="Z21" s="6"/>
      <c r="AA21" s="6"/>
      <c r="AB21" s="6"/>
      <c r="AC21" s="6"/>
      <c r="AD21" s="6"/>
      <c r="AE21" s="6"/>
      <c r="AF21" s="6"/>
      <c r="AG21" s="6"/>
      <c r="AH21" s="6"/>
      <c r="AI21" s="6"/>
      <c r="AJ21" s="5"/>
      <c r="AK21" s="1275" t="s">
        <v>323</v>
      </c>
      <c r="AL21" s="1276"/>
      <c r="AM21" s="1276"/>
      <c r="AN21" s="1276"/>
      <c r="AO21" s="1277"/>
      <c r="AP21" s="2227"/>
      <c r="AQ21" s="2228"/>
      <c r="AR21" s="2228"/>
      <c r="AS21" s="2214" t="s">
        <v>315</v>
      </c>
      <c r="AT21" s="2215"/>
      <c r="AU21" s="5"/>
      <c r="AV21" s="1324" t="s">
        <v>102</v>
      </c>
      <c r="AW21" s="1325"/>
      <c r="AX21" s="1325"/>
      <c r="AY21" s="1325"/>
      <c r="AZ21" s="1320" t="str">
        <f>IF(500*P27*(P24-P25)/1000&lt;&gt;0,500*P27*(P24-P25)/1000,"")</f>
        <v/>
      </c>
      <c r="BA21" s="1320"/>
      <c r="BB21" s="1320"/>
      <c r="BC21" s="1320"/>
      <c r="BD21" s="1320" t="str">
        <f>IFERROR(AZ21/12,"")</f>
        <v/>
      </c>
      <c r="BE21" s="1320"/>
      <c r="BF21" s="1320"/>
      <c r="BG21" s="1321"/>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96" t="s">
        <v>376</v>
      </c>
      <c r="K22" s="1297"/>
      <c r="L22" s="1297"/>
      <c r="M22" s="1297"/>
      <c r="N22" s="1297"/>
      <c r="O22" s="1297"/>
      <c r="P22" s="1297"/>
      <c r="Q22" s="1297"/>
      <c r="R22" s="1297"/>
      <c r="S22" s="1297"/>
      <c r="T22" s="1297"/>
      <c r="U22" s="1297"/>
      <c r="V22" s="1297"/>
      <c r="W22" s="1297"/>
      <c r="X22" s="1297"/>
      <c r="Y22" s="1298"/>
      <c r="Z22" s="6"/>
      <c r="AA22" s="6"/>
      <c r="AB22" s="6"/>
      <c r="AC22" s="6"/>
      <c r="AD22" s="6"/>
      <c r="AE22" s="6"/>
      <c r="AF22" s="6"/>
      <c r="AG22" s="6"/>
      <c r="AH22" s="6"/>
      <c r="AI22" s="6"/>
      <c r="AJ22" s="5"/>
      <c r="AK22" s="1275" t="s">
        <v>320</v>
      </c>
      <c r="AL22" s="1276"/>
      <c r="AM22" s="1276"/>
      <c r="AN22" s="1276"/>
      <c r="AO22" s="1277"/>
      <c r="AP22" s="2222" t="str">
        <f>IF(AP21-AP20&lt;&gt;0,AP21-AP20,"")</f>
        <v/>
      </c>
      <c r="AQ22" s="2223"/>
      <c r="AR22" s="2223"/>
      <c r="AS22" s="2214" t="s">
        <v>315</v>
      </c>
      <c r="AT22" s="2215"/>
      <c r="AU22" s="5"/>
      <c r="AV22" s="2216" t="s">
        <v>101</v>
      </c>
      <c r="AW22" s="2217"/>
      <c r="AX22" s="2217"/>
      <c r="AY22" s="2217"/>
      <c r="AZ22" s="2224" t="e">
        <f>IF(500*U27*(U24-U25)/1000&lt;&gt;0,500*U27*(U24-U25)/1000,"")</f>
        <v>#VALUE!</v>
      </c>
      <c r="BA22" s="2224"/>
      <c r="BB22" s="2224"/>
      <c r="BC22" s="2224"/>
      <c r="BD22" s="2224" t="str">
        <f>IFERROR(AZ22/12,"")</f>
        <v/>
      </c>
      <c r="BE22" s="2224"/>
      <c r="BF22" s="2224"/>
      <c r="BG22" s="2226"/>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81" t="s">
        <v>102</v>
      </c>
      <c r="Q23" s="1681"/>
      <c r="R23" s="1681"/>
      <c r="S23" s="1681"/>
      <c r="T23" s="1681"/>
      <c r="U23" s="1681" t="s">
        <v>101</v>
      </c>
      <c r="V23" s="1681"/>
      <c r="W23" s="1681"/>
      <c r="X23" s="1681"/>
      <c r="Y23" s="1694"/>
      <c r="Z23" s="6"/>
      <c r="AA23" s="6"/>
      <c r="AB23" s="6"/>
      <c r="AC23" s="6"/>
      <c r="AD23" s="6"/>
      <c r="AE23" s="6"/>
      <c r="AF23" s="6"/>
      <c r="AG23" s="6"/>
      <c r="AH23" s="6"/>
      <c r="AI23" s="6"/>
      <c r="AJ23" s="5"/>
      <c r="AK23" s="2216" t="s">
        <v>320</v>
      </c>
      <c r="AL23" s="2217"/>
      <c r="AM23" s="2217"/>
      <c r="AN23" s="2217"/>
      <c r="AO23" s="2217"/>
      <c r="AP23" s="2218" t="str">
        <f>IFERROR(AP22*2.31,"")</f>
        <v/>
      </c>
      <c r="AQ23" s="2218"/>
      <c r="AR23" s="2219"/>
      <c r="AS23" s="2220" t="s">
        <v>319</v>
      </c>
      <c r="AT23" s="2221"/>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92" t="s">
        <v>324</v>
      </c>
      <c r="K24" s="1393"/>
      <c r="L24" s="1393"/>
      <c r="M24" s="1393"/>
      <c r="N24" s="1393"/>
      <c r="O24" s="1394"/>
      <c r="P24" s="927"/>
      <c r="Q24" s="927"/>
      <c r="R24" s="927"/>
      <c r="S24" s="927"/>
      <c r="T24" s="927"/>
      <c r="U24" s="927"/>
      <c r="V24" s="927"/>
      <c r="W24" s="927"/>
      <c r="X24" s="927"/>
      <c r="Y24" s="2213"/>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304" t="s">
        <v>322</v>
      </c>
      <c r="K25" s="1305"/>
      <c r="L25" s="1305"/>
      <c r="M25" s="1305"/>
      <c r="N25" s="1305"/>
      <c r="O25" s="1305"/>
      <c r="P25" s="927"/>
      <c r="Q25" s="927"/>
      <c r="R25" s="927"/>
      <c r="S25" s="927"/>
      <c r="T25" s="927"/>
      <c r="U25" s="927"/>
      <c r="V25" s="927"/>
      <c r="W25" s="927"/>
      <c r="X25" s="927"/>
      <c r="Y25" s="2213"/>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392" t="s">
        <v>321</v>
      </c>
      <c r="K26" s="1393"/>
      <c r="L26" s="1393"/>
      <c r="M26" s="1393"/>
      <c r="N26" s="1393"/>
      <c r="O26" s="1394"/>
      <c r="P26" s="927"/>
      <c r="Q26" s="927"/>
      <c r="R26" s="927"/>
      <c r="S26" s="927"/>
      <c r="T26" s="927"/>
      <c r="U26" s="927"/>
      <c r="V26" s="927"/>
      <c r="W26" s="927"/>
      <c r="X26" s="927"/>
      <c r="Y26" s="2213"/>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302" t="s">
        <v>287</v>
      </c>
      <c r="K27" s="1303"/>
      <c r="L27" s="1303"/>
      <c r="M27" s="1303"/>
      <c r="N27" s="1303"/>
      <c r="O27" s="1303"/>
      <c r="P27" s="1532"/>
      <c r="Q27" s="1532"/>
      <c r="R27" s="1532"/>
      <c r="S27" s="1532"/>
      <c r="T27" s="1532"/>
      <c r="U27" s="1442" t="str">
        <f>IFERROR(SQRT(U26/P26)*P27,"")</f>
        <v/>
      </c>
      <c r="V27" s="1442"/>
      <c r="W27" s="1442"/>
      <c r="X27" s="1442"/>
      <c r="Y27" s="2055"/>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93"/>
      <c r="K28" s="1393"/>
      <c r="L28" s="1393"/>
      <c r="M28" s="1393"/>
      <c r="N28" s="1393"/>
      <c r="O28" s="1393"/>
      <c r="P28" s="1393"/>
      <c r="Q28" s="1393"/>
      <c r="R28" s="1393"/>
      <c r="S28" s="1393"/>
      <c r="T28" s="1393"/>
      <c r="U28" s="999"/>
      <c r="V28" s="999"/>
      <c r="W28" s="999"/>
      <c r="X28" s="2204"/>
      <c r="Y28" s="2204"/>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433" t="s">
        <v>317</v>
      </c>
      <c r="J29" s="1434"/>
      <c r="K29" s="1434"/>
      <c r="L29" s="1434"/>
      <c r="M29" s="1434"/>
      <c r="N29" s="1434"/>
      <c r="O29" s="1434"/>
      <c r="P29" s="1434"/>
      <c r="Q29" s="1434"/>
      <c r="R29" s="1434"/>
      <c r="S29" s="1434"/>
      <c r="T29" s="1434"/>
      <c r="U29" s="1434"/>
      <c r="V29" s="1434"/>
      <c r="W29" s="1434"/>
      <c r="X29" s="1434"/>
      <c r="Y29" s="1434"/>
      <c r="Z29" s="1435"/>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61" t="s">
        <v>1008</v>
      </c>
      <c r="J30" s="1362"/>
      <c r="K30" s="1362"/>
      <c r="L30" s="1362"/>
      <c r="M30" s="1362"/>
      <c r="N30" s="1362"/>
      <c r="O30" s="1362"/>
      <c r="P30" s="1362"/>
      <c r="Q30" s="1362"/>
      <c r="R30" s="1362"/>
      <c r="S30" s="1362"/>
      <c r="T30" s="1362"/>
      <c r="U30" s="1362"/>
      <c r="V30" s="2201"/>
      <c r="W30" s="2201"/>
      <c r="X30" s="2201"/>
      <c r="Y30" s="2202" t="s">
        <v>312</v>
      </c>
      <c r="Z30" s="2203"/>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61" t="s">
        <v>885</v>
      </c>
      <c r="J31" s="1362"/>
      <c r="K31" s="1362"/>
      <c r="L31" s="1362"/>
      <c r="M31" s="1362"/>
      <c r="N31" s="1362"/>
      <c r="O31" s="1362"/>
      <c r="P31" s="1362"/>
      <c r="Q31" s="1362"/>
      <c r="R31" s="1362"/>
      <c r="S31" s="1362"/>
      <c r="T31" s="1362"/>
      <c r="U31" s="1362"/>
      <c r="V31" s="2201"/>
      <c r="W31" s="2201"/>
      <c r="X31" s="2201"/>
      <c r="Y31" s="2202" t="s">
        <v>315</v>
      </c>
      <c r="Z31" s="2203"/>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304" t="s">
        <v>316</v>
      </c>
      <c r="J32" s="1305"/>
      <c r="K32" s="1305"/>
      <c r="L32" s="1305"/>
      <c r="M32" s="1305"/>
      <c r="N32" s="1305"/>
      <c r="O32" s="1305"/>
      <c r="P32" s="1305"/>
      <c r="Q32" s="1305"/>
      <c r="R32" s="1305"/>
      <c r="S32" s="1305"/>
      <c r="T32" s="1305"/>
      <c r="U32" s="1305"/>
      <c r="V32" s="1025"/>
      <c r="W32" s="1025"/>
      <c r="X32" s="1025"/>
      <c r="Y32" s="2195" t="s">
        <v>315</v>
      </c>
      <c r="Z32" s="2165"/>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304" t="s">
        <v>314</v>
      </c>
      <c r="J33" s="1305"/>
      <c r="K33" s="1305"/>
      <c r="L33" s="1305"/>
      <c r="M33" s="1305"/>
      <c r="N33" s="1305"/>
      <c r="O33" s="1305"/>
      <c r="P33" s="1305"/>
      <c r="Q33" s="1305"/>
      <c r="R33" s="1305"/>
      <c r="S33" s="1305"/>
      <c r="T33" s="1305"/>
      <c r="U33" s="1305"/>
      <c r="V33" s="1025"/>
      <c r="W33" s="1025"/>
      <c r="X33" s="1025"/>
      <c r="Y33" s="2195" t="s">
        <v>312</v>
      </c>
      <c r="Z33" s="2165"/>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302" t="s">
        <v>889</v>
      </c>
      <c r="J34" s="1303"/>
      <c r="K34" s="1303"/>
      <c r="L34" s="1303"/>
      <c r="M34" s="1303"/>
      <c r="N34" s="1303"/>
      <c r="O34" s="1303"/>
      <c r="P34" s="1303"/>
      <c r="Q34" s="1303"/>
      <c r="R34" s="1303"/>
      <c r="S34" s="1303"/>
      <c r="T34" s="1303"/>
      <c r="U34" s="1303"/>
      <c r="V34" s="2196"/>
      <c r="W34" s="2196"/>
      <c r="X34" s="2197" t="s">
        <v>313</v>
      </c>
      <c r="Y34" s="2197" t="s">
        <v>312</v>
      </c>
      <c r="Z34" s="2158"/>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198"/>
      <c r="J35" s="2198"/>
      <c r="K35" s="2198"/>
      <c r="L35" s="2198"/>
      <c r="M35" s="2198"/>
      <c r="N35" s="2198"/>
      <c r="O35" s="2198"/>
      <c r="P35" s="2198"/>
      <c r="Q35" s="2198"/>
      <c r="R35" s="2198"/>
      <c r="S35" s="2198"/>
      <c r="T35" s="2198"/>
      <c r="U35" s="2198"/>
      <c r="V35" s="2199"/>
      <c r="W35" s="2199"/>
      <c r="X35" s="2200"/>
      <c r="Y35" s="2200"/>
      <c r="Z35" s="2200"/>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65"/>
      <c r="C48" s="965"/>
      <c r="D48" s="965"/>
      <c r="E48" s="965"/>
      <c r="F48" s="965"/>
      <c r="G48" s="965"/>
      <c r="H48" s="965"/>
      <c r="I48" s="965"/>
      <c r="J48" s="965"/>
      <c r="K48" s="965"/>
      <c r="L48" s="965"/>
      <c r="M48" s="965"/>
      <c r="N48" s="965"/>
      <c r="O48" s="965"/>
      <c r="P48" s="965"/>
      <c r="Q48" s="965"/>
      <c r="R48" s="965"/>
      <c r="S48" s="965"/>
      <c r="T48" s="965"/>
      <c r="U48" s="965"/>
      <c r="V48" s="965"/>
      <c r="W48" s="965"/>
      <c r="X48" s="965"/>
      <c r="Y48" s="965"/>
      <c r="Z48" s="965"/>
      <c r="AA48" s="965"/>
      <c r="AB48" s="965"/>
      <c r="AC48" s="965"/>
      <c r="AD48" s="965"/>
      <c r="AE48" s="965"/>
      <c r="AF48" s="965"/>
      <c r="AG48" s="965"/>
      <c r="AH48" s="965"/>
      <c r="AI48" s="96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65"/>
      <c r="C49" s="965"/>
      <c r="D49" s="965"/>
      <c r="E49" s="965"/>
      <c r="F49" s="965"/>
      <c r="G49" s="965"/>
      <c r="H49" s="965"/>
      <c r="I49" s="965"/>
      <c r="J49" s="965"/>
      <c r="K49" s="965"/>
      <c r="L49" s="965"/>
      <c r="M49" s="965"/>
      <c r="N49" s="965"/>
      <c r="O49" s="965"/>
      <c r="P49" s="965"/>
      <c r="Q49" s="965"/>
      <c r="R49" s="965"/>
      <c r="S49" s="965"/>
      <c r="T49" s="965"/>
      <c r="U49" s="965"/>
      <c r="V49" s="965"/>
      <c r="W49" s="965"/>
      <c r="X49" s="965"/>
      <c r="Y49" s="965"/>
      <c r="Z49" s="965"/>
      <c r="AA49" s="965"/>
      <c r="AB49" s="965"/>
      <c r="AC49" s="965"/>
      <c r="AD49" s="965"/>
      <c r="AE49" s="965"/>
      <c r="AF49" s="965"/>
      <c r="AG49" s="965"/>
      <c r="AH49" s="965"/>
      <c r="AI49" s="96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65"/>
      <c r="C50" s="965"/>
      <c r="D50" s="965"/>
      <c r="E50" s="965"/>
      <c r="F50" s="965"/>
      <c r="G50" s="965"/>
      <c r="H50" s="965"/>
      <c r="I50" s="965"/>
      <c r="J50" s="965"/>
      <c r="K50" s="965"/>
      <c r="L50" s="965"/>
      <c r="M50" s="965"/>
      <c r="N50" s="965"/>
      <c r="O50" s="965"/>
      <c r="P50" s="965"/>
      <c r="Q50" s="965"/>
      <c r="R50" s="965"/>
      <c r="S50" s="965"/>
      <c r="T50" s="965"/>
      <c r="U50" s="965"/>
      <c r="V50" s="965"/>
      <c r="W50" s="965"/>
      <c r="X50" s="965"/>
      <c r="Y50" s="965"/>
      <c r="Z50" s="965"/>
      <c r="AA50" s="965"/>
      <c r="AB50" s="965"/>
      <c r="AC50" s="965"/>
      <c r="AD50" s="965"/>
      <c r="AE50" s="965"/>
      <c r="AF50" s="965"/>
      <c r="AG50" s="965"/>
      <c r="AH50" s="965"/>
      <c r="AI50" s="96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56" t="s">
        <v>49</v>
      </c>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9" t="s">
        <v>335</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9" t="s">
        <v>48</v>
      </c>
      <c r="B7" s="1379"/>
      <c r="C7" s="1379"/>
      <c r="D7" s="1379"/>
      <c r="E7" s="1379"/>
      <c r="F7" s="948"/>
      <c r="G7" s="948"/>
      <c r="H7" s="948"/>
      <c r="I7" s="948"/>
      <c r="J7" s="948"/>
      <c r="K7" s="948"/>
      <c r="L7" s="948"/>
      <c r="M7" s="948"/>
      <c r="N7" s="948"/>
      <c r="O7" s="948"/>
      <c r="P7" s="948"/>
      <c r="Q7" s="6"/>
      <c r="R7" s="6"/>
      <c r="S7" s="6"/>
      <c r="T7" s="1379" t="s">
        <v>47</v>
      </c>
      <c r="U7" s="1379"/>
      <c r="V7" s="1379"/>
      <c r="W7" s="1379"/>
      <c r="X7" s="1379"/>
      <c r="Y7" s="948"/>
      <c r="Z7" s="948"/>
      <c r="AA7" s="948"/>
      <c r="AB7" s="948"/>
      <c r="AC7" s="948"/>
      <c r="AD7" s="948"/>
      <c r="AE7" s="948"/>
      <c r="AF7" s="948"/>
      <c r="AG7" s="948"/>
      <c r="AH7" s="948"/>
      <c r="AI7" s="948"/>
      <c r="AJ7" s="5"/>
      <c r="AK7" s="1313" t="s">
        <v>696</v>
      </c>
      <c r="AL7" s="1314"/>
      <c r="AM7" s="1314"/>
      <c r="AN7" s="1314"/>
      <c r="AO7" s="1314"/>
      <c r="AP7" s="1314"/>
      <c r="AQ7" s="1314"/>
      <c r="AR7" s="1314"/>
      <c r="AS7" s="1314"/>
      <c r="AT7" s="1314"/>
      <c r="AU7" s="1314"/>
      <c r="AV7" s="1314"/>
      <c r="AW7" s="1314"/>
      <c r="AX7" s="1314"/>
      <c r="AY7" s="131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3"/>
      <c r="AL8" s="914"/>
      <c r="AM8" s="914"/>
      <c r="AN8" s="914"/>
      <c r="AO8" s="915"/>
      <c r="AP8" s="916"/>
      <c r="AQ8" s="914"/>
      <c r="AR8" s="914"/>
      <c r="AS8" s="914"/>
      <c r="AT8" s="915"/>
      <c r="AU8" s="916"/>
      <c r="AV8" s="914"/>
      <c r="AW8" s="914"/>
      <c r="AX8" s="914"/>
      <c r="AY8" s="917"/>
      <c r="AZ8" s="5"/>
      <c r="BA8" s="5"/>
      <c r="BB8" s="5"/>
      <c r="BC8" s="5"/>
      <c r="BD8" s="5"/>
      <c r="BE8" s="5"/>
      <c r="BF8" s="5"/>
      <c r="BG8" s="5"/>
      <c r="BH8" s="5"/>
      <c r="BI8" s="5"/>
      <c r="BJ8" s="5"/>
      <c r="BK8" s="5"/>
      <c r="BL8" s="5"/>
      <c r="BM8" s="5"/>
      <c r="BN8" s="5"/>
      <c r="BO8" s="5"/>
      <c r="BP8" s="5"/>
      <c r="BQ8" s="5"/>
      <c r="BR8" s="5"/>
      <c r="BS8" s="5"/>
    </row>
    <row r="9" spans="1:71" ht="12" customHeight="1" x14ac:dyDescent="0.2">
      <c r="A9" s="1379"/>
      <c r="B9" s="1379"/>
      <c r="C9" s="1379"/>
      <c r="D9" s="1379"/>
      <c r="E9" s="1379"/>
      <c r="F9" s="290"/>
      <c r="G9" s="290"/>
      <c r="H9" s="290"/>
      <c r="I9" s="290"/>
      <c r="J9" s="290"/>
      <c r="K9" s="290"/>
      <c r="L9" s="290"/>
      <c r="M9" s="290"/>
      <c r="N9" s="290"/>
      <c r="O9" s="290"/>
      <c r="P9" s="290"/>
      <c r="Q9" s="6"/>
      <c r="R9" s="6"/>
      <c r="S9" s="6"/>
      <c r="T9" s="1379" t="s">
        <v>46</v>
      </c>
      <c r="U9" s="1379"/>
      <c r="V9" s="1379"/>
      <c r="W9" s="1379"/>
      <c r="X9" s="1379"/>
      <c r="Y9" s="948"/>
      <c r="Z9" s="948"/>
      <c r="AA9" s="948"/>
      <c r="AB9" s="948"/>
      <c r="AC9" s="948"/>
      <c r="AD9" s="948"/>
      <c r="AE9" s="948"/>
      <c r="AF9" s="948"/>
      <c r="AG9" s="948"/>
      <c r="AH9" s="948"/>
      <c r="AI9" s="948"/>
      <c r="AJ9" s="5"/>
      <c r="AK9" s="894"/>
      <c r="AL9" s="878"/>
      <c r="AM9" s="878"/>
      <c r="AN9" s="878"/>
      <c r="AO9" s="879"/>
      <c r="AP9" s="877"/>
      <c r="AQ9" s="878"/>
      <c r="AR9" s="878"/>
      <c r="AS9" s="878"/>
      <c r="AT9" s="879"/>
      <c r="AU9" s="877"/>
      <c r="AV9" s="878"/>
      <c r="AW9" s="878"/>
      <c r="AX9" s="878"/>
      <c r="AY9" s="880"/>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94"/>
      <c r="AL10" s="878"/>
      <c r="AM10" s="878"/>
      <c r="AN10" s="878"/>
      <c r="AO10" s="879"/>
      <c r="AP10" s="877"/>
      <c r="AQ10" s="878"/>
      <c r="AR10" s="878"/>
      <c r="AS10" s="878"/>
      <c r="AT10" s="879"/>
      <c r="AU10" s="877"/>
      <c r="AV10" s="878"/>
      <c r="AW10" s="878"/>
      <c r="AX10" s="878"/>
      <c r="AY10" s="88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33" t="s">
        <v>158</v>
      </c>
      <c r="H11" s="1434"/>
      <c r="I11" s="1434"/>
      <c r="J11" s="1434"/>
      <c r="K11" s="1434"/>
      <c r="L11" s="1434"/>
      <c r="M11" s="1434"/>
      <c r="N11" s="1434"/>
      <c r="O11" s="1434"/>
      <c r="P11" s="1434"/>
      <c r="Q11" s="1434"/>
      <c r="R11" s="1434"/>
      <c r="S11" s="1434"/>
      <c r="T11" s="1434"/>
      <c r="U11" s="1434"/>
      <c r="V11" s="1434"/>
      <c r="W11" s="1434"/>
      <c r="X11" s="1434"/>
      <c r="Y11" s="1434"/>
      <c r="Z11" s="1434"/>
      <c r="AA11" s="1434"/>
      <c r="AB11" s="1435"/>
      <c r="AC11" s="6"/>
      <c r="AD11" s="6"/>
      <c r="AE11" s="6"/>
      <c r="AF11" s="6"/>
      <c r="AG11" s="6"/>
      <c r="AH11" s="6"/>
      <c r="AI11" s="6"/>
      <c r="AJ11" s="5"/>
      <c r="AK11" s="894"/>
      <c r="AL11" s="878"/>
      <c r="AM11" s="878"/>
      <c r="AN11" s="878"/>
      <c r="AO11" s="879"/>
      <c r="AP11" s="877"/>
      <c r="AQ11" s="878"/>
      <c r="AR11" s="878"/>
      <c r="AS11" s="878"/>
      <c r="AT11" s="879"/>
      <c r="AU11" s="877"/>
      <c r="AV11" s="878"/>
      <c r="AW11" s="878"/>
      <c r="AX11" s="878"/>
      <c r="AY11" s="88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61" t="s">
        <v>111</v>
      </c>
      <c r="H12" s="1362"/>
      <c r="I12" s="1362"/>
      <c r="J12" s="1362"/>
      <c r="K12" s="1362"/>
      <c r="L12" s="1362"/>
      <c r="M12" s="1049"/>
      <c r="N12" s="1049"/>
      <c r="O12" s="1049"/>
      <c r="P12" s="1049"/>
      <c r="Q12" s="1049"/>
      <c r="R12" s="1049"/>
      <c r="S12" s="1049"/>
      <c r="T12" s="1049"/>
      <c r="U12" s="1049"/>
      <c r="V12" s="1049"/>
      <c r="W12" s="1049"/>
      <c r="X12" s="1049"/>
      <c r="Y12" s="1049"/>
      <c r="Z12" s="1049"/>
      <c r="AA12" s="1049"/>
      <c r="AB12" s="1050"/>
      <c r="AC12" s="6"/>
      <c r="AD12" s="6"/>
      <c r="AE12" s="6"/>
      <c r="AF12" s="6"/>
      <c r="AG12" s="6"/>
      <c r="AH12" s="6"/>
      <c r="AI12" s="6"/>
      <c r="AJ12" s="5"/>
      <c r="AK12" s="894"/>
      <c r="AL12" s="878"/>
      <c r="AM12" s="878"/>
      <c r="AN12" s="878"/>
      <c r="AO12" s="879"/>
      <c r="AP12" s="877"/>
      <c r="AQ12" s="878"/>
      <c r="AR12" s="878"/>
      <c r="AS12" s="878"/>
      <c r="AT12" s="879"/>
      <c r="AU12" s="877"/>
      <c r="AV12" s="878"/>
      <c r="AW12" s="878"/>
      <c r="AX12" s="878"/>
      <c r="AY12" s="88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04" t="s">
        <v>54</v>
      </c>
      <c r="H13" s="1305"/>
      <c r="I13" s="1305"/>
      <c r="J13" s="1305"/>
      <c r="K13" s="1305"/>
      <c r="L13" s="1305"/>
      <c r="M13" s="1373" t="s">
        <v>334</v>
      </c>
      <c r="N13" s="1373"/>
      <c r="O13" s="1373"/>
      <c r="P13" s="1373"/>
      <c r="Q13" s="1373"/>
      <c r="R13" s="1373"/>
      <c r="S13" s="1373"/>
      <c r="T13" s="1373"/>
      <c r="U13" s="1373"/>
      <c r="V13" s="1373"/>
      <c r="W13" s="1373"/>
      <c r="X13" s="1373"/>
      <c r="Y13" s="1373"/>
      <c r="Z13" s="1373"/>
      <c r="AA13" s="1373"/>
      <c r="AB13" s="1374"/>
      <c r="AC13" s="6"/>
      <c r="AD13" s="6"/>
      <c r="AE13" s="6"/>
      <c r="AF13" s="6"/>
      <c r="AG13" s="6"/>
      <c r="AH13" s="6"/>
      <c r="AI13" s="6"/>
      <c r="AJ13" s="5"/>
      <c r="AK13" s="938"/>
      <c r="AL13" s="931"/>
      <c r="AM13" s="931"/>
      <c r="AN13" s="931"/>
      <c r="AO13" s="939"/>
      <c r="AP13" s="930"/>
      <c r="AQ13" s="931"/>
      <c r="AR13" s="931"/>
      <c r="AS13" s="931"/>
      <c r="AT13" s="939"/>
      <c r="AU13" s="930"/>
      <c r="AV13" s="931"/>
      <c r="AW13" s="931"/>
      <c r="AX13" s="931"/>
      <c r="AY13" s="93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04" t="s">
        <v>150</v>
      </c>
      <c r="H14" s="1305"/>
      <c r="I14" s="1305"/>
      <c r="J14" s="1305"/>
      <c r="K14" s="1305"/>
      <c r="L14" s="1305"/>
      <c r="M14" s="1033"/>
      <c r="N14" s="1033"/>
      <c r="O14" s="1033"/>
      <c r="P14" s="1033"/>
      <c r="Q14" s="1033"/>
      <c r="R14" s="1033"/>
      <c r="S14" s="1033"/>
      <c r="T14" s="1033"/>
      <c r="U14" s="1033"/>
      <c r="V14" s="1033"/>
      <c r="W14" s="1033"/>
      <c r="X14" s="1033"/>
      <c r="Y14" s="1033"/>
      <c r="Z14" s="1033"/>
      <c r="AA14" s="1033"/>
      <c r="AB14" s="1034"/>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04" t="s">
        <v>149</v>
      </c>
      <c r="H15" s="1305"/>
      <c r="I15" s="1305"/>
      <c r="J15" s="1305"/>
      <c r="K15" s="1305"/>
      <c r="L15" s="1305"/>
      <c r="M15" s="1373" t="s">
        <v>695</v>
      </c>
      <c r="N15" s="1373"/>
      <c r="O15" s="1373"/>
      <c r="P15" s="1373"/>
      <c r="Q15" s="1373"/>
      <c r="R15" s="1373"/>
      <c r="S15" s="1373"/>
      <c r="T15" s="1373"/>
      <c r="U15" s="1373"/>
      <c r="V15" s="1373"/>
      <c r="W15" s="1373"/>
      <c r="X15" s="1373"/>
      <c r="Y15" s="1373"/>
      <c r="Z15" s="1373"/>
      <c r="AA15" s="1373"/>
      <c r="AB15" s="1374"/>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05" t="s">
        <v>146</v>
      </c>
      <c r="H16" s="2206"/>
      <c r="I16" s="2206"/>
      <c r="J16" s="2206"/>
      <c r="K16" s="2206"/>
      <c r="L16" s="2206"/>
      <c r="M16" s="1078"/>
      <c r="N16" s="1078"/>
      <c r="O16" s="1078"/>
      <c r="P16" s="1078"/>
      <c r="Q16" s="1078"/>
      <c r="R16" s="1078"/>
      <c r="S16" s="1078"/>
      <c r="T16" s="1078"/>
      <c r="U16" s="1078"/>
      <c r="V16" s="1078"/>
      <c r="W16" s="1078"/>
      <c r="X16" s="1078"/>
      <c r="Y16" s="1078"/>
      <c r="Z16" s="1078"/>
      <c r="AA16" s="1078"/>
      <c r="AB16" s="1079"/>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96" t="s">
        <v>883</v>
      </c>
      <c r="K18" s="1297"/>
      <c r="L18" s="1297"/>
      <c r="M18" s="1297"/>
      <c r="N18" s="1297"/>
      <c r="O18" s="1297"/>
      <c r="P18" s="1297"/>
      <c r="Q18" s="1297"/>
      <c r="R18" s="1297"/>
      <c r="S18" s="1297"/>
      <c r="T18" s="1297"/>
      <c r="U18" s="1297"/>
      <c r="V18" s="1297"/>
      <c r="W18" s="1297"/>
      <c r="X18" s="1297"/>
      <c r="Y18" s="1298"/>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10" t="s">
        <v>102</v>
      </c>
      <c r="Q19" s="2211"/>
      <c r="R19" s="2211"/>
      <c r="S19" s="2211"/>
      <c r="T19" s="1762"/>
      <c r="U19" s="2210" t="s">
        <v>101</v>
      </c>
      <c r="V19" s="2211"/>
      <c r="W19" s="2211"/>
      <c r="X19" s="2211"/>
      <c r="Y19" s="2212"/>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406" t="s">
        <v>333</v>
      </c>
      <c r="K20" s="1407"/>
      <c r="L20" s="1407"/>
      <c r="M20" s="1407"/>
      <c r="N20" s="1407"/>
      <c r="O20" s="1408"/>
      <c r="P20" s="968"/>
      <c r="Q20" s="969"/>
      <c r="R20" s="969"/>
      <c r="S20" s="969"/>
      <c r="T20" s="970"/>
      <c r="U20" s="968"/>
      <c r="V20" s="969"/>
      <c r="W20" s="969"/>
      <c r="X20" s="969"/>
      <c r="Y20" s="2207"/>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96" t="s">
        <v>330</v>
      </c>
      <c r="K22" s="1297"/>
      <c r="L22" s="1297"/>
      <c r="M22" s="1297"/>
      <c r="N22" s="1297"/>
      <c r="O22" s="1297"/>
      <c r="P22" s="1297"/>
      <c r="Q22" s="1297"/>
      <c r="R22" s="1297"/>
      <c r="S22" s="1297"/>
      <c r="T22" s="1297"/>
      <c r="U22" s="1297"/>
      <c r="V22" s="1297"/>
      <c r="W22" s="1297"/>
      <c r="X22" s="1297"/>
      <c r="Y22" s="1298"/>
      <c r="Z22" s="6"/>
      <c r="AA22" s="6"/>
      <c r="AB22" s="6"/>
      <c r="AC22" s="6"/>
      <c r="AD22" s="6"/>
      <c r="AE22" s="6"/>
      <c r="AF22" s="6"/>
      <c r="AG22" s="6"/>
      <c r="AH22" s="6"/>
      <c r="AI22" s="6"/>
      <c r="AJ22" s="5"/>
      <c r="AK22" s="1308" t="s">
        <v>329</v>
      </c>
      <c r="AL22" s="1309"/>
      <c r="AM22" s="1309"/>
      <c r="AN22" s="1309"/>
      <c r="AO22" s="1309"/>
      <c r="AP22" s="1309"/>
      <c r="AQ22" s="1309"/>
      <c r="AR22" s="1309"/>
      <c r="AS22" s="1309"/>
      <c r="AT22" s="1310"/>
      <c r="AU22" s="96"/>
      <c r="AV22" s="1308" t="s">
        <v>328</v>
      </c>
      <c r="AW22" s="1309"/>
      <c r="AX22" s="1309"/>
      <c r="AY22" s="1309"/>
      <c r="AZ22" s="1309"/>
      <c r="BA22" s="1309"/>
      <c r="BB22" s="1309"/>
      <c r="BC22" s="1309"/>
      <c r="BD22" s="1309"/>
      <c r="BE22" s="1309"/>
      <c r="BF22" s="1309"/>
      <c r="BG22" s="131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10" t="s">
        <v>102</v>
      </c>
      <c r="Q23" s="2211"/>
      <c r="R23" s="2211"/>
      <c r="S23" s="2211"/>
      <c r="T23" s="1762"/>
      <c r="U23" s="2210" t="s">
        <v>101</v>
      </c>
      <c r="V23" s="2211"/>
      <c r="W23" s="2211"/>
      <c r="X23" s="2211"/>
      <c r="Y23" s="2212"/>
      <c r="Z23" s="6"/>
      <c r="AA23" s="6"/>
      <c r="AB23" s="6"/>
      <c r="AC23" s="6"/>
      <c r="AD23" s="6"/>
      <c r="AE23" s="6"/>
      <c r="AF23" s="6"/>
      <c r="AG23" s="6"/>
      <c r="AH23" s="6"/>
      <c r="AI23" s="6"/>
      <c r="AJ23" s="5"/>
      <c r="AK23" s="1324" t="s">
        <v>327</v>
      </c>
      <c r="AL23" s="1325"/>
      <c r="AM23" s="1325"/>
      <c r="AN23" s="1325"/>
      <c r="AO23" s="1325"/>
      <c r="AP23" s="2235"/>
      <c r="AQ23" s="2235"/>
      <c r="AR23" s="2236"/>
      <c r="AS23" s="2229" t="s">
        <v>315</v>
      </c>
      <c r="AT23" s="2230"/>
      <c r="AU23" s="96"/>
      <c r="AV23" s="1266"/>
      <c r="AW23" s="1267"/>
      <c r="AX23" s="1267"/>
      <c r="AY23" s="1267"/>
      <c r="AZ23" s="1267" t="s">
        <v>326</v>
      </c>
      <c r="BA23" s="1267"/>
      <c r="BB23" s="1267"/>
      <c r="BC23" s="1267"/>
      <c r="BD23" s="1267" t="s">
        <v>325</v>
      </c>
      <c r="BE23" s="1267"/>
      <c r="BF23" s="1267"/>
      <c r="BG23" s="222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92" t="s">
        <v>324</v>
      </c>
      <c r="K24" s="1393"/>
      <c r="L24" s="1393"/>
      <c r="M24" s="1393"/>
      <c r="N24" s="1393"/>
      <c r="O24" s="1394"/>
      <c r="P24" s="962"/>
      <c r="Q24" s="963"/>
      <c r="R24" s="963"/>
      <c r="S24" s="963"/>
      <c r="T24" s="964"/>
      <c r="U24" s="962"/>
      <c r="V24" s="963"/>
      <c r="W24" s="963"/>
      <c r="X24" s="963"/>
      <c r="Y24" s="2239"/>
      <c r="Z24" s="6"/>
      <c r="AA24" s="6"/>
      <c r="AB24" s="6"/>
      <c r="AC24" s="6"/>
      <c r="AD24" s="6"/>
      <c r="AE24" s="6"/>
      <c r="AF24" s="6"/>
      <c r="AG24" s="6"/>
      <c r="AH24" s="6"/>
      <c r="AI24" s="6"/>
      <c r="AJ24" s="5"/>
      <c r="AK24" s="1324" t="s">
        <v>323</v>
      </c>
      <c r="AL24" s="1325"/>
      <c r="AM24" s="1325"/>
      <c r="AN24" s="1325"/>
      <c r="AO24" s="1325"/>
      <c r="AP24" s="2235"/>
      <c r="AQ24" s="2235"/>
      <c r="AR24" s="2236"/>
      <c r="AS24" s="2229" t="s">
        <v>315</v>
      </c>
      <c r="AT24" s="2230"/>
      <c r="AU24" s="96"/>
      <c r="AV24" s="1324" t="s">
        <v>102</v>
      </c>
      <c r="AW24" s="1325"/>
      <c r="AX24" s="1325"/>
      <c r="AY24" s="1325"/>
      <c r="AZ24" s="1320" t="str">
        <f>IF(500*P27*(P25-P24)/1000&lt;&gt;0,500*P27*(P25-P24)/1000,"")</f>
        <v/>
      </c>
      <c r="BA24" s="1320"/>
      <c r="BB24" s="1320"/>
      <c r="BC24" s="1320"/>
      <c r="BD24" s="1320" t="str">
        <f>IFERROR(AZ24/15,"")</f>
        <v/>
      </c>
      <c r="BE24" s="1320"/>
      <c r="BF24" s="1320"/>
      <c r="BG24" s="1321"/>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392" t="s">
        <v>322</v>
      </c>
      <c r="K25" s="1393"/>
      <c r="L25" s="1393"/>
      <c r="M25" s="1393"/>
      <c r="N25" s="1393"/>
      <c r="O25" s="1394"/>
      <c r="P25" s="962"/>
      <c r="Q25" s="963"/>
      <c r="R25" s="963"/>
      <c r="S25" s="963"/>
      <c r="T25" s="964"/>
      <c r="U25" s="962"/>
      <c r="V25" s="963"/>
      <c r="W25" s="963"/>
      <c r="X25" s="963"/>
      <c r="Y25" s="2239"/>
      <c r="Z25" s="6"/>
      <c r="AA25" s="6"/>
      <c r="AB25" s="6"/>
      <c r="AC25" s="6"/>
      <c r="AD25" s="6"/>
      <c r="AE25" s="6"/>
      <c r="AF25" s="6"/>
      <c r="AG25" s="6"/>
      <c r="AH25" s="6"/>
      <c r="AI25" s="6"/>
      <c r="AJ25" s="5"/>
      <c r="AK25" s="1324" t="s">
        <v>320</v>
      </c>
      <c r="AL25" s="1325"/>
      <c r="AM25" s="1325"/>
      <c r="AN25" s="1325"/>
      <c r="AO25" s="1325"/>
      <c r="AP25" s="2233" t="str">
        <f>IF(AP24-AP23&lt;&gt;0,AP24-AP23,"")</f>
        <v/>
      </c>
      <c r="AQ25" s="2233"/>
      <c r="AR25" s="2234"/>
      <c r="AS25" s="2229" t="s">
        <v>315</v>
      </c>
      <c r="AT25" s="2230"/>
      <c r="AU25" s="96"/>
      <c r="AV25" s="2216" t="s">
        <v>101</v>
      </c>
      <c r="AW25" s="2217"/>
      <c r="AX25" s="2217"/>
      <c r="AY25" s="2217"/>
      <c r="AZ25" s="2240" t="str">
        <f>IFERROR(500*U27*(U25-U24)/1000,"")</f>
        <v/>
      </c>
      <c r="BA25" s="2241"/>
      <c r="BB25" s="2241"/>
      <c r="BC25" s="2242"/>
      <c r="BD25" s="2224" t="str">
        <f>IFERROR(AZ25/15,"")</f>
        <v/>
      </c>
      <c r="BE25" s="2224"/>
      <c r="BF25" s="2224"/>
      <c r="BG25" s="2226"/>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392" t="s">
        <v>321</v>
      </c>
      <c r="K26" s="1393"/>
      <c r="L26" s="1393"/>
      <c r="M26" s="1393"/>
      <c r="N26" s="1393"/>
      <c r="O26" s="1394"/>
      <c r="P26" s="962"/>
      <c r="Q26" s="963"/>
      <c r="R26" s="963"/>
      <c r="S26" s="963"/>
      <c r="T26" s="964"/>
      <c r="U26" s="962"/>
      <c r="V26" s="963"/>
      <c r="W26" s="963"/>
      <c r="X26" s="963"/>
      <c r="Y26" s="2239"/>
      <c r="Z26" s="6"/>
      <c r="AA26" s="6"/>
      <c r="AB26" s="6"/>
      <c r="AC26" s="6"/>
      <c r="AD26" s="6"/>
      <c r="AE26" s="6"/>
      <c r="AF26" s="6"/>
      <c r="AG26" s="6"/>
      <c r="AH26" s="6"/>
      <c r="AI26" s="6"/>
      <c r="AJ26" s="5"/>
      <c r="AK26" s="2216" t="s">
        <v>320</v>
      </c>
      <c r="AL26" s="2217"/>
      <c r="AM26" s="2217"/>
      <c r="AN26" s="2217"/>
      <c r="AO26" s="2217"/>
      <c r="AP26" s="2231" t="str">
        <f>IFERROR(AP25*2.31,"")</f>
        <v/>
      </c>
      <c r="AQ26" s="2231"/>
      <c r="AR26" s="2232"/>
      <c r="AS26" s="2220" t="s">
        <v>319</v>
      </c>
      <c r="AT26" s="2221"/>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6"/>
      <c r="B27" s="6"/>
      <c r="C27" s="6"/>
      <c r="D27" s="6"/>
      <c r="E27" s="6"/>
      <c r="F27" s="6"/>
      <c r="G27" s="6"/>
      <c r="H27" s="6"/>
      <c r="I27" s="6"/>
      <c r="J27" s="1406" t="s">
        <v>287</v>
      </c>
      <c r="K27" s="1407"/>
      <c r="L27" s="1407"/>
      <c r="M27" s="1407"/>
      <c r="N27" s="1407"/>
      <c r="O27" s="1408"/>
      <c r="P27" s="980"/>
      <c r="Q27" s="981"/>
      <c r="R27" s="981"/>
      <c r="S27" s="981"/>
      <c r="T27" s="982"/>
      <c r="U27" s="1976" t="str">
        <f>IFERROR(SQRT(U26/P26)*P27,"")</f>
        <v/>
      </c>
      <c r="V27" s="1698"/>
      <c r="W27" s="1698"/>
      <c r="X27" s="1698"/>
      <c r="Y27" s="1723"/>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296" t="s">
        <v>376</v>
      </c>
      <c r="K29" s="1297"/>
      <c r="L29" s="1297"/>
      <c r="M29" s="1297"/>
      <c r="N29" s="1297"/>
      <c r="O29" s="1297"/>
      <c r="P29" s="1297"/>
      <c r="Q29" s="1297"/>
      <c r="R29" s="1297"/>
      <c r="S29" s="1297"/>
      <c r="T29" s="1297"/>
      <c r="U29" s="1297"/>
      <c r="V29" s="1297"/>
      <c r="W29" s="1297"/>
      <c r="X29" s="1297"/>
      <c r="Y29" s="1298"/>
      <c r="Z29" s="6"/>
      <c r="AA29" s="6"/>
      <c r="AB29" s="6"/>
      <c r="AC29" s="6"/>
      <c r="AD29" s="6"/>
      <c r="AE29" s="6"/>
      <c r="AF29" s="6"/>
      <c r="AG29" s="6"/>
      <c r="AH29" s="6"/>
      <c r="AI29" s="6"/>
      <c r="AJ29" s="5"/>
      <c r="AK29" s="1308" t="s">
        <v>332</v>
      </c>
      <c r="AL29" s="1309"/>
      <c r="AM29" s="1309"/>
      <c r="AN29" s="1309"/>
      <c r="AO29" s="1309"/>
      <c r="AP29" s="1309"/>
      <c r="AQ29" s="1309"/>
      <c r="AR29" s="1309"/>
      <c r="AS29" s="1309"/>
      <c r="AT29" s="1310"/>
      <c r="AU29" s="5"/>
      <c r="AV29" s="1308" t="s">
        <v>331</v>
      </c>
      <c r="AW29" s="1309"/>
      <c r="AX29" s="1309"/>
      <c r="AY29" s="1309"/>
      <c r="AZ29" s="1309"/>
      <c r="BA29" s="1309"/>
      <c r="BB29" s="1309"/>
      <c r="BC29" s="1309"/>
      <c r="BD29" s="1309"/>
      <c r="BE29" s="1309"/>
      <c r="BF29" s="1309"/>
      <c r="BG29" s="1310"/>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681" t="s">
        <v>102</v>
      </c>
      <c r="Q30" s="1681"/>
      <c r="R30" s="1681"/>
      <c r="S30" s="1681"/>
      <c r="T30" s="1681"/>
      <c r="U30" s="1681" t="s">
        <v>101</v>
      </c>
      <c r="V30" s="1681"/>
      <c r="W30" s="1681"/>
      <c r="X30" s="1681"/>
      <c r="Y30" s="1694"/>
      <c r="Z30" s="6"/>
      <c r="AA30" s="6"/>
      <c r="AB30" s="6"/>
      <c r="AC30" s="6"/>
      <c r="AD30" s="6"/>
      <c r="AE30" s="6"/>
      <c r="AF30" s="6"/>
      <c r="AG30" s="6"/>
      <c r="AH30" s="6"/>
      <c r="AI30" s="6"/>
      <c r="AJ30" s="5"/>
      <c r="AK30" s="1324" t="s">
        <v>327</v>
      </c>
      <c r="AL30" s="1325"/>
      <c r="AM30" s="1325"/>
      <c r="AN30" s="1325"/>
      <c r="AO30" s="1325"/>
      <c r="AP30" s="2235"/>
      <c r="AQ30" s="2235"/>
      <c r="AR30" s="2236"/>
      <c r="AS30" s="2229" t="s">
        <v>315</v>
      </c>
      <c r="AT30" s="2230"/>
      <c r="AU30" s="5"/>
      <c r="AV30" s="1266"/>
      <c r="AW30" s="1267"/>
      <c r="AX30" s="1267"/>
      <c r="AY30" s="1267"/>
      <c r="AZ30" s="1267" t="s">
        <v>326</v>
      </c>
      <c r="BA30" s="1267"/>
      <c r="BB30" s="1267"/>
      <c r="BC30" s="1267"/>
      <c r="BD30" s="1267" t="s">
        <v>325</v>
      </c>
      <c r="BE30" s="1267"/>
      <c r="BF30" s="1267"/>
      <c r="BG30" s="2225"/>
      <c r="BH30" s="5"/>
      <c r="BI30" s="5"/>
      <c r="BJ30" s="1439"/>
      <c r="BK30" s="1439"/>
      <c r="BL30" s="1439"/>
      <c r="BM30" s="5"/>
      <c r="BN30" s="5"/>
      <c r="BO30" s="5"/>
      <c r="BP30" s="5"/>
      <c r="BQ30" s="5"/>
      <c r="BR30" s="5"/>
      <c r="BS30" s="5"/>
      <c r="BT30" s="631"/>
      <c r="BU30" s="630"/>
    </row>
    <row r="31" spans="1:73" ht="12" customHeight="1" thickBot="1" x14ac:dyDescent="0.25">
      <c r="A31" s="6"/>
      <c r="B31" s="6"/>
      <c r="C31" s="6"/>
      <c r="D31" s="6"/>
      <c r="E31" s="6"/>
      <c r="F31" s="6"/>
      <c r="G31" s="6"/>
      <c r="H31" s="6"/>
      <c r="I31" s="6"/>
      <c r="J31" s="1392" t="s">
        <v>324</v>
      </c>
      <c r="K31" s="1393"/>
      <c r="L31" s="1393"/>
      <c r="M31" s="1393"/>
      <c r="N31" s="1393"/>
      <c r="O31" s="1394"/>
      <c r="P31" s="927"/>
      <c r="Q31" s="927"/>
      <c r="R31" s="927"/>
      <c r="S31" s="927"/>
      <c r="T31" s="927"/>
      <c r="U31" s="927"/>
      <c r="V31" s="927"/>
      <c r="W31" s="927"/>
      <c r="X31" s="927"/>
      <c r="Y31" s="2213"/>
      <c r="Z31" s="6"/>
      <c r="AA31" s="6"/>
      <c r="AB31" s="6"/>
      <c r="AC31" s="6"/>
      <c r="AD31" s="6"/>
      <c r="AE31" s="6"/>
      <c r="AF31" s="6"/>
      <c r="AG31" s="6"/>
      <c r="AH31" s="6"/>
      <c r="AI31" s="6"/>
      <c r="AJ31" s="5"/>
      <c r="AK31" s="1324" t="s">
        <v>323</v>
      </c>
      <c r="AL31" s="1325"/>
      <c r="AM31" s="1325"/>
      <c r="AN31" s="1325"/>
      <c r="AO31" s="1325"/>
      <c r="AP31" s="2235"/>
      <c r="AQ31" s="2235"/>
      <c r="AR31" s="2236"/>
      <c r="AS31" s="2229" t="s">
        <v>315</v>
      </c>
      <c r="AT31" s="2230"/>
      <c r="AU31" s="5"/>
      <c r="AV31" s="1324" t="s">
        <v>102</v>
      </c>
      <c r="AW31" s="1325"/>
      <c r="AX31" s="1325"/>
      <c r="AY31" s="1325"/>
      <c r="AZ31" s="2237">
        <f>IFERROR(500*P34*(P31-P32)/1000,"")</f>
        <v>0</v>
      </c>
      <c r="BA31" s="2237"/>
      <c r="BB31" s="2237"/>
      <c r="BC31" s="2237"/>
      <c r="BD31" s="2237">
        <f>IFERROR(AZ31/12,"")</f>
        <v>0</v>
      </c>
      <c r="BE31" s="2237"/>
      <c r="BF31" s="2237"/>
      <c r="BG31" s="2238"/>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304" t="s">
        <v>322</v>
      </c>
      <c r="K32" s="1305"/>
      <c r="L32" s="1305"/>
      <c r="M32" s="1305"/>
      <c r="N32" s="1305"/>
      <c r="O32" s="1305"/>
      <c r="P32" s="927"/>
      <c r="Q32" s="927"/>
      <c r="R32" s="927"/>
      <c r="S32" s="927"/>
      <c r="T32" s="927"/>
      <c r="U32" s="927"/>
      <c r="V32" s="927"/>
      <c r="W32" s="927"/>
      <c r="X32" s="927"/>
      <c r="Y32" s="2213"/>
      <c r="Z32" s="6"/>
      <c r="AA32" s="6"/>
      <c r="AB32" s="6"/>
      <c r="AC32" s="6"/>
      <c r="AD32" s="6"/>
      <c r="AE32" s="6"/>
      <c r="AF32" s="6"/>
      <c r="AG32" s="6"/>
      <c r="AH32" s="6"/>
      <c r="AI32" s="6"/>
      <c r="AJ32" s="5"/>
      <c r="AK32" s="1324" t="s">
        <v>320</v>
      </c>
      <c r="AL32" s="1325"/>
      <c r="AM32" s="1325"/>
      <c r="AN32" s="1325"/>
      <c r="AO32" s="1325"/>
      <c r="AP32" s="2233" t="str">
        <f>IF(AP31-AP30&lt;&gt;0,AP31-AP30,"")</f>
        <v/>
      </c>
      <c r="AQ32" s="2233"/>
      <c r="AR32" s="2234"/>
      <c r="AS32" s="2229" t="s">
        <v>315</v>
      </c>
      <c r="AT32" s="2230"/>
      <c r="AU32" s="5"/>
      <c r="AV32" s="2216" t="s">
        <v>101</v>
      </c>
      <c r="AW32" s="2217"/>
      <c r="AX32" s="2217"/>
      <c r="AY32" s="2217"/>
      <c r="AZ32" s="2224" t="str">
        <f>IFERROR(500*U34*(U31-U32)/1000,"")</f>
        <v/>
      </c>
      <c r="BA32" s="2224"/>
      <c r="BB32" s="2224"/>
      <c r="BC32" s="2224"/>
      <c r="BD32" s="2224" t="str">
        <f>IFERROR(AZ32/12,"")</f>
        <v/>
      </c>
      <c r="BE32" s="2224"/>
      <c r="BF32" s="2224"/>
      <c r="BG32" s="2226"/>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92" t="s">
        <v>321</v>
      </c>
      <c r="K33" s="1393"/>
      <c r="L33" s="1393"/>
      <c r="M33" s="1393"/>
      <c r="N33" s="1393"/>
      <c r="O33" s="1394"/>
      <c r="P33" s="927"/>
      <c r="Q33" s="927"/>
      <c r="R33" s="927"/>
      <c r="S33" s="927"/>
      <c r="T33" s="927"/>
      <c r="U33" s="927"/>
      <c r="V33" s="927"/>
      <c r="W33" s="927"/>
      <c r="X33" s="927"/>
      <c r="Y33" s="2213"/>
      <c r="Z33" s="6"/>
      <c r="AA33" s="6"/>
      <c r="AB33" s="6"/>
      <c r="AC33" s="6"/>
      <c r="AD33" s="6"/>
      <c r="AE33" s="6"/>
      <c r="AF33" s="6"/>
      <c r="AG33" s="6"/>
      <c r="AH33" s="6"/>
      <c r="AI33" s="6"/>
      <c r="AJ33" s="5"/>
      <c r="AK33" s="2216" t="s">
        <v>320</v>
      </c>
      <c r="AL33" s="2217"/>
      <c r="AM33" s="2217"/>
      <c r="AN33" s="2217"/>
      <c r="AO33" s="2217"/>
      <c r="AP33" s="2231" t="str">
        <f>IFERROR(AP32*2.31,"")</f>
        <v/>
      </c>
      <c r="AQ33" s="2231"/>
      <c r="AR33" s="2232"/>
      <c r="AS33" s="2220" t="s">
        <v>319</v>
      </c>
      <c r="AT33" s="2221"/>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302" t="s">
        <v>287</v>
      </c>
      <c r="K34" s="1303"/>
      <c r="L34" s="1303"/>
      <c r="M34" s="1303"/>
      <c r="N34" s="1303"/>
      <c r="O34" s="1303"/>
      <c r="P34" s="1532"/>
      <c r="Q34" s="1532"/>
      <c r="R34" s="1532"/>
      <c r="S34" s="1532"/>
      <c r="T34" s="1532"/>
      <c r="U34" s="1442" t="str">
        <f>IFERROR(SQRT(U33/P33)*P34,"")</f>
        <v/>
      </c>
      <c r="V34" s="1442"/>
      <c r="W34" s="1442"/>
      <c r="X34" s="1442"/>
      <c r="Y34" s="2055"/>
      <c r="Z34" s="6"/>
      <c r="AA34" s="6"/>
      <c r="AB34" s="6"/>
      <c r="AC34" s="6"/>
      <c r="AD34" s="6"/>
      <c r="AE34" s="6"/>
      <c r="AF34" s="6"/>
      <c r="AG34" s="6"/>
      <c r="AH34" s="6"/>
      <c r="AI34" s="6"/>
      <c r="AJ34" s="5"/>
      <c r="AK34" s="5"/>
      <c r="AL34" s="5"/>
      <c r="AM34" s="5"/>
      <c r="AN34" s="5"/>
      <c r="AO34" s="5"/>
      <c r="AP34" s="5"/>
      <c r="AQ34" s="5"/>
      <c r="AR34" s="5"/>
      <c r="AS34" s="5"/>
      <c r="AT34" s="5"/>
      <c r="AU34" s="5"/>
      <c r="AV34" s="1313" t="s">
        <v>318</v>
      </c>
      <c r="AW34" s="1314"/>
      <c r="AX34" s="1314"/>
      <c r="AY34" s="1314"/>
      <c r="AZ34" s="1314"/>
      <c r="BA34" s="1314"/>
      <c r="BB34" s="1314"/>
      <c r="BC34" s="1314"/>
      <c r="BD34" s="1314"/>
      <c r="BE34" s="1314"/>
      <c r="BF34" s="1314"/>
      <c r="BG34" s="1314"/>
      <c r="BH34" s="1315"/>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29" t="str">
        <f>IFERROR(IF(AZ25&lt;AZ32*1.02,"Act. Cond. Is not &gt; than Act. Evap. + 2% by "&amp;ROUND(AZ32*1.02-AZ25,0)&amp;" MBH.",""),"")</f>
        <v/>
      </c>
      <c r="AW35" s="1330"/>
      <c r="AX35" s="1330"/>
      <c r="AY35" s="1330"/>
      <c r="AZ35" s="1330"/>
      <c r="BA35" s="1330"/>
      <c r="BB35" s="1330"/>
      <c r="BC35" s="1330"/>
      <c r="BD35" s="1330"/>
      <c r="BE35" s="1330"/>
      <c r="BF35" s="1330"/>
      <c r="BG35" s="1330"/>
      <c r="BH35" s="1331"/>
      <c r="BI35" s="5"/>
      <c r="BJ35" s="5"/>
      <c r="BK35" s="5"/>
      <c r="BL35" s="5"/>
      <c r="BM35" s="5"/>
      <c r="BN35" s="5"/>
      <c r="BO35" s="5"/>
      <c r="BP35" s="5"/>
      <c r="BQ35" s="5"/>
      <c r="BR35" s="5"/>
      <c r="BS35" s="5"/>
    </row>
    <row r="36" spans="1:73" ht="12" customHeight="1" thickBot="1" x14ac:dyDescent="0.25">
      <c r="A36" s="6"/>
      <c r="B36" s="6"/>
      <c r="C36" s="6"/>
      <c r="D36" s="6"/>
      <c r="E36" s="6"/>
      <c r="F36" s="6"/>
      <c r="G36" s="6"/>
      <c r="H36" s="6"/>
      <c r="I36" s="1433" t="s">
        <v>317</v>
      </c>
      <c r="J36" s="1434"/>
      <c r="K36" s="1434"/>
      <c r="L36" s="1434"/>
      <c r="M36" s="1434"/>
      <c r="N36" s="1434"/>
      <c r="O36" s="1434"/>
      <c r="P36" s="1434"/>
      <c r="Q36" s="1434"/>
      <c r="R36" s="1434"/>
      <c r="S36" s="1434"/>
      <c r="T36" s="1434"/>
      <c r="U36" s="1434"/>
      <c r="V36" s="1434"/>
      <c r="W36" s="1434"/>
      <c r="X36" s="1434"/>
      <c r="Y36" s="1434"/>
      <c r="Z36" s="1435"/>
      <c r="AA36" s="6"/>
      <c r="AB36" s="6"/>
      <c r="AC36" s="6"/>
      <c r="AD36" s="6"/>
      <c r="AE36" s="6"/>
      <c r="AF36" s="6"/>
      <c r="AG36" s="6"/>
      <c r="AH36" s="6"/>
      <c r="AI36" s="6"/>
      <c r="AJ36" s="5"/>
      <c r="AK36" s="5"/>
      <c r="AL36" s="5"/>
      <c r="AM36" s="5"/>
      <c r="AN36" s="5"/>
      <c r="AO36" s="5"/>
      <c r="AP36" s="5"/>
      <c r="AQ36" s="5"/>
      <c r="AR36" s="5"/>
      <c r="AS36" s="5"/>
      <c r="AT36" s="5"/>
      <c r="AU36" s="5"/>
      <c r="AV36" s="1332"/>
      <c r="AW36" s="1333"/>
      <c r="AX36" s="1333"/>
      <c r="AY36" s="1333"/>
      <c r="AZ36" s="1333"/>
      <c r="BA36" s="1333"/>
      <c r="BB36" s="1333"/>
      <c r="BC36" s="1333"/>
      <c r="BD36" s="1333"/>
      <c r="BE36" s="1333"/>
      <c r="BF36" s="1333"/>
      <c r="BG36" s="1333"/>
      <c r="BH36" s="1334"/>
      <c r="BI36" s="5"/>
      <c r="BJ36" s="5"/>
      <c r="BK36" s="5"/>
      <c r="BL36" s="5"/>
      <c r="BM36" s="5"/>
      <c r="BN36" s="5"/>
      <c r="BO36" s="5"/>
      <c r="BP36" s="5"/>
      <c r="BQ36" s="5"/>
      <c r="BR36" s="5"/>
      <c r="BS36" s="5"/>
    </row>
    <row r="37" spans="1:73" ht="12" customHeight="1" thickTop="1" x14ac:dyDescent="0.2">
      <c r="A37" s="6"/>
      <c r="B37" s="6"/>
      <c r="C37" s="6"/>
      <c r="D37" s="6"/>
      <c r="E37" s="6"/>
      <c r="F37" s="6"/>
      <c r="G37" s="6"/>
      <c r="H37" s="6"/>
      <c r="I37" s="1361" t="s">
        <v>1008</v>
      </c>
      <c r="J37" s="1362"/>
      <c r="K37" s="1362"/>
      <c r="L37" s="1362"/>
      <c r="M37" s="1362"/>
      <c r="N37" s="1362"/>
      <c r="O37" s="1362"/>
      <c r="P37" s="1362"/>
      <c r="Q37" s="1362"/>
      <c r="R37" s="1362"/>
      <c r="S37" s="1362"/>
      <c r="T37" s="1362"/>
      <c r="U37" s="1362"/>
      <c r="V37" s="2201"/>
      <c r="W37" s="2201"/>
      <c r="X37" s="2201"/>
      <c r="Y37" s="2202" t="s">
        <v>312</v>
      </c>
      <c r="Z37" s="2203"/>
      <c r="AA37" s="6"/>
      <c r="AB37" s="6"/>
      <c r="AC37" s="6"/>
      <c r="AD37" s="6"/>
      <c r="AE37" s="6"/>
      <c r="AF37" s="6"/>
      <c r="AG37" s="6"/>
      <c r="AH37" s="6"/>
      <c r="AI37" s="6"/>
      <c r="AJ37" s="5"/>
      <c r="AK37" s="5"/>
      <c r="AL37" s="5"/>
      <c r="AM37" s="5"/>
      <c r="AN37" s="5"/>
      <c r="AO37" s="5"/>
      <c r="AP37" s="5"/>
      <c r="AQ37" s="5"/>
      <c r="AR37" s="5"/>
      <c r="AS37" s="5"/>
      <c r="AT37" s="5"/>
      <c r="AU37" s="5"/>
      <c r="AV37" s="637"/>
      <c r="AW37" s="637"/>
      <c r="AX37" s="637"/>
      <c r="AY37" s="637"/>
      <c r="AZ37" s="637"/>
      <c r="BA37" s="637"/>
      <c r="BB37" s="637"/>
      <c r="BC37" s="637"/>
      <c r="BD37" s="637"/>
      <c r="BE37" s="637"/>
      <c r="BF37" s="637"/>
      <c r="BG37" s="637"/>
      <c r="BH37" s="637"/>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61" t="s">
        <v>885</v>
      </c>
      <c r="J38" s="1362"/>
      <c r="K38" s="1362"/>
      <c r="L38" s="1362"/>
      <c r="M38" s="1362"/>
      <c r="N38" s="1362"/>
      <c r="O38" s="1362"/>
      <c r="P38" s="1362"/>
      <c r="Q38" s="1362"/>
      <c r="R38" s="1362"/>
      <c r="S38" s="1362"/>
      <c r="T38" s="1362"/>
      <c r="U38" s="1362"/>
      <c r="V38" s="2201"/>
      <c r="W38" s="2201"/>
      <c r="X38" s="2201"/>
      <c r="Y38" s="2202" t="s">
        <v>315</v>
      </c>
      <c r="Z38" s="2203"/>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304" t="s">
        <v>316</v>
      </c>
      <c r="J39" s="1305"/>
      <c r="K39" s="1305"/>
      <c r="L39" s="1305"/>
      <c r="M39" s="1305"/>
      <c r="N39" s="1305"/>
      <c r="O39" s="1305"/>
      <c r="P39" s="1305"/>
      <c r="Q39" s="1305"/>
      <c r="R39" s="1305"/>
      <c r="S39" s="1305"/>
      <c r="T39" s="1305"/>
      <c r="U39" s="1305"/>
      <c r="V39" s="1025"/>
      <c r="W39" s="1025"/>
      <c r="X39" s="1025"/>
      <c r="Y39" s="2195" t="s">
        <v>315</v>
      </c>
      <c r="Z39" s="2165"/>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304" t="s">
        <v>314</v>
      </c>
      <c r="J40" s="1305"/>
      <c r="K40" s="1305"/>
      <c r="L40" s="1305"/>
      <c r="M40" s="1305"/>
      <c r="N40" s="1305"/>
      <c r="O40" s="1305"/>
      <c r="P40" s="1305"/>
      <c r="Q40" s="1305"/>
      <c r="R40" s="1305"/>
      <c r="S40" s="1305"/>
      <c r="T40" s="1305"/>
      <c r="U40" s="1305"/>
      <c r="V40" s="1025"/>
      <c r="W40" s="1025"/>
      <c r="X40" s="1025"/>
      <c r="Y40" s="2195" t="s">
        <v>312</v>
      </c>
      <c r="Z40" s="2165"/>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304" t="s">
        <v>336</v>
      </c>
      <c r="J41" s="1305"/>
      <c r="K41" s="1305"/>
      <c r="L41" s="1305"/>
      <c r="M41" s="1305"/>
      <c r="N41" s="1305"/>
      <c r="O41" s="1305"/>
      <c r="P41" s="1305"/>
      <c r="Q41" s="1305"/>
      <c r="R41" s="1305"/>
      <c r="S41" s="1305"/>
      <c r="T41" s="1305"/>
      <c r="U41" s="1305"/>
      <c r="V41" s="1007"/>
      <c r="W41" s="1007"/>
      <c r="X41" s="2195" t="s">
        <v>313</v>
      </c>
      <c r="Y41" s="2195"/>
      <c r="Z41" s="2165"/>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302" t="s">
        <v>889</v>
      </c>
      <c r="J42" s="1303"/>
      <c r="K42" s="1303"/>
      <c r="L42" s="1303"/>
      <c r="M42" s="1303"/>
      <c r="N42" s="1303"/>
      <c r="O42" s="1303"/>
      <c r="P42" s="1303"/>
      <c r="Q42" s="1303"/>
      <c r="R42" s="1303"/>
      <c r="S42" s="1303"/>
      <c r="T42" s="1303"/>
      <c r="U42" s="1303"/>
      <c r="V42" s="2196"/>
      <c r="W42" s="2196"/>
      <c r="X42" s="2197" t="s">
        <v>313</v>
      </c>
      <c r="Y42" s="2197" t="s">
        <v>312</v>
      </c>
      <c r="Z42" s="2158"/>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8" t="s">
        <v>49</v>
      </c>
      <c r="AK1" s="918"/>
      <c r="AL1" s="918"/>
      <c r="AM1" s="918"/>
      <c r="AN1" s="918"/>
      <c r="AO1" s="918"/>
      <c r="AP1" s="918"/>
      <c r="AQ1" s="918"/>
      <c r="AR1" s="918"/>
      <c r="AS1" s="918"/>
      <c r="AT1" s="918"/>
      <c r="AU1" s="918"/>
      <c r="AV1" s="918"/>
      <c r="AW1" s="918"/>
      <c r="AX1" s="918"/>
      <c r="AY1" s="918"/>
      <c r="AZ1" s="918"/>
      <c r="BA1" s="918"/>
      <c r="BB1" s="918"/>
      <c r="BC1" s="918"/>
      <c r="BD1" s="918"/>
      <c r="BE1" s="918"/>
      <c r="BF1" s="918"/>
      <c r="BG1" s="918"/>
      <c r="BH1" s="918"/>
      <c r="BI1" s="918"/>
      <c r="BJ1" s="918"/>
      <c r="BK1" s="918"/>
      <c r="BL1" s="918"/>
      <c r="BM1" s="918"/>
      <c r="BN1" s="918"/>
      <c r="BO1" s="918"/>
      <c r="BP1" s="918"/>
      <c r="BQ1" s="918"/>
      <c r="BR1" s="918"/>
      <c r="BS1" s="91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9" t="s">
        <v>918</v>
      </c>
      <c r="N5" s="919"/>
      <c r="O5" s="919"/>
      <c r="P5" s="919"/>
      <c r="Q5" s="919"/>
      <c r="R5" s="919"/>
      <c r="S5" s="919"/>
      <c r="T5" s="919"/>
      <c r="U5" s="919"/>
      <c r="V5" s="919"/>
      <c r="W5" s="919"/>
      <c r="X5" s="919"/>
      <c r="Y5" s="919"/>
      <c r="Z5" s="919"/>
      <c r="AA5" s="919"/>
      <c r="AB5" s="919"/>
      <c r="AC5" s="919"/>
      <c r="AD5" s="919"/>
      <c r="AE5" s="919"/>
      <c r="AF5" s="919"/>
      <c r="AG5" s="919"/>
      <c r="AH5" s="919"/>
      <c r="AI5" s="91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5" t="s">
        <v>48</v>
      </c>
      <c r="B7" s="895"/>
      <c r="C7" s="895"/>
      <c r="D7" s="895"/>
      <c r="E7" s="895"/>
      <c r="F7" s="948"/>
      <c r="G7" s="948"/>
      <c r="H7" s="948"/>
      <c r="I7" s="948"/>
      <c r="J7" s="948"/>
      <c r="K7" s="948"/>
      <c r="L7" s="948"/>
      <c r="M7" s="948"/>
      <c r="N7" s="948"/>
      <c r="O7" s="948"/>
      <c r="P7" s="948"/>
      <c r="Q7" s="42"/>
      <c r="R7" s="42"/>
      <c r="S7" s="42"/>
      <c r="T7" s="895" t="s">
        <v>47</v>
      </c>
      <c r="U7" s="895"/>
      <c r="V7" s="895"/>
      <c r="W7" s="895"/>
      <c r="X7" s="895"/>
      <c r="Y7" s="948"/>
      <c r="Z7" s="948"/>
      <c r="AA7" s="948"/>
      <c r="AB7" s="948"/>
      <c r="AC7" s="948"/>
      <c r="AD7" s="948"/>
      <c r="AE7" s="948"/>
      <c r="AF7" s="948"/>
      <c r="AG7" s="948"/>
      <c r="AH7" s="948"/>
      <c r="AI7" s="948"/>
      <c r="AJ7" s="5"/>
      <c r="AK7" s="898" t="s">
        <v>696</v>
      </c>
      <c r="AL7" s="899"/>
      <c r="AM7" s="899"/>
      <c r="AN7" s="899"/>
      <c r="AO7" s="899"/>
      <c r="AP7" s="899"/>
      <c r="AQ7" s="899"/>
      <c r="AR7" s="899"/>
      <c r="AS7" s="899"/>
      <c r="AT7" s="899"/>
      <c r="AU7" s="899"/>
      <c r="AV7" s="899"/>
      <c r="AW7" s="899"/>
      <c r="AX7" s="899"/>
      <c r="AY7" s="900"/>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3"/>
      <c r="AL8" s="914"/>
      <c r="AM8" s="914"/>
      <c r="AN8" s="914"/>
      <c r="AO8" s="915"/>
      <c r="AP8" s="916"/>
      <c r="AQ8" s="914"/>
      <c r="AR8" s="914"/>
      <c r="AS8" s="914"/>
      <c r="AT8" s="915"/>
      <c r="AU8" s="916"/>
      <c r="AV8" s="914"/>
      <c r="AW8" s="914"/>
      <c r="AX8" s="914"/>
      <c r="AY8" s="917"/>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95" t="s">
        <v>46</v>
      </c>
      <c r="U9" s="895"/>
      <c r="V9" s="895"/>
      <c r="W9" s="895"/>
      <c r="X9" s="895"/>
      <c r="Y9" s="948"/>
      <c r="Z9" s="948"/>
      <c r="AA9" s="948"/>
      <c r="AB9" s="948"/>
      <c r="AC9" s="948"/>
      <c r="AD9" s="948"/>
      <c r="AE9" s="948"/>
      <c r="AF9" s="948"/>
      <c r="AG9" s="948"/>
      <c r="AH9" s="948"/>
      <c r="AI9" s="948"/>
      <c r="AJ9" s="5"/>
      <c r="AK9" s="894"/>
      <c r="AL9" s="878"/>
      <c r="AM9" s="878"/>
      <c r="AN9" s="878"/>
      <c r="AO9" s="879"/>
      <c r="AP9" s="877"/>
      <c r="AQ9" s="878"/>
      <c r="AR9" s="878"/>
      <c r="AS9" s="878"/>
      <c r="AT9" s="879"/>
      <c r="AU9" s="877"/>
      <c r="AV9" s="878"/>
      <c r="AW9" s="878"/>
      <c r="AX9" s="878"/>
      <c r="AY9" s="88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4"/>
      <c r="AL10" s="878"/>
      <c r="AM10" s="878"/>
      <c r="AN10" s="878"/>
      <c r="AO10" s="879"/>
      <c r="AP10" s="877"/>
      <c r="AQ10" s="878"/>
      <c r="AR10" s="878"/>
      <c r="AS10" s="878"/>
      <c r="AT10" s="879"/>
      <c r="AU10" s="877"/>
      <c r="AV10" s="878"/>
      <c r="AW10" s="878"/>
      <c r="AX10" s="878"/>
      <c r="AY10" s="88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02" t="s">
        <v>158</v>
      </c>
      <c r="H11" s="1003"/>
      <c r="I11" s="1003"/>
      <c r="J11" s="1003"/>
      <c r="K11" s="1003"/>
      <c r="L11" s="1003"/>
      <c r="M11" s="1003"/>
      <c r="N11" s="1003"/>
      <c r="O11" s="1003"/>
      <c r="P11" s="1003"/>
      <c r="Q11" s="1003"/>
      <c r="R11" s="1003"/>
      <c r="S11" s="1003"/>
      <c r="T11" s="1003"/>
      <c r="U11" s="1003"/>
      <c r="V11" s="1003"/>
      <c r="W11" s="1003"/>
      <c r="X11" s="1003"/>
      <c r="Y11" s="1003"/>
      <c r="Z11" s="1003"/>
      <c r="AA11" s="1003"/>
      <c r="AB11" s="1004"/>
      <c r="AC11" s="42"/>
      <c r="AD11" s="42"/>
      <c r="AE11" s="42"/>
      <c r="AF11" s="42"/>
      <c r="AG11" s="42"/>
      <c r="AH11" s="42"/>
      <c r="AI11" s="42"/>
      <c r="AJ11" s="5"/>
      <c r="AK11" s="894"/>
      <c r="AL11" s="878"/>
      <c r="AM11" s="878"/>
      <c r="AN11" s="878"/>
      <c r="AO11" s="879"/>
      <c r="AP11" s="877"/>
      <c r="AQ11" s="878"/>
      <c r="AR11" s="878"/>
      <c r="AS11" s="878"/>
      <c r="AT11" s="879"/>
      <c r="AU11" s="877"/>
      <c r="AV11" s="878"/>
      <c r="AW11" s="878"/>
      <c r="AX11" s="878"/>
      <c r="AY11" s="88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5" t="s">
        <v>111</v>
      </c>
      <c r="H12" s="1006"/>
      <c r="I12" s="1006"/>
      <c r="J12" s="1006"/>
      <c r="K12" s="1006"/>
      <c r="L12" s="1006"/>
      <c r="M12" s="1049"/>
      <c r="N12" s="1049"/>
      <c r="O12" s="1049"/>
      <c r="P12" s="1049"/>
      <c r="Q12" s="1049"/>
      <c r="R12" s="1049"/>
      <c r="S12" s="1049"/>
      <c r="T12" s="1049"/>
      <c r="U12" s="1049"/>
      <c r="V12" s="1049"/>
      <c r="W12" s="1049"/>
      <c r="X12" s="1049"/>
      <c r="Y12" s="1049"/>
      <c r="Z12" s="1049"/>
      <c r="AA12" s="1049"/>
      <c r="AB12" s="1050"/>
      <c r="AC12" s="42"/>
      <c r="AD12" s="42"/>
      <c r="AE12" s="42"/>
      <c r="AF12" s="42"/>
      <c r="AG12" s="42"/>
      <c r="AH12" s="42"/>
      <c r="AI12" s="42"/>
      <c r="AJ12" s="5"/>
      <c r="AK12" s="894"/>
      <c r="AL12" s="878"/>
      <c r="AM12" s="878"/>
      <c r="AN12" s="878"/>
      <c r="AO12" s="879"/>
      <c r="AP12" s="877"/>
      <c r="AQ12" s="878"/>
      <c r="AR12" s="878"/>
      <c r="AS12" s="878"/>
      <c r="AT12" s="879"/>
      <c r="AU12" s="877"/>
      <c r="AV12" s="878"/>
      <c r="AW12" s="878"/>
      <c r="AX12" s="878"/>
      <c r="AY12" s="88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7" t="s">
        <v>54</v>
      </c>
      <c r="H13" s="998"/>
      <c r="I13" s="998"/>
      <c r="J13" s="998"/>
      <c r="K13" s="998"/>
      <c r="L13" s="998"/>
      <c r="M13" s="1027" t="s">
        <v>334</v>
      </c>
      <c r="N13" s="1027"/>
      <c r="O13" s="1027"/>
      <c r="P13" s="1027"/>
      <c r="Q13" s="1027"/>
      <c r="R13" s="1027"/>
      <c r="S13" s="1027"/>
      <c r="T13" s="1027"/>
      <c r="U13" s="1027"/>
      <c r="V13" s="1027"/>
      <c r="W13" s="1027"/>
      <c r="X13" s="1027"/>
      <c r="Y13" s="1027"/>
      <c r="Z13" s="1027"/>
      <c r="AA13" s="1027"/>
      <c r="AB13" s="1029"/>
      <c r="AC13" s="42"/>
      <c r="AD13" s="42"/>
      <c r="AE13" s="42"/>
      <c r="AF13" s="42"/>
      <c r="AG13" s="42"/>
      <c r="AH13" s="42"/>
      <c r="AI13" s="42"/>
      <c r="AJ13" s="5"/>
      <c r="AK13" s="938"/>
      <c r="AL13" s="931"/>
      <c r="AM13" s="931"/>
      <c r="AN13" s="931"/>
      <c r="AO13" s="939"/>
      <c r="AP13" s="930"/>
      <c r="AQ13" s="931"/>
      <c r="AR13" s="931"/>
      <c r="AS13" s="931"/>
      <c r="AT13" s="939"/>
      <c r="AU13" s="930"/>
      <c r="AV13" s="931"/>
      <c r="AW13" s="931"/>
      <c r="AX13" s="931"/>
      <c r="AY13" s="93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7" t="s">
        <v>150</v>
      </c>
      <c r="H14" s="998"/>
      <c r="I14" s="998"/>
      <c r="J14" s="998"/>
      <c r="K14" s="998"/>
      <c r="L14" s="998"/>
      <c r="M14" s="1033"/>
      <c r="N14" s="1033"/>
      <c r="O14" s="1033"/>
      <c r="P14" s="1033"/>
      <c r="Q14" s="1033"/>
      <c r="R14" s="1033"/>
      <c r="S14" s="1033"/>
      <c r="T14" s="1033"/>
      <c r="U14" s="1033"/>
      <c r="V14" s="1033"/>
      <c r="W14" s="1033"/>
      <c r="X14" s="1033"/>
      <c r="Y14" s="1033"/>
      <c r="Z14" s="1033"/>
      <c r="AA14" s="1033"/>
      <c r="AB14" s="1034"/>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7" t="s">
        <v>149</v>
      </c>
      <c r="H15" s="998"/>
      <c r="I15" s="998"/>
      <c r="J15" s="998"/>
      <c r="K15" s="998"/>
      <c r="L15" s="998"/>
      <c r="M15" s="1027" t="s">
        <v>695</v>
      </c>
      <c r="N15" s="1027"/>
      <c r="O15" s="1027"/>
      <c r="P15" s="1027"/>
      <c r="Q15" s="1027"/>
      <c r="R15" s="1027"/>
      <c r="S15" s="1027"/>
      <c r="T15" s="1027"/>
      <c r="U15" s="1027"/>
      <c r="V15" s="1027"/>
      <c r="W15" s="1027"/>
      <c r="X15" s="1027"/>
      <c r="Y15" s="1027"/>
      <c r="Z15" s="1027"/>
      <c r="AA15" s="1027"/>
      <c r="AB15" s="1029"/>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9" t="s">
        <v>146</v>
      </c>
      <c r="H16" s="2250"/>
      <c r="I16" s="2250"/>
      <c r="J16" s="2250"/>
      <c r="K16" s="2250"/>
      <c r="L16" s="2250"/>
      <c r="M16" s="1078"/>
      <c r="N16" s="1078"/>
      <c r="O16" s="1078"/>
      <c r="P16" s="1078"/>
      <c r="Q16" s="1078"/>
      <c r="R16" s="1078"/>
      <c r="S16" s="1078"/>
      <c r="T16" s="1078"/>
      <c r="U16" s="1078"/>
      <c r="V16" s="1078"/>
      <c r="W16" s="1078"/>
      <c r="X16" s="1078"/>
      <c r="Y16" s="1078"/>
      <c r="Z16" s="1078"/>
      <c r="AA16" s="1078"/>
      <c r="AB16" s="1079"/>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8"/>
      <c r="N17" s="638"/>
      <c r="O17" s="638"/>
      <c r="P17" s="638"/>
      <c r="Q17" s="638"/>
      <c r="R17" s="638"/>
      <c r="S17" s="638"/>
      <c r="T17" s="638"/>
      <c r="U17" s="638"/>
      <c r="V17" s="638"/>
      <c r="W17" s="638"/>
      <c r="X17" s="638"/>
      <c r="Y17" s="638"/>
      <c r="Z17" s="638"/>
      <c r="AA17" s="638"/>
      <c r="AB17" s="63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7" t="s">
        <v>883</v>
      </c>
      <c r="K18" s="888"/>
      <c r="L18" s="888"/>
      <c r="M18" s="888"/>
      <c r="N18" s="888"/>
      <c r="O18" s="888"/>
      <c r="P18" s="888"/>
      <c r="Q18" s="888"/>
      <c r="R18" s="888"/>
      <c r="S18" s="888"/>
      <c r="T18" s="888"/>
      <c r="U18" s="888"/>
      <c r="V18" s="888"/>
      <c r="W18" s="888"/>
      <c r="X18" s="888"/>
      <c r="Y18" s="889"/>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43" t="s">
        <v>102</v>
      </c>
      <c r="Q19" s="2244"/>
      <c r="R19" s="2244"/>
      <c r="S19" s="2244"/>
      <c r="T19" s="1851"/>
      <c r="U19" s="2243" t="s">
        <v>101</v>
      </c>
      <c r="V19" s="2244"/>
      <c r="W19" s="2244"/>
      <c r="X19" s="2244"/>
      <c r="Y19" s="2245"/>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76" t="s">
        <v>333</v>
      </c>
      <c r="K20" s="1177"/>
      <c r="L20" s="1177"/>
      <c r="M20" s="1177"/>
      <c r="N20" s="1177"/>
      <c r="O20" s="1178"/>
      <c r="P20" s="968"/>
      <c r="Q20" s="969"/>
      <c r="R20" s="969"/>
      <c r="S20" s="969"/>
      <c r="T20" s="970"/>
      <c r="U20" s="2246" t="str">
        <f>BD32</f>
        <v/>
      </c>
      <c r="V20" s="2247"/>
      <c r="W20" s="2247"/>
      <c r="X20" s="2247"/>
      <c r="Y20" s="2248"/>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87" t="s">
        <v>919</v>
      </c>
      <c r="K22" s="888"/>
      <c r="L22" s="888"/>
      <c r="M22" s="888"/>
      <c r="N22" s="888"/>
      <c r="O22" s="888"/>
      <c r="P22" s="888"/>
      <c r="Q22" s="888"/>
      <c r="R22" s="888"/>
      <c r="S22" s="888"/>
      <c r="T22" s="888"/>
      <c r="U22" s="888"/>
      <c r="V22" s="888"/>
      <c r="W22" s="888"/>
      <c r="X22" s="888"/>
      <c r="Y22" s="889"/>
      <c r="Z22" s="42"/>
      <c r="AA22" s="42"/>
      <c r="AB22" s="42"/>
      <c r="AC22" s="42"/>
      <c r="AD22" s="42"/>
      <c r="AE22" s="42"/>
      <c r="AF22" s="42"/>
      <c r="AG22" s="42"/>
      <c r="AH22" s="42"/>
      <c r="AI22" s="42"/>
      <c r="AJ22" s="5"/>
      <c r="AK22" s="2251" t="s">
        <v>329</v>
      </c>
      <c r="AL22" s="2252"/>
      <c r="AM22" s="2252"/>
      <c r="AN22" s="2252"/>
      <c r="AO22" s="2252"/>
      <c r="AP22" s="2252"/>
      <c r="AQ22" s="2252"/>
      <c r="AR22" s="2252"/>
      <c r="AS22" s="2252"/>
      <c r="AT22" s="2253"/>
      <c r="AU22" s="5"/>
      <c r="AV22" s="2251" t="s">
        <v>920</v>
      </c>
      <c r="AW22" s="2252"/>
      <c r="AX22" s="2252"/>
      <c r="AY22" s="2252"/>
      <c r="AZ22" s="2252"/>
      <c r="BA22" s="2252"/>
      <c r="BB22" s="2252"/>
      <c r="BC22" s="2252"/>
      <c r="BD22" s="2252"/>
      <c r="BE22" s="2252"/>
      <c r="BF22" s="2252"/>
      <c r="BG22" s="2253"/>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43" t="s">
        <v>102</v>
      </c>
      <c r="Q23" s="2244"/>
      <c r="R23" s="2244"/>
      <c r="S23" s="2244"/>
      <c r="T23" s="1851"/>
      <c r="U23" s="2243" t="s">
        <v>101</v>
      </c>
      <c r="V23" s="2244"/>
      <c r="W23" s="2244"/>
      <c r="X23" s="2244"/>
      <c r="Y23" s="2245"/>
      <c r="Z23" s="42"/>
      <c r="AA23" s="42"/>
      <c r="AB23" s="42"/>
      <c r="AC23" s="42"/>
      <c r="AD23" s="42"/>
      <c r="AE23" s="42"/>
      <c r="AF23" s="42"/>
      <c r="AG23" s="42"/>
      <c r="AH23" s="42"/>
      <c r="AI23" s="42"/>
      <c r="AJ23" s="5"/>
      <c r="AK23" s="1069" t="s">
        <v>327</v>
      </c>
      <c r="AL23" s="1070"/>
      <c r="AM23" s="1070"/>
      <c r="AN23" s="1070"/>
      <c r="AO23" s="1070"/>
      <c r="AP23" s="2254"/>
      <c r="AQ23" s="2254"/>
      <c r="AR23" s="2227"/>
      <c r="AS23" s="2255" t="s">
        <v>315</v>
      </c>
      <c r="AT23" s="2256"/>
      <c r="AU23" s="5"/>
      <c r="AV23" s="1548"/>
      <c r="AW23" s="1531"/>
      <c r="AX23" s="1531"/>
      <c r="AY23" s="1531"/>
      <c r="AZ23" s="1531" t="s">
        <v>326</v>
      </c>
      <c r="BA23" s="1531"/>
      <c r="BB23" s="1531"/>
      <c r="BC23" s="1531"/>
      <c r="BD23" s="1531" t="s">
        <v>325</v>
      </c>
      <c r="BE23" s="1531"/>
      <c r="BF23" s="1531"/>
      <c r="BG23" s="2257"/>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018" t="s">
        <v>324</v>
      </c>
      <c r="K24" s="1019"/>
      <c r="L24" s="1019"/>
      <c r="M24" s="1019"/>
      <c r="N24" s="1019"/>
      <c r="O24" s="1020"/>
      <c r="P24" s="962"/>
      <c r="Q24" s="963"/>
      <c r="R24" s="963"/>
      <c r="S24" s="963"/>
      <c r="T24" s="964"/>
      <c r="U24" s="962"/>
      <c r="V24" s="963"/>
      <c r="W24" s="963"/>
      <c r="X24" s="963"/>
      <c r="Y24" s="2239"/>
      <c r="Z24" s="42"/>
      <c r="AA24" s="42"/>
      <c r="AB24" s="42"/>
      <c r="AC24" s="42"/>
      <c r="AD24" s="42"/>
      <c r="AE24" s="42"/>
      <c r="AF24" s="42"/>
      <c r="AG24" s="42"/>
      <c r="AH24" s="42"/>
      <c r="AI24" s="42"/>
      <c r="AJ24" s="5"/>
      <c r="AK24" s="1069" t="s">
        <v>323</v>
      </c>
      <c r="AL24" s="1070"/>
      <c r="AM24" s="1070"/>
      <c r="AN24" s="1070"/>
      <c r="AO24" s="1070"/>
      <c r="AP24" s="2254"/>
      <c r="AQ24" s="2254"/>
      <c r="AR24" s="2227"/>
      <c r="AS24" s="2255" t="s">
        <v>315</v>
      </c>
      <c r="AT24" s="2256"/>
      <c r="AU24" s="5"/>
      <c r="AV24" s="1069" t="s">
        <v>102</v>
      </c>
      <c r="AW24" s="1070"/>
      <c r="AX24" s="1070"/>
      <c r="AY24" s="1070"/>
      <c r="AZ24" s="1072" t="str">
        <f>IF(500*P27*(P25-P24)/1000&lt;&gt;0,500*P27*(P25-P24)/1000,"")</f>
        <v/>
      </c>
      <c r="BA24" s="1072"/>
      <c r="BB24" s="1072"/>
      <c r="BC24" s="1072"/>
      <c r="BD24" s="1072" t="str">
        <f>IFERROR(AZ24/15,"")</f>
        <v/>
      </c>
      <c r="BE24" s="1072"/>
      <c r="BF24" s="1072"/>
      <c r="BG24" s="1190"/>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1018" t="s">
        <v>322</v>
      </c>
      <c r="K25" s="1019"/>
      <c r="L25" s="1019"/>
      <c r="M25" s="1019"/>
      <c r="N25" s="1019"/>
      <c r="O25" s="1020"/>
      <c r="P25" s="962"/>
      <c r="Q25" s="963"/>
      <c r="R25" s="963"/>
      <c r="S25" s="963"/>
      <c r="T25" s="964"/>
      <c r="U25" s="962"/>
      <c r="V25" s="963"/>
      <c r="W25" s="963"/>
      <c r="X25" s="963"/>
      <c r="Y25" s="2239"/>
      <c r="Z25" s="42"/>
      <c r="AA25" s="42"/>
      <c r="AB25" s="42"/>
      <c r="AC25" s="42"/>
      <c r="AD25" s="42"/>
      <c r="AE25" s="42"/>
      <c r="AF25" s="42"/>
      <c r="AG25" s="42"/>
      <c r="AH25" s="42"/>
      <c r="AI25" s="42"/>
      <c r="AJ25" s="5"/>
      <c r="AK25" s="1069" t="s">
        <v>320</v>
      </c>
      <c r="AL25" s="1070"/>
      <c r="AM25" s="1070"/>
      <c r="AN25" s="1070"/>
      <c r="AO25" s="1070"/>
      <c r="AP25" s="2269" t="str">
        <f>IF(AP24-AP23&lt;&gt;0,AP24-AP23,"")</f>
        <v/>
      </c>
      <c r="AQ25" s="2269"/>
      <c r="AR25" s="2270"/>
      <c r="AS25" s="2255" t="s">
        <v>315</v>
      </c>
      <c r="AT25" s="2256"/>
      <c r="AU25" s="5"/>
      <c r="AV25" s="2258" t="s">
        <v>101</v>
      </c>
      <c r="AW25" s="2259"/>
      <c r="AX25" s="2259"/>
      <c r="AY25" s="2259"/>
      <c r="AZ25" s="2260" t="str">
        <f>IFERROR(500*U27*(U25-U24)/1000,"")</f>
        <v/>
      </c>
      <c r="BA25" s="2261"/>
      <c r="BB25" s="2261"/>
      <c r="BC25" s="2262"/>
      <c r="BD25" s="2263" t="str">
        <f>IFERROR(AZ25/15,"")</f>
        <v/>
      </c>
      <c r="BE25" s="2263"/>
      <c r="BF25" s="2263"/>
      <c r="BG25" s="2264"/>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1018" t="s">
        <v>321</v>
      </c>
      <c r="K26" s="1019"/>
      <c r="L26" s="1019"/>
      <c r="M26" s="1019"/>
      <c r="N26" s="1019"/>
      <c r="O26" s="1020"/>
      <c r="P26" s="962"/>
      <c r="Q26" s="963"/>
      <c r="R26" s="963"/>
      <c r="S26" s="963"/>
      <c r="T26" s="964"/>
      <c r="U26" s="962"/>
      <c r="V26" s="963"/>
      <c r="W26" s="963"/>
      <c r="X26" s="963"/>
      <c r="Y26" s="2239"/>
      <c r="Z26" s="42"/>
      <c r="AA26" s="42"/>
      <c r="AB26" s="42"/>
      <c r="AC26" s="42"/>
      <c r="AD26" s="42"/>
      <c r="AE26" s="42"/>
      <c r="AF26" s="42"/>
      <c r="AG26" s="42"/>
      <c r="AH26" s="42"/>
      <c r="AI26" s="42"/>
      <c r="AJ26" s="5"/>
      <c r="AK26" s="2258" t="s">
        <v>320</v>
      </c>
      <c r="AL26" s="2259"/>
      <c r="AM26" s="2259"/>
      <c r="AN26" s="2259"/>
      <c r="AO26" s="2259"/>
      <c r="AP26" s="2265" t="str">
        <f>IFERROR(AP25*2.31,"")</f>
        <v/>
      </c>
      <c r="AQ26" s="2265"/>
      <c r="AR26" s="2266"/>
      <c r="AS26" s="2267" t="s">
        <v>319</v>
      </c>
      <c r="AT26" s="2268"/>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42"/>
      <c r="B27" s="42"/>
      <c r="C27" s="42"/>
      <c r="D27" s="42"/>
      <c r="E27" s="42"/>
      <c r="F27" s="42"/>
      <c r="G27" s="42"/>
      <c r="H27" s="42"/>
      <c r="I27" s="42"/>
      <c r="J27" s="1176" t="s">
        <v>287</v>
      </c>
      <c r="K27" s="1177"/>
      <c r="L27" s="1177"/>
      <c r="M27" s="1177"/>
      <c r="N27" s="1177"/>
      <c r="O27" s="1178"/>
      <c r="P27" s="980"/>
      <c r="Q27" s="981"/>
      <c r="R27" s="981"/>
      <c r="S27" s="981"/>
      <c r="T27" s="982"/>
      <c r="U27" s="1022" t="str">
        <f>IFERROR(SQRT(U26/P26)*P27,"")</f>
        <v/>
      </c>
      <c r="V27" s="1023"/>
      <c r="W27" s="1023"/>
      <c r="X27" s="1023"/>
      <c r="Y27" s="1024"/>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87" t="s">
        <v>376</v>
      </c>
      <c r="K29" s="888"/>
      <c r="L29" s="888"/>
      <c r="M29" s="888"/>
      <c r="N29" s="888"/>
      <c r="O29" s="888"/>
      <c r="P29" s="888"/>
      <c r="Q29" s="888"/>
      <c r="R29" s="888"/>
      <c r="S29" s="888"/>
      <c r="T29" s="888"/>
      <c r="U29" s="888"/>
      <c r="V29" s="888"/>
      <c r="W29" s="888"/>
      <c r="X29" s="888"/>
      <c r="Y29" s="889"/>
      <c r="Z29" s="42"/>
      <c r="AA29" s="42"/>
      <c r="AB29" s="42"/>
      <c r="AC29" s="42"/>
      <c r="AD29" s="42"/>
      <c r="AE29" s="42"/>
      <c r="AF29" s="42"/>
      <c r="AG29" s="42"/>
      <c r="AH29" s="42"/>
      <c r="AI29" s="42"/>
      <c r="AJ29" s="5"/>
      <c r="AK29" s="2251" t="s">
        <v>332</v>
      </c>
      <c r="AL29" s="2252"/>
      <c r="AM29" s="2252"/>
      <c r="AN29" s="2252"/>
      <c r="AO29" s="2252"/>
      <c r="AP29" s="2252"/>
      <c r="AQ29" s="2252"/>
      <c r="AR29" s="2252"/>
      <c r="AS29" s="2252"/>
      <c r="AT29" s="2253"/>
      <c r="AU29" s="5"/>
      <c r="AV29" s="2251" t="s">
        <v>331</v>
      </c>
      <c r="AW29" s="2252"/>
      <c r="AX29" s="2252"/>
      <c r="AY29" s="2252"/>
      <c r="AZ29" s="2252"/>
      <c r="BA29" s="2252"/>
      <c r="BB29" s="2252"/>
      <c r="BC29" s="2252"/>
      <c r="BD29" s="2252"/>
      <c r="BE29" s="2252"/>
      <c r="BF29" s="2252"/>
      <c r="BG29" s="2253"/>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1031" t="s">
        <v>102</v>
      </c>
      <c r="Q30" s="1031"/>
      <c r="R30" s="1031"/>
      <c r="S30" s="1031"/>
      <c r="T30" s="1031"/>
      <c r="U30" s="1031" t="s">
        <v>101</v>
      </c>
      <c r="V30" s="1031"/>
      <c r="W30" s="1031"/>
      <c r="X30" s="1031"/>
      <c r="Y30" s="1032"/>
      <c r="Z30" s="42"/>
      <c r="AA30" s="42"/>
      <c r="AB30" s="42"/>
      <c r="AC30" s="42"/>
      <c r="AD30" s="42"/>
      <c r="AE30" s="42"/>
      <c r="AF30" s="42"/>
      <c r="AG30" s="42"/>
      <c r="AH30" s="42"/>
      <c r="AI30" s="42"/>
      <c r="AJ30" s="5"/>
      <c r="AK30" s="1069" t="s">
        <v>327</v>
      </c>
      <c r="AL30" s="1070"/>
      <c r="AM30" s="1070"/>
      <c r="AN30" s="1070"/>
      <c r="AO30" s="1070"/>
      <c r="AP30" s="2254"/>
      <c r="AQ30" s="2254"/>
      <c r="AR30" s="2227"/>
      <c r="AS30" s="2255" t="s">
        <v>315</v>
      </c>
      <c r="AT30" s="2256"/>
      <c r="AU30" s="5"/>
      <c r="AV30" s="1548"/>
      <c r="AW30" s="1531"/>
      <c r="AX30" s="1531"/>
      <c r="AY30" s="1531"/>
      <c r="AZ30" s="1531" t="s">
        <v>326</v>
      </c>
      <c r="BA30" s="1531"/>
      <c r="BB30" s="1531"/>
      <c r="BC30" s="1531"/>
      <c r="BD30" s="1531" t="s">
        <v>325</v>
      </c>
      <c r="BE30" s="1531"/>
      <c r="BF30" s="1531"/>
      <c r="BG30" s="2257"/>
      <c r="BH30" s="5"/>
      <c r="BI30" s="5"/>
      <c r="BJ30" s="1439"/>
      <c r="BK30" s="1439"/>
      <c r="BL30" s="1439"/>
      <c r="BM30" s="5"/>
      <c r="BN30" s="5"/>
      <c r="BO30" s="5"/>
      <c r="BP30" s="5"/>
      <c r="BQ30" s="5"/>
      <c r="BR30" s="5"/>
      <c r="BS30" s="5"/>
      <c r="BT30" s="631"/>
      <c r="BU30" s="630"/>
    </row>
    <row r="31" spans="1:73" ht="12" customHeight="1" thickBot="1" x14ac:dyDescent="0.25">
      <c r="A31" s="42"/>
      <c r="B31" s="42"/>
      <c r="C31" s="42"/>
      <c r="D31" s="42"/>
      <c r="E31" s="42"/>
      <c r="F31" s="42"/>
      <c r="G31" s="42"/>
      <c r="H31" s="42"/>
      <c r="I31" s="42"/>
      <c r="J31" s="1018" t="s">
        <v>324</v>
      </c>
      <c r="K31" s="1019"/>
      <c r="L31" s="1019"/>
      <c r="M31" s="1019"/>
      <c r="N31" s="1019"/>
      <c r="O31" s="1020"/>
      <c r="P31" s="927"/>
      <c r="Q31" s="927"/>
      <c r="R31" s="927"/>
      <c r="S31" s="927"/>
      <c r="T31" s="927"/>
      <c r="U31" s="927"/>
      <c r="V31" s="927"/>
      <c r="W31" s="927"/>
      <c r="X31" s="927"/>
      <c r="Y31" s="2213"/>
      <c r="Z31" s="42"/>
      <c r="AA31" s="42"/>
      <c r="AB31" s="42"/>
      <c r="AC31" s="42"/>
      <c r="AD31" s="42"/>
      <c r="AE31" s="42"/>
      <c r="AF31" s="42"/>
      <c r="AG31" s="42"/>
      <c r="AH31" s="42"/>
      <c r="AI31" s="42"/>
      <c r="AJ31" s="5"/>
      <c r="AK31" s="1069" t="s">
        <v>323</v>
      </c>
      <c r="AL31" s="1070"/>
      <c r="AM31" s="1070"/>
      <c r="AN31" s="1070"/>
      <c r="AO31" s="1070"/>
      <c r="AP31" s="2254"/>
      <c r="AQ31" s="2254"/>
      <c r="AR31" s="2227"/>
      <c r="AS31" s="2255" t="s">
        <v>315</v>
      </c>
      <c r="AT31" s="2256"/>
      <c r="AU31" s="5"/>
      <c r="AV31" s="1069" t="s">
        <v>102</v>
      </c>
      <c r="AW31" s="1070"/>
      <c r="AX31" s="1070"/>
      <c r="AY31" s="1070"/>
      <c r="AZ31" s="2271">
        <f>IFERROR(500*P34*(P31-P32)/1000,"")</f>
        <v>0</v>
      </c>
      <c r="BA31" s="2271"/>
      <c r="BB31" s="2271"/>
      <c r="BC31" s="2271"/>
      <c r="BD31" s="2271">
        <f>IFERROR(AZ31/12,"")</f>
        <v>0</v>
      </c>
      <c r="BE31" s="2271"/>
      <c r="BF31" s="2271"/>
      <c r="BG31" s="2272"/>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97" t="s">
        <v>322</v>
      </c>
      <c r="K32" s="998"/>
      <c r="L32" s="998"/>
      <c r="M32" s="998"/>
      <c r="N32" s="998"/>
      <c r="O32" s="998"/>
      <c r="P32" s="927"/>
      <c r="Q32" s="927"/>
      <c r="R32" s="927"/>
      <c r="S32" s="927"/>
      <c r="T32" s="927"/>
      <c r="U32" s="927"/>
      <c r="V32" s="927"/>
      <c r="W32" s="927"/>
      <c r="X32" s="927"/>
      <c r="Y32" s="2213"/>
      <c r="Z32" s="42"/>
      <c r="AA32" s="42"/>
      <c r="AB32" s="42"/>
      <c r="AC32" s="42"/>
      <c r="AD32" s="42"/>
      <c r="AE32" s="42"/>
      <c r="AF32" s="42"/>
      <c r="AG32" s="42"/>
      <c r="AH32" s="42"/>
      <c r="AI32" s="42"/>
      <c r="AJ32" s="5"/>
      <c r="AK32" s="1069" t="s">
        <v>320</v>
      </c>
      <c r="AL32" s="1070"/>
      <c r="AM32" s="1070"/>
      <c r="AN32" s="1070"/>
      <c r="AO32" s="1070"/>
      <c r="AP32" s="2269" t="str">
        <f>IF(AP31-AP30&lt;&gt;0,AP31-AP30,"")</f>
        <v/>
      </c>
      <c r="AQ32" s="2269"/>
      <c r="AR32" s="2270"/>
      <c r="AS32" s="2255" t="s">
        <v>315</v>
      </c>
      <c r="AT32" s="2256"/>
      <c r="AU32" s="5"/>
      <c r="AV32" s="2258" t="s">
        <v>101</v>
      </c>
      <c r="AW32" s="2259"/>
      <c r="AX32" s="2259"/>
      <c r="AY32" s="2259"/>
      <c r="AZ32" s="2263" t="str">
        <f>IFERROR(500*U34*(U31-U32)/1000,"")</f>
        <v/>
      </c>
      <c r="BA32" s="2263"/>
      <c r="BB32" s="2263"/>
      <c r="BC32" s="2263"/>
      <c r="BD32" s="2263" t="str">
        <f>IFERROR(AZ32/12,"")</f>
        <v/>
      </c>
      <c r="BE32" s="2263"/>
      <c r="BF32" s="2263"/>
      <c r="BG32" s="2264"/>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1018" t="s">
        <v>321</v>
      </c>
      <c r="K33" s="1019"/>
      <c r="L33" s="1019"/>
      <c r="M33" s="1019"/>
      <c r="N33" s="1019"/>
      <c r="O33" s="1020"/>
      <c r="P33" s="927"/>
      <c r="Q33" s="927"/>
      <c r="R33" s="927"/>
      <c r="S33" s="927"/>
      <c r="T33" s="927"/>
      <c r="U33" s="927"/>
      <c r="V33" s="927"/>
      <c r="W33" s="927"/>
      <c r="X33" s="927"/>
      <c r="Y33" s="2213"/>
      <c r="Z33" s="42"/>
      <c r="AA33" s="42"/>
      <c r="AB33" s="42"/>
      <c r="AC33" s="42"/>
      <c r="AD33" s="42"/>
      <c r="AE33" s="42"/>
      <c r="AF33" s="42"/>
      <c r="AG33" s="42"/>
      <c r="AH33" s="42"/>
      <c r="AI33" s="42"/>
      <c r="AJ33" s="5"/>
      <c r="AK33" s="2258" t="s">
        <v>320</v>
      </c>
      <c r="AL33" s="2259"/>
      <c r="AM33" s="2259"/>
      <c r="AN33" s="2259"/>
      <c r="AO33" s="2259"/>
      <c r="AP33" s="2265" t="str">
        <f>IFERROR(AP32*2.31,"")</f>
        <v/>
      </c>
      <c r="AQ33" s="2265"/>
      <c r="AR33" s="2266"/>
      <c r="AS33" s="2267" t="s">
        <v>319</v>
      </c>
      <c r="AT33" s="2268"/>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86" t="s">
        <v>287</v>
      </c>
      <c r="K34" s="987"/>
      <c r="L34" s="987"/>
      <c r="M34" s="987"/>
      <c r="N34" s="987"/>
      <c r="O34" s="987"/>
      <c r="P34" s="1532"/>
      <c r="Q34" s="1532"/>
      <c r="R34" s="1532"/>
      <c r="S34" s="1532"/>
      <c r="T34" s="1532"/>
      <c r="U34" s="1157" t="str">
        <f>IFERROR(SQRT(U33/P33)*P34,"")</f>
        <v/>
      </c>
      <c r="V34" s="1157"/>
      <c r="W34" s="1157"/>
      <c r="X34" s="1157"/>
      <c r="Y34" s="1158"/>
      <c r="Z34" s="42"/>
      <c r="AA34" s="42"/>
      <c r="AB34" s="42"/>
      <c r="AC34" s="42"/>
      <c r="AD34" s="42"/>
      <c r="AE34" s="42"/>
      <c r="AF34" s="42"/>
      <c r="AG34" s="42"/>
      <c r="AH34" s="42"/>
      <c r="AI34" s="42"/>
      <c r="AJ34" s="5"/>
      <c r="AK34" s="5"/>
      <c r="AL34" s="5"/>
      <c r="AM34" s="5"/>
      <c r="AN34" s="5"/>
      <c r="AO34" s="5"/>
      <c r="AP34" s="5"/>
      <c r="AQ34" s="5"/>
      <c r="AR34" s="5"/>
      <c r="AS34" s="5"/>
      <c r="AT34" s="5"/>
      <c r="AU34" s="5"/>
      <c r="AV34" s="898" t="s">
        <v>318</v>
      </c>
      <c r="AW34" s="899"/>
      <c r="AX34" s="899"/>
      <c r="AY34" s="899"/>
      <c r="AZ34" s="899"/>
      <c r="BA34" s="899"/>
      <c r="BB34" s="899"/>
      <c r="BC34" s="899"/>
      <c r="BD34" s="899"/>
      <c r="BE34" s="899"/>
      <c r="BF34" s="899"/>
      <c r="BG34" s="899"/>
      <c r="BH34" s="900"/>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523" t="str">
        <f>IFERROR(IF(AZ25&lt;AZ32*1.02,"Act. Cond. Is not &gt; than Act. Evap. + 2% by "&amp;ROUND(AZ32*1.02-AZ25,0)&amp;" MBH.",""),"")</f>
        <v/>
      </c>
      <c r="AW35" s="1524"/>
      <c r="AX35" s="1524"/>
      <c r="AY35" s="1524"/>
      <c r="AZ35" s="1524"/>
      <c r="BA35" s="1524"/>
      <c r="BB35" s="1524"/>
      <c r="BC35" s="1524"/>
      <c r="BD35" s="1524"/>
      <c r="BE35" s="1524"/>
      <c r="BF35" s="1524"/>
      <c r="BG35" s="1524"/>
      <c r="BH35" s="152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1002" t="s">
        <v>317</v>
      </c>
      <c r="J36" s="1003"/>
      <c r="K36" s="1003"/>
      <c r="L36" s="1003"/>
      <c r="M36" s="1003"/>
      <c r="N36" s="1003"/>
      <c r="O36" s="1003"/>
      <c r="P36" s="1003"/>
      <c r="Q36" s="1003"/>
      <c r="R36" s="1003"/>
      <c r="S36" s="1003"/>
      <c r="T36" s="1003"/>
      <c r="U36" s="1003"/>
      <c r="V36" s="1003"/>
      <c r="W36" s="1003"/>
      <c r="X36" s="1003"/>
      <c r="Y36" s="1003"/>
      <c r="Z36" s="1004"/>
      <c r="AA36" s="42"/>
      <c r="AB36" s="42"/>
      <c r="AC36" s="42"/>
      <c r="AD36" s="42"/>
      <c r="AE36" s="42"/>
      <c r="AF36" s="42"/>
      <c r="AG36" s="42"/>
      <c r="AH36" s="42"/>
      <c r="AI36" s="42"/>
      <c r="AJ36" s="5"/>
      <c r="AK36" s="5"/>
      <c r="AL36" s="5"/>
      <c r="AM36" s="5"/>
      <c r="AN36" s="5"/>
      <c r="AO36" s="5"/>
      <c r="AP36" s="5"/>
      <c r="AQ36" s="5"/>
      <c r="AR36" s="5"/>
      <c r="AS36" s="5"/>
      <c r="AT36" s="5"/>
      <c r="AU36" s="5"/>
      <c r="AV36" s="1526"/>
      <c r="AW36" s="1527"/>
      <c r="AX36" s="1527"/>
      <c r="AY36" s="1527"/>
      <c r="AZ36" s="1527"/>
      <c r="BA36" s="1527"/>
      <c r="BB36" s="1527"/>
      <c r="BC36" s="1527"/>
      <c r="BD36" s="1527"/>
      <c r="BE36" s="1527"/>
      <c r="BF36" s="1527"/>
      <c r="BG36" s="1527"/>
      <c r="BH36" s="1528"/>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1005" t="s">
        <v>1008</v>
      </c>
      <c r="J37" s="1006"/>
      <c r="K37" s="1006"/>
      <c r="L37" s="1006"/>
      <c r="M37" s="1006"/>
      <c r="N37" s="1006"/>
      <c r="O37" s="1006"/>
      <c r="P37" s="1006"/>
      <c r="Q37" s="1006"/>
      <c r="R37" s="1006"/>
      <c r="S37" s="1006"/>
      <c r="T37" s="1006"/>
      <c r="U37" s="1006"/>
      <c r="V37" s="2278"/>
      <c r="W37" s="2278"/>
      <c r="X37" s="2278"/>
      <c r="Y37" s="2279" t="s">
        <v>312</v>
      </c>
      <c r="Z37" s="2280"/>
      <c r="AA37" s="42"/>
      <c r="AB37" s="42"/>
      <c r="AC37" s="42"/>
      <c r="AD37" s="42"/>
      <c r="AE37" s="42"/>
      <c r="AF37" s="42"/>
      <c r="AG37" s="42"/>
      <c r="AH37" s="42"/>
      <c r="AI37" s="42"/>
      <c r="AJ37" s="5"/>
      <c r="AK37" s="5"/>
      <c r="AL37" s="5"/>
      <c r="AM37" s="5"/>
      <c r="AN37" s="5"/>
      <c r="AO37" s="5"/>
      <c r="AP37" s="5"/>
      <c r="AQ37" s="5"/>
      <c r="AR37" s="5"/>
      <c r="AS37" s="5"/>
      <c r="AT37" s="5"/>
      <c r="AU37" s="5"/>
      <c r="AV37" s="663"/>
      <c r="AW37" s="663"/>
      <c r="AX37" s="663"/>
      <c r="AY37" s="663"/>
      <c r="AZ37" s="663"/>
      <c r="BA37" s="663"/>
      <c r="BB37" s="663"/>
      <c r="BC37" s="663"/>
      <c r="BD37" s="663"/>
      <c r="BE37" s="663"/>
      <c r="BF37" s="663"/>
      <c r="BG37" s="663"/>
      <c r="BH37" s="66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1005" t="s">
        <v>921</v>
      </c>
      <c r="J38" s="1006"/>
      <c r="K38" s="1006"/>
      <c r="L38" s="1006"/>
      <c r="M38" s="1006"/>
      <c r="N38" s="1006"/>
      <c r="O38" s="1006"/>
      <c r="P38" s="1006"/>
      <c r="Q38" s="1006"/>
      <c r="R38" s="1006"/>
      <c r="S38" s="1006"/>
      <c r="T38" s="1006"/>
      <c r="U38" s="1006"/>
      <c r="V38" s="2201"/>
      <c r="W38" s="2201"/>
      <c r="X38" s="2201"/>
      <c r="Y38" s="2279" t="s">
        <v>315</v>
      </c>
      <c r="Z38" s="2280"/>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49" t="s">
        <v>316</v>
      </c>
      <c r="J39" s="2250"/>
      <c r="K39" s="2250"/>
      <c r="L39" s="2250"/>
      <c r="M39" s="2250"/>
      <c r="N39" s="2250"/>
      <c r="O39" s="2250"/>
      <c r="P39" s="2250"/>
      <c r="Q39" s="2250"/>
      <c r="R39" s="2250"/>
      <c r="S39" s="2250"/>
      <c r="T39" s="2250"/>
      <c r="U39" s="2250"/>
      <c r="V39" s="2273"/>
      <c r="W39" s="2273"/>
      <c r="X39" s="2273"/>
      <c r="Y39" s="2274" t="s">
        <v>315</v>
      </c>
      <c r="Z39" s="227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997" t="s">
        <v>922</v>
      </c>
      <c r="J40" s="998"/>
      <c r="K40" s="998"/>
      <c r="L40" s="998"/>
      <c r="M40" s="998"/>
      <c r="N40" s="998"/>
      <c r="O40" s="998"/>
      <c r="P40" s="998"/>
      <c r="Q40" s="998"/>
      <c r="R40" s="998"/>
      <c r="S40" s="998"/>
      <c r="T40" s="998"/>
      <c r="U40" s="998"/>
      <c r="V40" s="1007"/>
      <c r="W40" s="1007"/>
      <c r="X40" s="2276" t="s">
        <v>313</v>
      </c>
      <c r="Y40" s="2276"/>
      <c r="Z40" s="227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986" t="s">
        <v>889</v>
      </c>
      <c r="J41" s="987"/>
      <c r="K41" s="987"/>
      <c r="L41" s="987"/>
      <c r="M41" s="987"/>
      <c r="N41" s="987"/>
      <c r="O41" s="987"/>
      <c r="P41" s="987"/>
      <c r="Q41" s="987"/>
      <c r="R41" s="987"/>
      <c r="S41" s="987"/>
      <c r="T41" s="987"/>
      <c r="U41" s="987"/>
      <c r="V41" s="2196"/>
      <c r="W41" s="2196"/>
      <c r="X41" s="1041" t="s">
        <v>313</v>
      </c>
      <c r="Y41" s="1041" t="s">
        <v>312</v>
      </c>
      <c r="Z41" s="1042"/>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98"/>
      <c r="J42" s="1498"/>
      <c r="K42" s="1498"/>
      <c r="L42" s="1498"/>
      <c r="M42" s="1498"/>
      <c r="N42" s="1498"/>
      <c r="O42" s="1498"/>
      <c r="P42" s="1498"/>
      <c r="Q42" s="1498"/>
      <c r="R42" s="1498"/>
      <c r="S42" s="1498"/>
      <c r="T42" s="1498"/>
      <c r="U42" s="1498"/>
      <c r="V42" s="42"/>
      <c r="W42" s="42"/>
      <c r="X42" s="2281"/>
      <c r="Y42" s="2281"/>
      <c r="Z42" s="2281"/>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8" t="s">
        <v>49</v>
      </c>
      <c r="AK1" s="918"/>
      <c r="AL1" s="918"/>
      <c r="AM1" s="918"/>
      <c r="AN1" s="918"/>
      <c r="AO1" s="918"/>
      <c r="AP1" s="918"/>
      <c r="AQ1" s="918"/>
      <c r="AR1" s="918"/>
      <c r="AS1" s="918"/>
      <c r="AT1" s="918"/>
      <c r="AU1" s="918"/>
      <c r="AV1" s="918"/>
      <c r="AW1" s="918"/>
      <c r="AX1" s="918"/>
      <c r="AY1" s="918"/>
      <c r="AZ1" s="918"/>
      <c r="BA1" s="918"/>
      <c r="BB1" s="918"/>
      <c r="BC1" s="918"/>
      <c r="BD1" s="918"/>
      <c r="BE1" s="918"/>
      <c r="BF1" s="918"/>
      <c r="BG1" s="918"/>
      <c r="BH1" s="918"/>
      <c r="BI1" s="918"/>
      <c r="BJ1" s="918"/>
      <c r="BK1" s="918"/>
      <c r="BL1" s="918"/>
      <c r="BM1" s="918"/>
      <c r="BN1" s="918"/>
      <c r="BO1" s="918"/>
      <c r="BP1" s="918"/>
      <c r="BQ1" s="918"/>
      <c r="BR1" s="918"/>
      <c r="BS1" s="91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9" t="s">
        <v>884</v>
      </c>
      <c r="N5" s="919"/>
      <c r="O5" s="919"/>
      <c r="P5" s="919"/>
      <c r="Q5" s="919"/>
      <c r="R5" s="919"/>
      <c r="S5" s="919"/>
      <c r="T5" s="919"/>
      <c r="U5" s="919"/>
      <c r="V5" s="919"/>
      <c r="W5" s="919"/>
      <c r="X5" s="919"/>
      <c r="Y5" s="919"/>
      <c r="Z5" s="919"/>
      <c r="AA5" s="919"/>
      <c r="AB5" s="919"/>
      <c r="AC5" s="919"/>
      <c r="AD5" s="919"/>
      <c r="AE5" s="919"/>
      <c r="AF5" s="919"/>
      <c r="AG5" s="919"/>
      <c r="AH5" s="919"/>
      <c r="AI5" s="91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5" t="s">
        <v>48</v>
      </c>
      <c r="B7" s="895"/>
      <c r="C7" s="895"/>
      <c r="D7" s="895"/>
      <c r="E7" s="895"/>
      <c r="F7" s="948"/>
      <c r="G7" s="948"/>
      <c r="H7" s="948"/>
      <c r="I7" s="948"/>
      <c r="J7" s="948"/>
      <c r="K7" s="948"/>
      <c r="L7" s="948"/>
      <c r="M7" s="948"/>
      <c r="N7" s="948"/>
      <c r="O7" s="948"/>
      <c r="P7" s="948"/>
      <c r="Q7" s="42"/>
      <c r="R7" s="42"/>
      <c r="S7" s="42"/>
      <c r="T7" s="895" t="s">
        <v>47</v>
      </c>
      <c r="U7" s="895"/>
      <c r="V7" s="895"/>
      <c r="W7" s="895"/>
      <c r="X7" s="895"/>
      <c r="Y7" s="948"/>
      <c r="Z7" s="948"/>
      <c r="AA7" s="948"/>
      <c r="AB7" s="948"/>
      <c r="AC7" s="948"/>
      <c r="AD7" s="948"/>
      <c r="AE7" s="948"/>
      <c r="AF7" s="948"/>
      <c r="AG7" s="948"/>
      <c r="AH7" s="948"/>
      <c r="AI7" s="948"/>
      <c r="AJ7" s="5"/>
      <c r="AK7" s="898" t="s">
        <v>696</v>
      </c>
      <c r="AL7" s="899"/>
      <c r="AM7" s="899"/>
      <c r="AN7" s="899"/>
      <c r="AO7" s="899"/>
      <c r="AP7" s="899"/>
      <c r="AQ7" s="899"/>
      <c r="AR7" s="899"/>
      <c r="AS7" s="899"/>
      <c r="AT7" s="899"/>
      <c r="AU7" s="899"/>
      <c r="AV7" s="899"/>
      <c r="AW7" s="899"/>
      <c r="AX7" s="899"/>
      <c r="AY7" s="900"/>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3"/>
      <c r="AL8" s="914"/>
      <c r="AM8" s="914"/>
      <c r="AN8" s="914"/>
      <c r="AO8" s="915"/>
      <c r="AP8" s="916"/>
      <c r="AQ8" s="914"/>
      <c r="AR8" s="914"/>
      <c r="AS8" s="914"/>
      <c r="AT8" s="915"/>
      <c r="AU8" s="916"/>
      <c r="AV8" s="914"/>
      <c r="AW8" s="914"/>
      <c r="AX8" s="914"/>
      <c r="AY8" s="917"/>
      <c r="AZ8" s="5"/>
      <c r="BA8" s="5"/>
      <c r="BB8" s="5"/>
      <c r="BC8" s="5"/>
      <c r="BD8" s="5"/>
      <c r="BE8" s="5"/>
      <c r="BF8" s="5"/>
      <c r="BG8" s="5"/>
      <c r="BH8" s="5"/>
      <c r="BI8" s="5"/>
      <c r="BJ8" s="5"/>
      <c r="BK8" s="5"/>
      <c r="BL8" s="5"/>
      <c r="BM8" s="5"/>
      <c r="BN8" s="5"/>
      <c r="BO8" s="5"/>
      <c r="BP8" s="5"/>
      <c r="BQ8" s="5"/>
      <c r="BR8" s="5"/>
      <c r="BS8" s="5"/>
    </row>
    <row r="9" spans="1:71" ht="12" customHeight="1" x14ac:dyDescent="0.2">
      <c r="A9" s="1379"/>
      <c r="B9" s="1379"/>
      <c r="C9" s="1379"/>
      <c r="D9" s="1379"/>
      <c r="E9" s="1379"/>
      <c r="F9" s="290"/>
      <c r="G9" s="290"/>
      <c r="H9" s="290"/>
      <c r="I9" s="290"/>
      <c r="J9" s="290"/>
      <c r="K9" s="290"/>
      <c r="L9" s="290"/>
      <c r="M9" s="290"/>
      <c r="N9" s="290"/>
      <c r="O9" s="290"/>
      <c r="P9" s="290"/>
      <c r="Q9" s="42"/>
      <c r="R9" s="42"/>
      <c r="S9" s="42"/>
      <c r="T9" s="895" t="s">
        <v>46</v>
      </c>
      <c r="U9" s="895"/>
      <c r="V9" s="895"/>
      <c r="W9" s="895"/>
      <c r="X9" s="895"/>
      <c r="Y9" s="948"/>
      <c r="Z9" s="948"/>
      <c r="AA9" s="948"/>
      <c r="AB9" s="948"/>
      <c r="AC9" s="948"/>
      <c r="AD9" s="948"/>
      <c r="AE9" s="948"/>
      <c r="AF9" s="948"/>
      <c r="AG9" s="948"/>
      <c r="AH9" s="948"/>
      <c r="AI9" s="948"/>
      <c r="AJ9" s="5"/>
      <c r="AK9" s="894"/>
      <c r="AL9" s="878"/>
      <c r="AM9" s="878"/>
      <c r="AN9" s="878"/>
      <c r="AO9" s="879"/>
      <c r="AP9" s="877"/>
      <c r="AQ9" s="878"/>
      <c r="AR9" s="878"/>
      <c r="AS9" s="878"/>
      <c r="AT9" s="879"/>
      <c r="AU9" s="877"/>
      <c r="AV9" s="878"/>
      <c r="AW9" s="878"/>
      <c r="AX9" s="878"/>
      <c r="AY9" s="88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4"/>
      <c r="AL10" s="878"/>
      <c r="AM10" s="878"/>
      <c r="AN10" s="878"/>
      <c r="AO10" s="879"/>
      <c r="AP10" s="877"/>
      <c r="AQ10" s="878"/>
      <c r="AR10" s="878"/>
      <c r="AS10" s="878"/>
      <c r="AT10" s="879"/>
      <c r="AU10" s="877"/>
      <c r="AV10" s="878"/>
      <c r="AW10" s="878"/>
      <c r="AX10" s="878"/>
      <c r="AY10" s="88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02" t="s">
        <v>158</v>
      </c>
      <c r="H11" s="1003"/>
      <c r="I11" s="1003"/>
      <c r="J11" s="1003"/>
      <c r="K11" s="1003"/>
      <c r="L11" s="1003"/>
      <c r="M11" s="1003"/>
      <c r="N11" s="1003"/>
      <c r="O11" s="1003"/>
      <c r="P11" s="1003"/>
      <c r="Q11" s="1003"/>
      <c r="R11" s="1003"/>
      <c r="S11" s="1003"/>
      <c r="T11" s="1003"/>
      <c r="U11" s="1003"/>
      <c r="V11" s="1003"/>
      <c r="W11" s="1003"/>
      <c r="X11" s="1003"/>
      <c r="Y11" s="1003"/>
      <c r="Z11" s="1003"/>
      <c r="AA11" s="1003"/>
      <c r="AB11" s="1004"/>
      <c r="AC11" s="42"/>
      <c r="AD11" s="42"/>
      <c r="AE11" s="42"/>
      <c r="AF11" s="42"/>
      <c r="AG11" s="42"/>
      <c r="AH11" s="42"/>
      <c r="AI11" s="42"/>
      <c r="AJ11" s="5"/>
      <c r="AK11" s="894"/>
      <c r="AL11" s="878"/>
      <c r="AM11" s="878"/>
      <c r="AN11" s="878"/>
      <c r="AO11" s="879"/>
      <c r="AP11" s="877"/>
      <c r="AQ11" s="878"/>
      <c r="AR11" s="878"/>
      <c r="AS11" s="878"/>
      <c r="AT11" s="879"/>
      <c r="AU11" s="877"/>
      <c r="AV11" s="878"/>
      <c r="AW11" s="878"/>
      <c r="AX11" s="878"/>
      <c r="AY11" s="88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5" t="s">
        <v>111</v>
      </c>
      <c r="H12" s="1006"/>
      <c r="I12" s="1006"/>
      <c r="J12" s="1006"/>
      <c r="K12" s="1006"/>
      <c r="L12" s="1006"/>
      <c r="M12" s="1049"/>
      <c r="N12" s="1049"/>
      <c r="O12" s="1049"/>
      <c r="P12" s="1049"/>
      <c r="Q12" s="1049"/>
      <c r="R12" s="1049"/>
      <c r="S12" s="1049"/>
      <c r="T12" s="1049"/>
      <c r="U12" s="1049"/>
      <c r="V12" s="1049"/>
      <c r="W12" s="1049"/>
      <c r="X12" s="1049"/>
      <c r="Y12" s="1049"/>
      <c r="Z12" s="1049"/>
      <c r="AA12" s="1049"/>
      <c r="AB12" s="1050"/>
      <c r="AC12" s="42"/>
      <c r="AD12" s="42"/>
      <c r="AE12" s="42"/>
      <c r="AF12" s="42"/>
      <c r="AG12" s="42"/>
      <c r="AH12" s="42"/>
      <c r="AI12" s="42"/>
      <c r="AJ12" s="5"/>
      <c r="AK12" s="894"/>
      <c r="AL12" s="878"/>
      <c r="AM12" s="878"/>
      <c r="AN12" s="878"/>
      <c r="AO12" s="879"/>
      <c r="AP12" s="877"/>
      <c r="AQ12" s="878"/>
      <c r="AR12" s="878"/>
      <c r="AS12" s="878"/>
      <c r="AT12" s="879"/>
      <c r="AU12" s="877"/>
      <c r="AV12" s="878"/>
      <c r="AW12" s="878"/>
      <c r="AX12" s="878"/>
      <c r="AY12" s="88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7" t="s">
        <v>54</v>
      </c>
      <c r="H13" s="998"/>
      <c r="I13" s="998"/>
      <c r="J13" s="998"/>
      <c r="K13" s="998"/>
      <c r="L13" s="998"/>
      <c r="M13" s="1027"/>
      <c r="N13" s="1027"/>
      <c r="O13" s="1027"/>
      <c r="P13" s="1027"/>
      <c r="Q13" s="1027"/>
      <c r="R13" s="1027"/>
      <c r="S13" s="1027"/>
      <c r="T13" s="1027"/>
      <c r="U13" s="1027"/>
      <c r="V13" s="1027"/>
      <c r="W13" s="1027"/>
      <c r="X13" s="1027"/>
      <c r="Y13" s="1027"/>
      <c r="Z13" s="1027"/>
      <c r="AA13" s="1027"/>
      <c r="AB13" s="1029"/>
      <c r="AC13" s="42"/>
      <c r="AD13" s="42"/>
      <c r="AE13" s="42"/>
      <c r="AF13" s="42"/>
      <c r="AG13" s="42"/>
      <c r="AH13" s="42"/>
      <c r="AI13" s="42"/>
      <c r="AJ13" s="5"/>
      <c r="AK13" s="938"/>
      <c r="AL13" s="931"/>
      <c r="AM13" s="931"/>
      <c r="AN13" s="931"/>
      <c r="AO13" s="939"/>
      <c r="AP13" s="930"/>
      <c r="AQ13" s="931"/>
      <c r="AR13" s="931"/>
      <c r="AS13" s="931"/>
      <c r="AT13" s="939"/>
      <c r="AU13" s="930"/>
      <c r="AV13" s="931"/>
      <c r="AW13" s="931"/>
      <c r="AX13" s="931"/>
      <c r="AY13" s="93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7" t="s">
        <v>150</v>
      </c>
      <c r="H14" s="998"/>
      <c r="I14" s="998"/>
      <c r="J14" s="998"/>
      <c r="K14" s="998"/>
      <c r="L14" s="998"/>
      <c r="M14" s="1033"/>
      <c r="N14" s="1033"/>
      <c r="O14" s="1033"/>
      <c r="P14" s="1033"/>
      <c r="Q14" s="1033"/>
      <c r="R14" s="1033"/>
      <c r="S14" s="1033"/>
      <c r="T14" s="1033"/>
      <c r="U14" s="1033"/>
      <c r="V14" s="1033"/>
      <c r="W14" s="1033"/>
      <c r="X14" s="1033"/>
      <c r="Y14" s="1033"/>
      <c r="Z14" s="1033"/>
      <c r="AA14" s="1033"/>
      <c r="AB14" s="1034"/>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7" t="s">
        <v>146</v>
      </c>
      <c r="H15" s="998"/>
      <c r="I15" s="998"/>
      <c r="J15" s="998"/>
      <c r="K15" s="998"/>
      <c r="L15" s="998"/>
      <c r="M15" s="1033"/>
      <c r="N15" s="1033"/>
      <c r="O15" s="1033"/>
      <c r="P15" s="1033"/>
      <c r="Q15" s="1033"/>
      <c r="R15" s="1033"/>
      <c r="S15" s="1033"/>
      <c r="T15" s="1033"/>
      <c r="U15" s="1033"/>
      <c r="V15" s="1033"/>
      <c r="W15" s="1033"/>
      <c r="X15" s="1033"/>
      <c r="Y15" s="1033"/>
      <c r="Z15" s="1033"/>
      <c r="AA15" s="1033"/>
      <c r="AB15" s="1034"/>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9" t="s">
        <v>149</v>
      </c>
      <c r="H16" s="2250"/>
      <c r="I16" s="2250"/>
      <c r="J16" s="2250"/>
      <c r="K16" s="2250"/>
      <c r="L16" s="2250"/>
      <c r="M16" s="2282" t="s">
        <v>695</v>
      </c>
      <c r="N16" s="2283"/>
      <c r="O16" s="2283"/>
      <c r="P16" s="2283"/>
      <c r="Q16" s="2283"/>
      <c r="R16" s="2283"/>
      <c r="S16" s="2283"/>
      <c r="T16" s="2283"/>
      <c r="U16" s="2283"/>
      <c r="V16" s="2283"/>
      <c r="W16" s="2283"/>
      <c r="X16" s="2283"/>
      <c r="Y16" s="2283"/>
      <c r="Z16" s="2283"/>
      <c r="AA16" s="2283"/>
      <c r="AB16" s="2284"/>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7" t="s">
        <v>858</v>
      </c>
      <c r="K18" s="888"/>
      <c r="L18" s="888"/>
      <c r="M18" s="888"/>
      <c r="N18" s="888"/>
      <c r="O18" s="888"/>
      <c r="P18" s="888"/>
      <c r="Q18" s="888"/>
      <c r="R18" s="888"/>
      <c r="S18" s="888"/>
      <c r="T18" s="888"/>
      <c r="U18" s="888"/>
      <c r="V18" s="888"/>
      <c r="W18" s="888"/>
      <c r="X18" s="888"/>
      <c r="Y18" s="889"/>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43" t="s">
        <v>102</v>
      </c>
      <c r="Q19" s="2244"/>
      <c r="R19" s="2244"/>
      <c r="S19" s="2244"/>
      <c r="T19" s="1851"/>
      <c r="U19" s="2243" t="s">
        <v>101</v>
      </c>
      <c r="V19" s="2244"/>
      <c r="W19" s="2244"/>
      <c r="X19" s="2244"/>
      <c r="Y19" s="2245"/>
      <c r="Z19" s="42"/>
      <c r="AA19" s="42"/>
      <c r="AB19" s="42"/>
      <c r="AC19" s="42"/>
      <c r="AD19" s="42"/>
      <c r="AE19" s="42"/>
      <c r="AF19" s="42"/>
      <c r="AG19" s="42"/>
      <c r="AH19" s="42"/>
      <c r="AI19" s="42"/>
      <c r="AJ19" s="5"/>
      <c r="AK19" s="2251" t="s">
        <v>932</v>
      </c>
      <c r="AL19" s="2252"/>
      <c r="AM19" s="2252"/>
      <c r="AN19" s="2252"/>
      <c r="AO19" s="2252"/>
      <c r="AP19" s="2252"/>
      <c r="AQ19" s="2252"/>
      <c r="AR19" s="2252"/>
      <c r="AS19" s="2252"/>
      <c r="AT19" s="2253"/>
      <c r="AU19" s="5"/>
      <c r="AV19" s="2251" t="s">
        <v>933</v>
      </c>
      <c r="AW19" s="2252"/>
      <c r="AX19" s="2252"/>
      <c r="AY19" s="2252"/>
      <c r="AZ19" s="2252"/>
      <c r="BA19" s="2252"/>
      <c r="BB19" s="2252"/>
      <c r="BC19" s="2252"/>
      <c r="BD19" s="2252"/>
      <c r="BE19" s="2252"/>
      <c r="BF19" s="2252"/>
      <c r="BG19" s="2253"/>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856</v>
      </c>
      <c r="K20" s="633"/>
      <c r="L20" s="633"/>
      <c r="M20" s="633"/>
      <c r="N20" s="633"/>
      <c r="O20" s="632"/>
      <c r="P20" s="962"/>
      <c r="Q20" s="963"/>
      <c r="R20" s="963"/>
      <c r="S20" s="963"/>
      <c r="T20" s="964"/>
      <c r="U20" s="2285" t="str">
        <f>IFERROR(500*U24*(U22-U21)/1000,"")</f>
        <v/>
      </c>
      <c r="V20" s="2286"/>
      <c r="W20" s="2286"/>
      <c r="X20" s="2286"/>
      <c r="Y20" s="2287"/>
      <c r="Z20" s="42"/>
      <c r="AA20" s="42"/>
      <c r="AB20" s="42"/>
      <c r="AC20" s="42"/>
      <c r="AD20" s="42"/>
      <c r="AE20" s="42"/>
      <c r="AF20" s="42"/>
      <c r="AG20" s="42"/>
      <c r="AH20" s="42"/>
      <c r="AI20" s="42"/>
      <c r="AJ20" s="5"/>
      <c r="AK20" s="1069" t="s">
        <v>327</v>
      </c>
      <c r="AL20" s="1070"/>
      <c r="AM20" s="1070"/>
      <c r="AN20" s="1070"/>
      <c r="AO20" s="1070"/>
      <c r="AP20" s="2235"/>
      <c r="AQ20" s="2235"/>
      <c r="AR20" s="2236"/>
      <c r="AS20" s="2255" t="s">
        <v>315</v>
      </c>
      <c r="AT20" s="2256"/>
      <c r="AU20" s="5"/>
      <c r="AV20" s="1548"/>
      <c r="AW20" s="1531"/>
      <c r="AX20" s="1531"/>
      <c r="AY20" s="1531"/>
      <c r="AZ20" s="1531" t="s">
        <v>326</v>
      </c>
      <c r="BA20" s="1531"/>
      <c r="BB20" s="1531"/>
      <c r="BC20" s="1531"/>
      <c r="BD20" s="1531" t="s">
        <v>325</v>
      </c>
      <c r="BE20" s="1531"/>
      <c r="BF20" s="1531"/>
      <c r="BG20" s="2257"/>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18" t="s">
        <v>324</v>
      </c>
      <c r="K21" s="1019"/>
      <c r="L21" s="1019"/>
      <c r="M21" s="1019"/>
      <c r="N21" s="1019"/>
      <c r="O21" s="1020"/>
      <c r="P21" s="962"/>
      <c r="Q21" s="963"/>
      <c r="R21" s="963"/>
      <c r="S21" s="963"/>
      <c r="T21" s="964"/>
      <c r="U21" s="962"/>
      <c r="V21" s="963"/>
      <c r="W21" s="963"/>
      <c r="X21" s="963"/>
      <c r="Y21" s="2239"/>
      <c r="Z21" s="42"/>
      <c r="AA21" s="42"/>
      <c r="AB21" s="42"/>
      <c r="AC21" s="42"/>
      <c r="AD21" s="42"/>
      <c r="AE21" s="42"/>
      <c r="AF21" s="42"/>
      <c r="AG21" s="42"/>
      <c r="AH21" s="42"/>
      <c r="AI21" s="42"/>
      <c r="AJ21" s="5"/>
      <c r="AK21" s="1069" t="s">
        <v>323</v>
      </c>
      <c r="AL21" s="1070"/>
      <c r="AM21" s="1070"/>
      <c r="AN21" s="1070"/>
      <c r="AO21" s="1070"/>
      <c r="AP21" s="2235"/>
      <c r="AQ21" s="2235"/>
      <c r="AR21" s="2236"/>
      <c r="AS21" s="2255" t="s">
        <v>315</v>
      </c>
      <c r="AT21" s="2256"/>
      <c r="AU21" s="5"/>
      <c r="AV21" s="1069" t="s">
        <v>102</v>
      </c>
      <c r="AW21" s="1070"/>
      <c r="AX21" s="1070"/>
      <c r="AY21" s="1070"/>
      <c r="AZ21" s="1072" t="str">
        <f>IF(500*P24*(P22-P21)/1000&lt;&gt;0,500*P24*(P22-P21)/1000,"")</f>
        <v/>
      </c>
      <c r="BA21" s="1072"/>
      <c r="BB21" s="1072"/>
      <c r="BC21" s="1072"/>
      <c r="BD21" s="1072" t="str">
        <f>IFERROR(AZ21/15,"")</f>
        <v/>
      </c>
      <c r="BE21" s="1072"/>
      <c r="BF21" s="1072"/>
      <c r="BG21" s="1190"/>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18" t="s">
        <v>322</v>
      </c>
      <c r="K22" s="1019"/>
      <c r="L22" s="1019"/>
      <c r="M22" s="1019"/>
      <c r="N22" s="1019"/>
      <c r="O22" s="1020"/>
      <c r="P22" s="962"/>
      <c r="Q22" s="963"/>
      <c r="R22" s="963"/>
      <c r="S22" s="963"/>
      <c r="T22" s="964"/>
      <c r="U22" s="962"/>
      <c r="V22" s="963"/>
      <c r="W22" s="963"/>
      <c r="X22" s="963"/>
      <c r="Y22" s="2239"/>
      <c r="Z22" s="42"/>
      <c r="AA22" s="42"/>
      <c r="AB22" s="42"/>
      <c r="AC22" s="42"/>
      <c r="AD22" s="42"/>
      <c r="AE22" s="42"/>
      <c r="AF22" s="42"/>
      <c r="AG22" s="42"/>
      <c r="AH22" s="42"/>
      <c r="AI22" s="42"/>
      <c r="AJ22" s="5"/>
      <c r="AK22" s="1069" t="s">
        <v>320</v>
      </c>
      <c r="AL22" s="1070"/>
      <c r="AM22" s="1070"/>
      <c r="AN22" s="1070"/>
      <c r="AO22" s="1070"/>
      <c r="AP22" s="2269" t="str">
        <f>IF(AP21-AP20&lt;&gt;0,AP21-AP20,"")</f>
        <v/>
      </c>
      <c r="AQ22" s="2269"/>
      <c r="AR22" s="2270"/>
      <c r="AS22" s="2255" t="s">
        <v>315</v>
      </c>
      <c r="AT22" s="2256"/>
      <c r="AU22" s="5"/>
      <c r="AV22" s="2258" t="s">
        <v>101</v>
      </c>
      <c r="AW22" s="2259"/>
      <c r="AX22" s="2259"/>
      <c r="AY22" s="2259"/>
      <c r="AZ22" s="2263" t="str">
        <f>IFERROR(500*U24*(U22-U21)/1000,"")</f>
        <v/>
      </c>
      <c r="BA22" s="2263"/>
      <c r="BB22" s="2263"/>
      <c r="BC22" s="2263"/>
      <c r="BD22" s="2263" t="str">
        <f>IFERROR(AZ22/15,"")</f>
        <v/>
      </c>
      <c r="BE22" s="2263"/>
      <c r="BF22" s="2263"/>
      <c r="BG22" s="2264"/>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18" t="s">
        <v>855</v>
      </c>
      <c r="K23" s="1019"/>
      <c r="L23" s="1019"/>
      <c r="M23" s="1019"/>
      <c r="N23" s="1019"/>
      <c r="O23" s="1020"/>
      <c r="P23" s="962"/>
      <c r="Q23" s="963"/>
      <c r="R23" s="963"/>
      <c r="S23" s="963"/>
      <c r="T23" s="964"/>
      <c r="U23" s="962"/>
      <c r="V23" s="963"/>
      <c r="W23" s="963"/>
      <c r="X23" s="963"/>
      <c r="Y23" s="2239"/>
      <c r="Z23" s="42"/>
      <c r="AA23" s="42"/>
      <c r="AB23" s="42"/>
      <c r="AC23" s="42"/>
      <c r="AD23" s="42"/>
      <c r="AE23" s="42"/>
      <c r="AF23" s="42"/>
      <c r="AG23" s="42"/>
      <c r="AH23" s="42"/>
      <c r="AI23" s="42"/>
      <c r="AJ23" s="5"/>
      <c r="AK23" s="2258" t="s">
        <v>320</v>
      </c>
      <c r="AL23" s="2259"/>
      <c r="AM23" s="2259"/>
      <c r="AN23" s="2259"/>
      <c r="AO23" s="2259"/>
      <c r="AP23" s="2265" t="str">
        <f>IFERROR(AP22*2.31,"")</f>
        <v/>
      </c>
      <c r="AQ23" s="2265"/>
      <c r="AR23" s="2266"/>
      <c r="AS23" s="2267" t="s">
        <v>319</v>
      </c>
      <c r="AT23" s="2268"/>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76" t="s">
        <v>287</v>
      </c>
      <c r="K24" s="1177"/>
      <c r="L24" s="1177"/>
      <c r="M24" s="1177"/>
      <c r="N24" s="1177"/>
      <c r="O24" s="1178"/>
      <c r="P24" s="980"/>
      <c r="Q24" s="981"/>
      <c r="R24" s="981"/>
      <c r="S24" s="981"/>
      <c r="T24" s="982"/>
      <c r="U24" s="1022" t="str">
        <f>IFERROR(SQRT(U23/P23)*P24,"")</f>
        <v/>
      </c>
      <c r="V24" s="1023"/>
      <c r="W24" s="1023"/>
      <c r="X24" s="1023"/>
      <c r="Y24" s="1024"/>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887" t="s">
        <v>857</v>
      </c>
      <c r="K26" s="888"/>
      <c r="L26" s="888"/>
      <c r="M26" s="888"/>
      <c r="N26" s="888"/>
      <c r="O26" s="888"/>
      <c r="P26" s="888"/>
      <c r="Q26" s="888"/>
      <c r="R26" s="888"/>
      <c r="S26" s="888"/>
      <c r="T26" s="888"/>
      <c r="U26" s="888"/>
      <c r="V26" s="888"/>
      <c r="W26" s="888"/>
      <c r="X26" s="888"/>
      <c r="Y26" s="889"/>
      <c r="Z26" s="42"/>
      <c r="AA26" s="42"/>
      <c r="AB26" s="42"/>
      <c r="AC26" s="42"/>
      <c r="AD26" s="42"/>
      <c r="AE26" s="42"/>
      <c r="AF26" s="42"/>
      <c r="AG26" s="42"/>
      <c r="AH26" s="42"/>
      <c r="AI26" s="42"/>
      <c r="AJ26" s="5"/>
      <c r="AK26" s="2251" t="s">
        <v>934</v>
      </c>
      <c r="AL26" s="2252"/>
      <c r="AM26" s="2252"/>
      <c r="AN26" s="2252"/>
      <c r="AO26" s="2252"/>
      <c r="AP26" s="2252"/>
      <c r="AQ26" s="2252"/>
      <c r="AR26" s="2252"/>
      <c r="AS26" s="2252"/>
      <c r="AT26" s="2253"/>
      <c r="AU26" s="5"/>
      <c r="AV26" s="2251" t="s">
        <v>935</v>
      </c>
      <c r="AW26" s="2252"/>
      <c r="AX26" s="2252"/>
      <c r="AY26" s="2252"/>
      <c r="AZ26" s="2252"/>
      <c r="BA26" s="2252"/>
      <c r="BB26" s="2252"/>
      <c r="BC26" s="2252"/>
      <c r="BD26" s="2252"/>
      <c r="BE26" s="2252"/>
      <c r="BF26" s="2252"/>
      <c r="BG26" s="2253"/>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31" t="s">
        <v>102</v>
      </c>
      <c r="Q27" s="1031"/>
      <c r="R27" s="1031"/>
      <c r="S27" s="1031"/>
      <c r="T27" s="1031"/>
      <c r="U27" s="1031" t="s">
        <v>101</v>
      </c>
      <c r="V27" s="1031"/>
      <c r="W27" s="1031"/>
      <c r="X27" s="1031"/>
      <c r="Y27" s="1032"/>
      <c r="Z27" s="42"/>
      <c r="AA27" s="42"/>
      <c r="AB27" s="42"/>
      <c r="AC27" s="42"/>
      <c r="AD27" s="42"/>
      <c r="AE27" s="42"/>
      <c r="AF27" s="42"/>
      <c r="AG27" s="42"/>
      <c r="AH27" s="42"/>
      <c r="AI27" s="42"/>
      <c r="AJ27" s="5"/>
      <c r="AK27" s="1069" t="s">
        <v>879</v>
      </c>
      <c r="AL27" s="1070"/>
      <c r="AM27" s="1070"/>
      <c r="AN27" s="1070"/>
      <c r="AO27" s="1070"/>
      <c r="AP27" s="2235"/>
      <c r="AQ27" s="2235"/>
      <c r="AR27" s="2236"/>
      <c r="AS27" s="2255" t="s">
        <v>315</v>
      </c>
      <c r="AT27" s="2256"/>
      <c r="AU27" s="5"/>
      <c r="AV27" s="1548"/>
      <c r="AW27" s="1531"/>
      <c r="AX27" s="1531"/>
      <c r="AY27" s="1531"/>
      <c r="AZ27" s="1531" t="s">
        <v>326</v>
      </c>
      <c r="BA27" s="1531"/>
      <c r="BB27" s="1531"/>
      <c r="BC27" s="1531"/>
      <c r="BD27" s="1531" t="s">
        <v>325</v>
      </c>
      <c r="BE27" s="1531"/>
      <c r="BF27" s="1531"/>
      <c r="BG27" s="2257"/>
      <c r="BH27" s="5"/>
      <c r="BI27" s="5"/>
      <c r="BJ27" s="1439"/>
      <c r="BK27" s="1439"/>
      <c r="BL27" s="1439"/>
      <c r="BM27" s="5"/>
      <c r="BN27" s="5"/>
      <c r="BO27" s="5"/>
      <c r="BP27" s="5"/>
      <c r="BQ27" s="5"/>
      <c r="BR27" s="5"/>
      <c r="BS27" s="5"/>
      <c r="BT27" s="2"/>
      <c r="BU27" s="2"/>
    </row>
    <row r="28" spans="1:73" ht="12" customHeight="1" thickBot="1" x14ac:dyDescent="0.25">
      <c r="A28" s="42"/>
      <c r="B28" s="42"/>
      <c r="C28" s="42"/>
      <c r="D28" s="42"/>
      <c r="E28" s="42"/>
      <c r="F28" s="42"/>
      <c r="G28" s="42"/>
      <c r="H28" s="42"/>
      <c r="I28" s="42"/>
      <c r="J28" s="1018" t="s">
        <v>856</v>
      </c>
      <c r="K28" s="1019"/>
      <c r="L28" s="1019"/>
      <c r="M28" s="1019"/>
      <c r="N28" s="1019"/>
      <c r="O28" s="1020"/>
      <c r="P28" s="927"/>
      <c r="Q28" s="927"/>
      <c r="R28" s="927"/>
      <c r="S28" s="927"/>
      <c r="T28" s="927"/>
      <c r="U28" s="1300" t="str">
        <f>IFERROR(500*U32*(U29-U30)/1000,"")</f>
        <v/>
      </c>
      <c r="V28" s="1300"/>
      <c r="W28" s="1300"/>
      <c r="X28" s="1300"/>
      <c r="Y28" s="1301"/>
      <c r="Z28" s="42"/>
      <c r="AA28" s="42"/>
      <c r="AB28" s="42"/>
      <c r="AC28" s="42"/>
      <c r="AD28" s="42"/>
      <c r="AE28" s="42"/>
      <c r="AF28" s="42"/>
      <c r="AG28" s="42"/>
      <c r="AH28" s="42"/>
      <c r="AI28" s="42"/>
      <c r="AJ28" s="5"/>
      <c r="AK28" s="1069" t="s">
        <v>323</v>
      </c>
      <c r="AL28" s="1070"/>
      <c r="AM28" s="1070"/>
      <c r="AN28" s="1070"/>
      <c r="AO28" s="1070"/>
      <c r="AP28" s="2235"/>
      <c r="AQ28" s="2235"/>
      <c r="AR28" s="2236"/>
      <c r="AS28" s="2255" t="s">
        <v>315</v>
      </c>
      <c r="AT28" s="2256"/>
      <c r="AU28" s="5"/>
      <c r="AV28" s="1069" t="s">
        <v>102</v>
      </c>
      <c r="AW28" s="1070"/>
      <c r="AX28" s="1070"/>
      <c r="AY28" s="1070"/>
      <c r="AZ28" s="1072" t="str">
        <f>IF(500*P31*(P29-P28)/1000&lt;&gt;0,500*P31*(P29-P28)/1000,"")</f>
        <v/>
      </c>
      <c r="BA28" s="1072"/>
      <c r="BB28" s="1072"/>
      <c r="BC28" s="1072"/>
      <c r="BD28" s="1072" t="str">
        <f>IFERROR(AZ28/15,"")</f>
        <v/>
      </c>
      <c r="BE28" s="1072"/>
      <c r="BF28" s="1072"/>
      <c r="BG28" s="1190"/>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97" t="s">
        <v>324</v>
      </c>
      <c r="K29" s="998"/>
      <c r="L29" s="998"/>
      <c r="M29" s="998"/>
      <c r="N29" s="998"/>
      <c r="O29" s="998"/>
      <c r="P29" s="927"/>
      <c r="Q29" s="927"/>
      <c r="R29" s="927"/>
      <c r="S29" s="927"/>
      <c r="T29" s="927"/>
      <c r="U29" s="927"/>
      <c r="V29" s="927"/>
      <c r="W29" s="927"/>
      <c r="X29" s="927"/>
      <c r="Y29" s="2213"/>
      <c r="Z29" s="42"/>
      <c r="AA29" s="42"/>
      <c r="AB29" s="42"/>
      <c r="AC29" s="42"/>
      <c r="AD29" s="42"/>
      <c r="AE29" s="42"/>
      <c r="AF29" s="42"/>
      <c r="AG29" s="42"/>
      <c r="AH29" s="42"/>
      <c r="AI29" s="42"/>
      <c r="AJ29" s="5"/>
      <c r="AK29" s="1069" t="s">
        <v>320</v>
      </c>
      <c r="AL29" s="1070"/>
      <c r="AM29" s="1070"/>
      <c r="AN29" s="1070"/>
      <c r="AO29" s="1070"/>
      <c r="AP29" s="2269" t="str">
        <f>IF(AP28-AP27&lt;&gt;0,AP28-AP27,"")</f>
        <v/>
      </c>
      <c r="AQ29" s="2269"/>
      <c r="AR29" s="2270"/>
      <c r="AS29" s="2255" t="s">
        <v>315</v>
      </c>
      <c r="AT29" s="2256"/>
      <c r="AU29" s="5"/>
      <c r="AV29" s="2258" t="s">
        <v>101</v>
      </c>
      <c r="AW29" s="2259"/>
      <c r="AX29" s="2259"/>
      <c r="AY29" s="2259"/>
      <c r="AZ29" s="2263" t="str">
        <f>IFERROR(500*U32*(U29-U30)/1000,"")</f>
        <v/>
      </c>
      <c r="BA29" s="2263"/>
      <c r="BB29" s="2263"/>
      <c r="BC29" s="2263"/>
      <c r="BD29" s="2263" t="str">
        <f>IFERROR(AZ29/15,"")</f>
        <v/>
      </c>
      <c r="BE29" s="2263"/>
      <c r="BF29" s="2263"/>
      <c r="BG29" s="2264"/>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997" t="s">
        <v>322</v>
      </c>
      <c r="K30" s="998"/>
      <c r="L30" s="998"/>
      <c r="M30" s="998"/>
      <c r="N30" s="998"/>
      <c r="O30" s="998"/>
      <c r="P30" s="927"/>
      <c r="Q30" s="927"/>
      <c r="R30" s="927"/>
      <c r="S30" s="927"/>
      <c r="T30" s="927"/>
      <c r="U30" s="927"/>
      <c r="V30" s="927"/>
      <c r="W30" s="927"/>
      <c r="X30" s="927"/>
      <c r="Y30" s="2213"/>
      <c r="Z30" s="42"/>
      <c r="AA30" s="42"/>
      <c r="AB30" s="42"/>
      <c r="AC30" s="42"/>
      <c r="AD30" s="42"/>
      <c r="AE30" s="42"/>
      <c r="AF30" s="42"/>
      <c r="AG30" s="42"/>
      <c r="AH30" s="42"/>
      <c r="AI30" s="42"/>
      <c r="AJ30" s="5"/>
      <c r="AK30" s="2258" t="s">
        <v>320</v>
      </c>
      <c r="AL30" s="2259"/>
      <c r="AM30" s="2259"/>
      <c r="AN30" s="2259"/>
      <c r="AO30" s="2259"/>
      <c r="AP30" s="2265" t="str">
        <f>IFERROR(AP29*2.31,"")</f>
        <v/>
      </c>
      <c r="AQ30" s="2265"/>
      <c r="AR30" s="2266"/>
      <c r="AS30" s="2267" t="s">
        <v>319</v>
      </c>
      <c r="AT30" s="2268"/>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1018" t="s">
        <v>855</v>
      </c>
      <c r="K31" s="1019"/>
      <c r="L31" s="1019"/>
      <c r="M31" s="1019"/>
      <c r="N31" s="1019"/>
      <c r="O31" s="1020"/>
      <c r="P31" s="2292"/>
      <c r="Q31" s="2292"/>
      <c r="R31" s="2292"/>
      <c r="S31" s="2292"/>
      <c r="T31" s="2292"/>
      <c r="U31" s="927"/>
      <c r="V31" s="927"/>
      <c r="W31" s="927"/>
      <c r="X31" s="927"/>
      <c r="Y31" s="2213"/>
      <c r="Z31" s="42"/>
      <c r="AA31" s="42"/>
      <c r="AB31" s="42"/>
      <c r="AC31" s="42"/>
      <c r="AD31" s="42"/>
      <c r="AE31" s="42"/>
      <c r="AF31" s="42"/>
      <c r="AG31" s="42"/>
      <c r="AH31" s="42"/>
      <c r="AI31" s="42"/>
      <c r="AJ31" s="5"/>
      <c r="AK31" s="5"/>
      <c r="AL31" s="5"/>
      <c r="AM31" s="5"/>
      <c r="AN31" s="5"/>
      <c r="AO31" s="5"/>
      <c r="AP31" s="5"/>
      <c r="AQ31" s="5"/>
      <c r="AR31" s="5"/>
      <c r="AS31" s="5"/>
      <c r="AT31" s="5"/>
      <c r="AU31" s="5"/>
      <c r="AV31" s="898" t="s">
        <v>936</v>
      </c>
      <c r="AW31" s="899"/>
      <c r="AX31" s="899"/>
      <c r="AY31" s="899"/>
      <c r="AZ31" s="899"/>
      <c r="BA31" s="899"/>
      <c r="BB31" s="899"/>
      <c r="BC31" s="899"/>
      <c r="BD31" s="899"/>
      <c r="BE31" s="899"/>
      <c r="BF31" s="899"/>
      <c r="BG31" s="899"/>
      <c r="BH31" s="900"/>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986" t="s">
        <v>287</v>
      </c>
      <c r="K32" s="987"/>
      <c r="L32" s="987"/>
      <c r="M32" s="987"/>
      <c r="N32" s="987"/>
      <c r="O32" s="987"/>
      <c r="P32" s="980"/>
      <c r="Q32" s="981"/>
      <c r="R32" s="981"/>
      <c r="S32" s="981"/>
      <c r="T32" s="982"/>
      <c r="U32" s="1022" t="str">
        <f>IFERROR(SQRT(U31/P31)*P32,"")</f>
        <v/>
      </c>
      <c r="V32" s="1023"/>
      <c r="W32" s="1023"/>
      <c r="X32" s="1023"/>
      <c r="Y32" s="1024"/>
      <c r="Z32" s="42"/>
      <c r="AA32" s="42"/>
      <c r="AB32" s="42"/>
      <c r="AC32" s="42"/>
      <c r="AD32" s="42"/>
      <c r="AE32" s="42"/>
      <c r="AF32" s="42"/>
      <c r="AG32" s="42"/>
      <c r="AH32" s="42"/>
      <c r="AI32" s="42"/>
      <c r="AJ32" s="5"/>
      <c r="AK32" s="5"/>
      <c r="AL32" s="5"/>
      <c r="AM32" s="5"/>
      <c r="AN32" s="5"/>
      <c r="AO32" s="5"/>
      <c r="AP32" s="5"/>
      <c r="AQ32" s="5"/>
      <c r="AR32" s="5"/>
      <c r="AS32" s="5"/>
      <c r="AT32" s="5"/>
      <c r="AU32" s="5"/>
      <c r="AV32" s="1523" t="str">
        <f>IFERROR(IF(AZ22&lt;AZ29*1.02,"Act. Cond. Is not &gt; than Act. Evap. + 2% by "&amp;ROUND(AZ29*1.02-AZ22,0)&amp;" MBH.",""),"")</f>
        <v/>
      </c>
      <c r="AW32" s="1524"/>
      <c r="AX32" s="1524"/>
      <c r="AY32" s="1524"/>
      <c r="AZ32" s="1524"/>
      <c r="BA32" s="1524"/>
      <c r="BB32" s="1524"/>
      <c r="BC32" s="1524"/>
      <c r="BD32" s="1524"/>
      <c r="BE32" s="1524"/>
      <c r="BF32" s="1524"/>
      <c r="BG32" s="1524"/>
      <c r="BH32" s="152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526"/>
      <c r="AW33" s="1527"/>
      <c r="AX33" s="1527"/>
      <c r="AY33" s="1527"/>
      <c r="AZ33" s="1527"/>
      <c r="BA33" s="1527"/>
      <c r="BB33" s="1527"/>
      <c r="BC33" s="1527"/>
      <c r="BD33" s="1527"/>
      <c r="BE33" s="1527"/>
      <c r="BF33" s="1527"/>
      <c r="BG33" s="1527"/>
      <c r="BH33" s="1528"/>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87" t="s">
        <v>159</v>
      </c>
      <c r="K34" s="888"/>
      <c r="L34" s="888"/>
      <c r="M34" s="888"/>
      <c r="N34" s="888"/>
      <c r="O34" s="888"/>
      <c r="P34" s="888"/>
      <c r="Q34" s="888"/>
      <c r="R34" s="888"/>
      <c r="S34" s="888"/>
      <c r="T34" s="888"/>
      <c r="U34" s="888"/>
      <c r="V34" s="888"/>
      <c r="W34" s="888"/>
      <c r="X34" s="888"/>
      <c r="Y34" s="889"/>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1005" t="s">
        <v>887</v>
      </c>
      <c r="K35" s="1006"/>
      <c r="L35" s="1006"/>
      <c r="M35" s="1006"/>
      <c r="N35" s="1006"/>
      <c r="O35" s="1006"/>
      <c r="P35" s="1006"/>
      <c r="Q35" s="1006"/>
      <c r="R35" s="1006"/>
      <c r="S35" s="1006"/>
      <c r="T35" s="1006"/>
      <c r="U35" s="2288"/>
      <c r="V35" s="2289"/>
      <c r="W35" s="2289"/>
      <c r="X35" s="2290" t="s">
        <v>315</v>
      </c>
      <c r="Y35" s="2291"/>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97" t="s">
        <v>854</v>
      </c>
      <c r="K36" s="998"/>
      <c r="L36" s="998"/>
      <c r="M36" s="998"/>
      <c r="N36" s="998"/>
      <c r="O36" s="998"/>
      <c r="P36" s="998"/>
      <c r="Q36" s="998"/>
      <c r="R36" s="998"/>
      <c r="S36" s="998"/>
      <c r="T36" s="998"/>
      <c r="U36" s="1008"/>
      <c r="V36" s="2017"/>
      <c r="W36" s="994" t="s">
        <v>313</v>
      </c>
      <c r="X36" s="994"/>
      <c r="Y36" s="995"/>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86" t="s">
        <v>888</v>
      </c>
      <c r="K37" s="987"/>
      <c r="L37" s="987"/>
      <c r="M37" s="987"/>
      <c r="N37" s="987"/>
      <c r="O37" s="987"/>
      <c r="P37" s="987"/>
      <c r="Q37" s="987"/>
      <c r="R37" s="987"/>
      <c r="S37" s="987"/>
      <c r="T37" s="987"/>
      <c r="U37" s="2293"/>
      <c r="V37" s="2294"/>
      <c r="W37" s="990" t="s">
        <v>313</v>
      </c>
      <c r="X37" s="990" t="s">
        <v>312</v>
      </c>
      <c r="Y37" s="991"/>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8" t="s">
        <v>49</v>
      </c>
      <c r="AK1" s="918"/>
      <c r="AL1" s="918"/>
      <c r="AM1" s="918"/>
      <c r="AN1" s="918"/>
      <c r="AO1" s="918"/>
      <c r="AP1" s="918"/>
      <c r="AQ1" s="918"/>
      <c r="AR1" s="918"/>
      <c r="AS1" s="918"/>
      <c r="AT1" s="918"/>
      <c r="AU1" s="918"/>
      <c r="AV1" s="918"/>
      <c r="AW1" s="918"/>
      <c r="AX1" s="918"/>
      <c r="AY1" s="918"/>
      <c r="AZ1" s="918"/>
      <c r="BA1" s="918"/>
      <c r="BB1" s="918"/>
      <c r="BC1" s="918"/>
      <c r="BD1" s="918"/>
      <c r="BE1" s="918"/>
      <c r="BF1" s="918"/>
      <c r="BG1" s="918"/>
      <c r="BH1" s="918"/>
      <c r="BI1" s="918"/>
      <c r="BJ1" s="918"/>
      <c r="BK1" s="918"/>
      <c r="BL1" s="918"/>
      <c r="BM1" s="918"/>
      <c r="BN1" s="918"/>
      <c r="BO1" s="918"/>
      <c r="BP1" s="918"/>
      <c r="BQ1" s="918"/>
      <c r="BR1" s="918"/>
      <c r="BS1" s="91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9" t="s">
        <v>923</v>
      </c>
      <c r="N5" s="919"/>
      <c r="O5" s="919"/>
      <c r="P5" s="919"/>
      <c r="Q5" s="919"/>
      <c r="R5" s="919"/>
      <c r="S5" s="919"/>
      <c r="T5" s="919"/>
      <c r="U5" s="919"/>
      <c r="V5" s="919"/>
      <c r="W5" s="919"/>
      <c r="X5" s="919"/>
      <c r="Y5" s="919"/>
      <c r="Z5" s="919"/>
      <c r="AA5" s="919"/>
      <c r="AB5" s="919"/>
      <c r="AC5" s="919"/>
      <c r="AD5" s="919"/>
      <c r="AE5" s="919"/>
      <c r="AF5" s="919"/>
      <c r="AG5" s="919"/>
      <c r="AH5" s="919"/>
      <c r="AI5" s="91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5" t="s">
        <v>48</v>
      </c>
      <c r="B7" s="895"/>
      <c r="C7" s="895"/>
      <c r="D7" s="895"/>
      <c r="E7" s="895"/>
      <c r="F7" s="948"/>
      <c r="G7" s="948"/>
      <c r="H7" s="948"/>
      <c r="I7" s="948"/>
      <c r="J7" s="948"/>
      <c r="K7" s="948"/>
      <c r="L7" s="948"/>
      <c r="M7" s="948"/>
      <c r="N7" s="948"/>
      <c r="O7" s="948"/>
      <c r="P7" s="948"/>
      <c r="Q7" s="42"/>
      <c r="R7" s="42"/>
      <c r="S7" s="42"/>
      <c r="T7" s="895" t="s">
        <v>47</v>
      </c>
      <c r="U7" s="895"/>
      <c r="V7" s="895"/>
      <c r="W7" s="895"/>
      <c r="X7" s="895"/>
      <c r="Y7" s="948"/>
      <c r="Z7" s="948"/>
      <c r="AA7" s="948"/>
      <c r="AB7" s="948"/>
      <c r="AC7" s="948"/>
      <c r="AD7" s="948"/>
      <c r="AE7" s="948"/>
      <c r="AF7" s="948"/>
      <c r="AG7" s="948"/>
      <c r="AH7" s="948"/>
      <c r="AI7" s="948"/>
      <c r="AJ7" s="5"/>
      <c r="AK7" s="898" t="s">
        <v>696</v>
      </c>
      <c r="AL7" s="899"/>
      <c r="AM7" s="899"/>
      <c r="AN7" s="899"/>
      <c r="AO7" s="899"/>
      <c r="AP7" s="899"/>
      <c r="AQ7" s="899"/>
      <c r="AR7" s="899"/>
      <c r="AS7" s="899"/>
      <c r="AT7" s="899"/>
      <c r="AU7" s="899"/>
      <c r="AV7" s="899"/>
      <c r="AW7" s="899"/>
      <c r="AX7" s="899"/>
      <c r="AY7" s="900"/>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3"/>
      <c r="AL8" s="914"/>
      <c r="AM8" s="914"/>
      <c r="AN8" s="914"/>
      <c r="AO8" s="915"/>
      <c r="AP8" s="916"/>
      <c r="AQ8" s="914"/>
      <c r="AR8" s="914"/>
      <c r="AS8" s="914"/>
      <c r="AT8" s="915"/>
      <c r="AU8" s="916"/>
      <c r="AV8" s="914"/>
      <c r="AW8" s="914"/>
      <c r="AX8" s="914"/>
      <c r="AY8" s="917"/>
      <c r="AZ8" s="5"/>
      <c r="BA8" s="5"/>
      <c r="BB8" s="5"/>
      <c r="BC8" s="5"/>
      <c r="BD8" s="5"/>
      <c r="BE8" s="5"/>
      <c r="BF8" s="5"/>
      <c r="BG8" s="5"/>
      <c r="BH8" s="5"/>
      <c r="BI8" s="5"/>
      <c r="BJ8" s="5"/>
      <c r="BK8" s="5"/>
      <c r="BL8" s="5"/>
      <c r="BM8" s="5"/>
      <c r="BN8" s="5"/>
      <c r="BO8" s="5"/>
      <c r="BP8" s="5"/>
      <c r="BQ8" s="5"/>
      <c r="BR8" s="5"/>
      <c r="BS8" s="5"/>
    </row>
    <row r="9" spans="1:71" ht="12" customHeight="1" x14ac:dyDescent="0.2">
      <c r="A9" s="895" t="s">
        <v>61</v>
      </c>
      <c r="B9" s="895"/>
      <c r="C9" s="895"/>
      <c r="D9" s="895"/>
      <c r="E9" s="895"/>
      <c r="F9" s="948"/>
      <c r="G9" s="948"/>
      <c r="H9" s="948"/>
      <c r="I9" s="948"/>
      <c r="J9" s="948"/>
      <c r="K9" s="948"/>
      <c r="L9" s="948"/>
      <c r="M9" s="948"/>
      <c r="N9" s="948"/>
      <c r="O9" s="948"/>
      <c r="P9" s="948"/>
      <c r="Q9" s="42"/>
      <c r="R9" s="42"/>
      <c r="S9" s="42"/>
      <c r="T9" s="895" t="s">
        <v>46</v>
      </c>
      <c r="U9" s="895"/>
      <c r="V9" s="895"/>
      <c r="W9" s="895"/>
      <c r="X9" s="895"/>
      <c r="Y9" s="948"/>
      <c r="Z9" s="948"/>
      <c r="AA9" s="948"/>
      <c r="AB9" s="948"/>
      <c r="AC9" s="948"/>
      <c r="AD9" s="948"/>
      <c r="AE9" s="948"/>
      <c r="AF9" s="948"/>
      <c r="AG9" s="948"/>
      <c r="AH9" s="948"/>
      <c r="AI9" s="948"/>
      <c r="AJ9" s="5"/>
      <c r="AK9" s="894"/>
      <c r="AL9" s="878"/>
      <c r="AM9" s="878"/>
      <c r="AN9" s="878"/>
      <c r="AO9" s="879"/>
      <c r="AP9" s="877"/>
      <c r="AQ9" s="878"/>
      <c r="AR9" s="878"/>
      <c r="AS9" s="878"/>
      <c r="AT9" s="879"/>
      <c r="AU9" s="877"/>
      <c r="AV9" s="878"/>
      <c r="AW9" s="878"/>
      <c r="AX9" s="878"/>
      <c r="AY9" s="88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4"/>
      <c r="AL10" s="878"/>
      <c r="AM10" s="878"/>
      <c r="AN10" s="878"/>
      <c r="AO10" s="879"/>
      <c r="AP10" s="877"/>
      <c r="AQ10" s="878"/>
      <c r="AR10" s="878"/>
      <c r="AS10" s="878"/>
      <c r="AT10" s="879"/>
      <c r="AU10" s="877"/>
      <c r="AV10" s="878"/>
      <c r="AW10" s="878"/>
      <c r="AX10" s="878"/>
      <c r="AY10" s="88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02" t="s">
        <v>158</v>
      </c>
      <c r="H11" s="1003"/>
      <c r="I11" s="1003"/>
      <c r="J11" s="1003"/>
      <c r="K11" s="1003"/>
      <c r="L11" s="1003"/>
      <c r="M11" s="1003"/>
      <c r="N11" s="1003"/>
      <c r="O11" s="1003"/>
      <c r="P11" s="1003"/>
      <c r="Q11" s="1003"/>
      <c r="R11" s="1003"/>
      <c r="S11" s="1003"/>
      <c r="T11" s="1003"/>
      <c r="U11" s="1003"/>
      <c r="V11" s="1003"/>
      <c r="W11" s="1003"/>
      <c r="X11" s="1003"/>
      <c r="Y11" s="1003"/>
      <c r="Z11" s="1003"/>
      <c r="AA11" s="1003"/>
      <c r="AB11" s="1004"/>
      <c r="AC11" s="42"/>
      <c r="AD11" s="42"/>
      <c r="AE11" s="42"/>
      <c r="AF11" s="42"/>
      <c r="AG11" s="42"/>
      <c r="AH11" s="42"/>
      <c r="AI11" s="42"/>
      <c r="AJ11" s="5"/>
      <c r="AK11" s="894"/>
      <c r="AL11" s="878"/>
      <c r="AM11" s="878"/>
      <c r="AN11" s="878"/>
      <c r="AO11" s="879"/>
      <c r="AP11" s="877"/>
      <c r="AQ11" s="878"/>
      <c r="AR11" s="878"/>
      <c r="AS11" s="878"/>
      <c r="AT11" s="879"/>
      <c r="AU11" s="877"/>
      <c r="AV11" s="878"/>
      <c r="AW11" s="878"/>
      <c r="AX11" s="878"/>
      <c r="AY11" s="88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5" t="s">
        <v>111</v>
      </c>
      <c r="H12" s="1006"/>
      <c r="I12" s="1006"/>
      <c r="J12" s="1006"/>
      <c r="K12" s="1006"/>
      <c r="L12" s="1006"/>
      <c r="M12" s="1049"/>
      <c r="N12" s="1049"/>
      <c r="O12" s="1049"/>
      <c r="P12" s="1049"/>
      <c r="Q12" s="1049"/>
      <c r="R12" s="1049"/>
      <c r="S12" s="1049"/>
      <c r="T12" s="1049"/>
      <c r="U12" s="1049"/>
      <c r="V12" s="1049"/>
      <c r="W12" s="1049"/>
      <c r="X12" s="1049"/>
      <c r="Y12" s="1049"/>
      <c r="Z12" s="1049"/>
      <c r="AA12" s="1049"/>
      <c r="AB12" s="1050"/>
      <c r="AC12" s="42"/>
      <c r="AD12" s="42"/>
      <c r="AE12" s="42"/>
      <c r="AF12" s="42"/>
      <c r="AG12" s="42"/>
      <c r="AH12" s="42"/>
      <c r="AI12" s="42"/>
      <c r="AJ12" s="5"/>
      <c r="AK12" s="894"/>
      <c r="AL12" s="878"/>
      <c r="AM12" s="878"/>
      <c r="AN12" s="878"/>
      <c r="AO12" s="879"/>
      <c r="AP12" s="877"/>
      <c r="AQ12" s="878"/>
      <c r="AR12" s="878"/>
      <c r="AS12" s="878"/>
      <c r="AT12" s="879"/>
      <c r="AU12" s="877"/>
      <c r="AV12" s="878"/>
      <c r="AW12" s="878"/>
      <c r="AX12" s="878"/>
      <c r="AY12" s="88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7" t="s">
        <v>54</v>
      </c>
      <c r="H13" s="998"/>
      <c r="I13" s="998"/>
      <c r="J13" s="998"/>
      <c r="K13" s="998"/>
      <c r="L13" s="998"/>
      <c r="M13" s="1033"/>
      <c r="N13" s="1033"/>
      <c r="O13" s="1033"/>
      <c r="P13" s="1033"/>
      <c r="Q13" s="1033"/>
      <c r="R13" s="1033"/>
      <c r="S13" s="1033"/>
      <c r="T13" s="1033"/>
      <c r="U13" s="1033"/>
      <c r="V13" s="1033"/>
      <c r="W13" s="1033"/>
      <c r="X13" s="1033"/>
      <c r="Y13" s="1033"/>
      <c r="Z13" s="1033"/>
      <c r="AA13" s="1033"/>
      <c r="AB13" s="1034"/>
      <c r="AC13" s="42"/>
      <c r="AD13" s="42"/>
      <c r="AE13" s="42"/>
      <c r="AF13" s="42"/>
      <c r="AG13" s="42"/>
      <c r="AH13" s="42"/>
      <c r="AI13" s="42"/>
      <c r="AJ13" s="5"/>
      <c r="AK13" s="938"/>
      <c r="AL13" s="931"/>
      <c r="AM13" s="931"/>
      <c r="AN13" s="931"/>
      <c r="AO13" s="939"/>
      <c r="AP13" s="930"/>
      <c r="AQ13" s="931"/>
      <c r="AR13" s="931"/>
      <c r="AS13" s="931"/>
      <c r="AT13" s="939"/>
      <c r="AU13" s="930"/>
      <c r="AV13" s="931"/>
      <c r="AW13" s="931"/>
      <c r="AX13" s="931"/>
      <c r="AY13" s="93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7" t="s">
        <v>150</v>
      </c>
      <c r="H14" s="998"/>
      <c r="I14" s="998"/>
      <c r="J14" s="998"/>
      <c r="K14" s="998"/>
      <c r="L14" s="998"/>
      <c r="M14" s="1033"/>
      <c r="N14" s="1033"/>
      <c r="O14" s="1033"/>
      <c r="P14" s="1033"/>
      <c r="Q14" s="1033"/>
      <c r="R14" s="1033"/>
      <c r="S14" s="1033"/>
      <c r="T14" s="1033"/>
      <c r="U14" s="1033"/>
      <c r="V14" s="1033"/>
      <c r="W14" s="1033"/>
      <c r="X14" s="1033"/>
      <c r="Y14" s="1033"/>
      <c r="Z14" s="1033"/>
      <c r="AA14" s="1033"/>
      <c r="AB14" s="1034"/>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7" t="s">
        <v>146</v>
      </c>
      <c r="H15" s="998"/>
      <c r="I15" s="998"/>
      <c r="J15" s="998"/>
      <c r="K15" s="998"/>
      <c r="L15" s="998"/>
      <c r="M15" s="1033"/>
      <c r="N15" s="1033"/>
      <c r="O15" s="1033"/>
      <c r="P15" s="1033"/>
      <c r="Q15" s="1033"/>
      <c r="R15" s="1033"/>
      <c r="S15" s="1033"/>
      <c r="T15" s="1033"/>
      <c r="U15" s="1033"/>
      <c r="V15" s="1033"/>
      <c r="W15" s="1033"/>
      <c r="X15" s="1033"/>
      <c r="Y15" s="1033"/>
      <c r="Z15" s="1033"/>
      <c r="AA15" s="1033"/>
      <c r="AB15" s="1034"/>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9" t="s">
        <v>149</v>
      </c>
      <c r="H16" s="2250"/>
      <c r="I16" s="2250"/>
      <c r="J16" s="2250"/>
      <c r="K16" s="2250"/>
      <c r="L16" s="2250"/>
      <c r="M16" s="1077"/>
      <c r="N16" s="1078"/>
      <c r="O16" s="1078"/>
      <c r="P16" s="1078"/>
      <c r="Q16" s="1078"/>
      <c r="R16" s="1078"/>
      <c r="S16" s="1078"/>
      <c r="T16" s="1078"/>
      <c r="U16" s="1078"/>
      <c r="V16" s="1078"/>
      <c r="W16" s="1078"/>
      <c r="X16" s="1078"/>
      <c r="Y16" s="1078"/>
      <c r="Z16" s="1078"/>
      <c r="AA16" s="1078"/>
      <c r="AB16" s="1079"/>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7" t="s">
        <v>919</v>
      </c>
      <c r="K18" s="888"/>
      <c r="L18" s="888"/>
      <c r="M18" s="888"/>
      <c r="N18" s="888"/>
      <c r="O18" s="888"/>
      <c r="P18" s="888"/>
      <c r="Q18" s="888"/>
      <c r="R18" s="888"/>
      <c r="S18" s="888"/>
      <c r="T18" s="888"/>
      <c r="U18" s="888"/>
      <c r="V18" s="888"/>
      <c r="W18" s="888"/>
      <c r="X18" s="888"/>
      <c r="Y18" s="889"/>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43" t="s">
        <v>102</v>
      </c>
      <c r="Q19" s="2244"/>
      <c r="R19" s="2244"/>
      <c r="S19" s="2244"/>
      <c r="T19" s="1851"/>
      <c r="U19" s="2243" t="s">
        <v>101</v>
      </c>
      <c r="V19" s="2244"/>
      <c r="W19" s="2244"/>
      <c r="X19" s="2244"/>
      <c r="Y19" s="2245"/>
      <c r="Z19" s="42"/>
      <c r="AA19" s="42"/>
      <c r="AB19" s="42"/>
      <c r="AC19" s="42"/>
      <c r="AD19" s="42"/>
      <c r="AE19" s="42"/>
      <c r="AF19" s="42"/>
      <c r="AG19" s="42"/>
      <c r="AH19" s="42"/>
      <c r="AI19" s="42"/>
      <c r="AJ19" s="5"/>
      <c r="AK19" s="2251" t="s">
        <v>924</v>
      </c>
      <c r="AL19" s="2252"/>
      <c r="AM19" s="2252"/>
      <c r="AN19" s="2252"/>
      <c r="AO19" s="2252"/>
      <c r="AP19" s="2252"/>
      <c r="AQ19" s="2252"/>
      <c r="AR19" s="2252"/>
      <c r="AS19" s="2252"/>
      <c r="AT19" s="2253"/>
      <c r="AU19" s="5"/>
      <c r="AV19" s="2251" t="s">
        <v>920</v>
      </c>
      <c r="AW19" s="2252"/>
      <c r="AX19" s="2252"/>
      <c r="AY19" s="2252"/>
      <c r="AZ19" s="2252"/>
      <c r="BA19" s="2252"/>
      <c r="BB19" s="2252"/>
      <c r="BC19" s="2252"/>
      <c r="BD19" s="2252"/>
      <c r="BE19" s="2252"/>
      <c r="BF19" s="2252"/>
      <c r="BG19" s="2253"/>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856</v>
      </c>
      <c r="K20" s="633"/>
      <c r="L20" s="633"/>
      <c r="M20" s="633"/>
      <c r="N20" s="633"/>
      <c r="O20" s="632"/>
      <c r="P20" s="962"/>
      <c r="Q20" s="963"/>
      <c r="R20" s="963"/>
      <c r="S20" s="963"/>
      <c r="T20" s="964"/>
      <c r="U20" s="1035" t="str">
        <f>IFERROR(500*U24*(U22-U21)/1000,"")</f>
        <v/>
      </c>
      <c r="V20" s="1036"/>
      <c r="W20" s="1036"/>
      <c r="X20" s="1036"/>
      <c r="Y20" s="1037"/>
      <c r="Z20" s="42"/>
      <c r="AA20" s="42"/>
      <c r="AB20" s="42"/>
      <c r="AC20" s="42"/>
      <c r="AD20" s="42"/>
      <c r="AE20" s="42"/>
      <c r="AF20" s="42"/>
      <c r="AG20" s="42"/>
      <c r="AH20" s="42"/>
      <c r="AI20" s="42"/>
      <c r="AJ20" s="5"/>
      <c r="AK20" s="1069" t="s">
        <v>327</v>
      </c>
      <c r="AL20" s="1070"/>
      <c r="AM20" s="1070"/>
      <c r="AN20" s="1070"/>
      <c r="AO20" s="1070"/>
      <c r="AP20" s="2254"/>
      <c r="AQ20" s="2254"/>
      <c r="AR20" s="2227"/>
      <c r="AS20" s="2255" t="s">
        <v>315</v>
      </c>
      <c r="AT20" s="2256"/>
      <c r="AU20" s="5"/>
      <c r="AV20" s="1548"/>
      <c r="AW20" s="1531"/>
      <c r="AX20" s="1531"/>
      <c r="AY20" s="1531"/>
      <c r="AZ20" s="1531" t="s">
        <v>326</v>
      </c>
      <c r="BA20" s="1531"/>
      <c r="BB20" s="1531"/>
      <c r="BC20" s="1531"/>
      <c r="BD20" s="1531" t="s">
        <v>325</v>
      </c>
      <c r="BE20" s="1531"/>
      <c r="BF20" s="1531"/>
      <c r="BG20" s="2257"/>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18" t="s">
        <v>324</v>
      </c>
      <c r="K21" s="1019"/>
      <c r="L21" s="1019"/>
      <c r="M21" s="1019"/>
      <c r="N21" s="1019"/>
      <c r="O21" s="1020"/>
      <c r="P21" s="962"/>
      <c r="Q21" s="963"/>
      <c r="R21" s="963"/>
      <c r="S21" s="963"/>
      <c r="T21" s="964"/>
      <c r="U21" s="962"/>
      <c r="V21" s="963"/>
      <c r="W21" s="963"/>
      <c r="X21" s="963"/>
      <c r="Y21" s="2239"/>
      <c r="Z21" s="42"/>
      <c r="AA21" s="42"/>
      <c r="AB21" s="42"/>
      <c r="AC21" s="42"/>
      <c r="AD21" s="42"/>
      <c r="AE21" s="42"/>
      <c r="AF21" s="42"/>
      <c r="AG21" s="42"/>
      <c r="AH21" s="42"/>
      <c r="AI21" s="42"/>
      <c r="AJ21" s="5"/>
      <c r="AK21" s="1069" t="s">
        <v>323</v>
      </c>
      <c r="AL21" s="1070"/>
      <c r="AM21" s="1070"/>
      <c r="AN21" s="1070"/>
      <c r="AO21" s="1070"/>
      <c r="AP21" s="2254"/>
      <c r="AQ21" s="2254"/>
      <c r="AR21" s="2227"/>
      <c r="AS21" s="2255" t="s">
        <v>315</v>
      </c>
      <c r="AT21" s="2256"/>
      <c r="AU21" s="5"/>
      <c r="AV21" s="1069" t="s">
        <v>102</v>
      </c>
      <c r="AW21" s="1070"/>
      <c r="AX21" s="1070"/>
      <c r="AY21" s="1070"/>
      <c r="AZ21" s="1072" t="str">
        <f>IF(500*P24*(P22-P21)/1000&lt;&gt;0,500*P24*(P22-P21)/1000,"")</f>
        <v/>
      </c>
      <c r="BA21" s="1072"/>
      <c r="BB21" s="1072"/>
      <c r="BC21" s="1072"/>
      <c r="BD21" s="1072" t="str">
        <f>IFERROR(AZ21/15,"")</f>
        <v/>
      </c>
      <c r="BE21" s="1072"/>
      <c r="BF21" s="1072"/>
      <c r="BG21" s="1190"/>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18" t="s">
        <v>322</v>
      </c>
      <c r="K22" s="1019"/>
      <c r="L22" s="1019"/>
      <c r="M22" s="1019"/>
      <c r="N22" s="1019"/>
      <c r="O22" s="1020"/>
      <c r="P22" s="962"/>
      <c r="Q22" s="963"/>
      <c r="R22" s="963"/>
      <c r="S22" s="963"/>
      <c r="T22" s="964"/>
      <c r="U22" s="962"/>
      <c r="V22" s="963"/>
      <c r="W22" s="963"/>
      <c r="X22" s="963"/>
      <c r="Y22" s="2239"/>
      <c r="Z22" s="42"/>
      <c r="AA22" s="42"/>
      <c r="AB22" s="42"/>
      <c r="AC22" s="42"/>
      <c r="AD22" s="42"/>
      <c r="AE22" s="42"/>
      <c r="AF22" s="42"/>
      <c r="AG22" s="42"/>
      <c r="AH22" s="42"/>
      <c r="AI22" s="42"/>
      <c r="AJ22" s="5"/>
      <c r="AK22" s="1069" t="s">
        <v>320</v>
      </c>
      <c r="AL22" s="1070"/>
      <c r="AM22" s="1070"/>
      <c r="AN22" s="1070"/>
      <c r="AO22" s="1070"/>
      <c r="AP22" s="2298" t="str">
        <f>IF(AP21-AP20&lt;&gt;0,AP21-AP20,"")</f>
        <v/>
      </c>
      <c r="AQ22" s="2298"/>
      <c r="AR22" s="2299"/>
      <c r="AS22" s="2255" t="s">
        <v>315</v>
      </c>
      <c r="AT22" s="2256"/>
      <c r="AU22" s="5"/>
      <c r="AV22" s="2258" t="s">
        <v>101</v>
      </c>
      <c r="AW22" s="2259"/>
      <c r="AX22" s="2259"/>
      <c r="AY22" s="2259"/>
      <c r="AZ22" s="2263" t="str">
        <f>IFERROR(500*U24*(U22-U21)/1000,"")</f>
        <v/>
      </c>
      <c r="BA22" s="2263"/>
      <c r="BB22" s="2263"/>
      <c r="BC22" s="2263"/>
      <c r="BD22" s="2263" t="str">
        <f>IFERROR(AZ22/15,"")</f>
        <v/>
      </c>
      <c r="BE22" s="2263"/>
      <c r="BF22" s="2263"/>
      <c r="BG22" s="2264"/>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18" t="s">
        <v>855</v>
      </c>
      <c r="K23" s="1019"/>
      <c r="L23" s="1019"/>
      <c r="M23" s="1019"/>
      <c r="N23" s="1019"/>
      <c r="O23" s="1020"/>
      <c r="P23" s="962"/>
      <c r="Q23" s="963"/>
      <c r="R23" s="963"/>
      <c r="S23" s="963"/>
      <c r="T23" s="964"/>
      <c r="U23" s="962"/>
      <c r="V23" s="963"/>
      <c r="W23" s="963"/>
      <c r="X23" s="963"/>
      <c r="Y23" s="2239"/>
      <c r="Z23" s="42"/>
      <c r="AA23" s="42"/>
      <c r="AB23" s="42"/>
      <c r="AC23" s="42"/>
      <c r="AD23" s="42"/>
      <c r="AE23" s="42"/>
      <c r="AF23" s="42"/>
      <c r="AG23" s="42"/>
      <c r="AH23" s="42"/>
      <c r="AI23" s="42"/>
      <c r="AJ23" s="5"/>
      <c r="AK23" s="2258" t="s">
        <v>320</v>
      </c>
      <c r="AL23" s="2259"/>
      <c r="AM23" s="2259"/>
      <c r="AN23" s="2259"/>
      <c r="AO23" s="2259"/>
      <c r="AP23" s="2296" t="str">
        <f>IFERROR(AP22*2.31,"")</f>
        <v/>
      </c>
      <c r="AQ23" s="2296"/>
      <c r="AR23" s="2297"/>
      <c r="AS23" s="2267" t="s">
        <v>319</v>
      </c>
      <c r="AT23" s="2268"/>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76" t="s">
        <v>287</v>
      </c>
      <c r="K24" s="1177"/>
      <c r="L24" s="1177"/>
      <c r="M24" s="1177"/>
      <c r="N24" s="1177"/>
      <c r="O24" s="1178"/>
      <c r="P24" s="980"/>
      <c r="Q24" s="981"/>
      <c r="R24" s="981"/>
      <c r="S24" s="981"/>
      <c r="T24" s="982"/>
      <c r="U24" s="1022" t="str">
        <f>IFERROR(SQRT(U23/P23)*P24,"")</f>
        <v/>
      </c>
      <c r="V24" s="1023"/>
      <c r="W24" s="1023"/>
      <c r="X24" s="1023"/>
      <c r="Y24" s="1024"/>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887" t="s">
        <v>925</v>
      </c>
      <c r="K26" s="888"/>
      <c r="L26" s="888"/>
      <c r="M26" s="888"/>
      <c r="N26" s="888"/>
      <c r="O26" s="888"/>
      <c r="P26" s="888"/>
      <c r="Q26" s="888"/>
      <c r="R26" s="888"/>
      <c r="S26" s="888"/>
      <c r="T26" s="888"/>
      <c r="U26" s="888"/>
      <c r="V26" s="888"/>
      <c r="W26" s="888"/>
      <c r="X26" s="888"/>
      <c r="Y26" s="889"/>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31" t="s">
        <v>102</v>
      </c>
      <c r="Q27" s="1031"/>
      <c r="R27" s="1031"/>
      <c r="S27" s="1031"/>
      <c r="T27" s="1031"/>
      <c r="U27" s="1031" t="s">
        <v>101</v>
      </c>
      <c r="V27" s="1031"/>
      <c r="W27" s="1031"/>
      <c r="X27" s="1031"/>
      <c r="Y27" s="1032"/>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439"/>
      <c r="BK27" s="1439"/>
      <c r="BL27" s="1439"/>
      <c r="BM27" s="5"/>
      <c r="BN27" s="5"/>
      <c r="BO27" s="5"/>
      <c r="BP27" s="5"/>
      <c r="BQ27" s="5"/>
      <c r="BR27" s="5"/>
      <c r="BS27" s="5"/>
      <c r="BT27" s="2"/>
      <c r="BU27" s="2"/>
    </row>
    <row r="28" spans="1:73" ht="12" customHeight="1" thickBot="1" x14ac:dyDescent="0.25">
      <c r="A28" s="42"/>
      <c r="B28" s="42"/>
      <c r="C28" s="42"/>
      <c r="D28" s="42"/>
      <c r="E28" s="42"/>
      <c r="F28" s="42"/>
      <c r="G28" s="42"/>
      <c r="H28" s="42"/>
      <c r="I28" s="42"/>
      <c r="J28" s="1018" t="s">
        <v>926</v>
      </c>
      <c r="K28" s="1019"/>
      <c r="L28" s="1019"/>
      <c r="M28" s="1019"/>
      <c r="N28" s="1019"/>
      <c r="O28" s="1020"/>
      <c r="P28" s="927"/>
      <c r="Q28" s="927"/>
      <c r="R28" s="927"/>
      <c r="S28" s="927"/>
      <c r="T28" s="927"/>
      <c r="U28" s="927"/>
      <c r="V28" s="927"/>
      <c r="W28" s="927"/>
      <c r="X28" s="927"/>
      <c r="Y28" s="2213"/>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494" t="s">
        <v>927</v>
      </c>
      <c r="K29" s="1495"/>
      <c r="L29" s="1495"/>
      <c r="M29" s="1495"/>
      <c r="N29" s="1495"/>
      <c r="O29" s="1495"/>
      <c r="P29" s="927"/>
      <c r="Q29" s="927"/>
      <c r="R29" s="927"/>
      <c r="S29" s="927"/>
      <c r="T29" s="927"/>
      <c r="U29" s="927"/>
      <c r="V29" s="927"/>
      <c r="W29" s="927"/>
      <c r="X29" s="927"/>
      <c r="Y29" s="2213"/>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496" t="s">
        <v>928</v>
      </c>
      <c r="K30" s="1497"/>
      <c r="L30" s="1497"/>
      <c r="M30" s="1497"/>
      <c r="N30" s="1497"/>
      <c r="O30" s="1497"/>
      <c r="P30" s="985"/>
      <c r="Q30" s="985"/>
      <c r="R30" s="985"/>
      <c r="S30" s="985"/>
      <c r="T30" s="985"/>
      <c r="U30" s="985"/>
      <c r="V30" s="985"/>
      <c r="W30" s="985"/>
      <c r="X30" s="985"/>
      <c r="Y30" s="2295"/>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887" t="s">
        <v>159</v>
      </c>
      <c r="K32" s="888"/>
      <c r="L32" s="888"/>
      <c r="M32" s="888"/>
      <c r="N32" s="888"/>
      <c r="O32" s="888"/>
      <c r="P32" s="888"/>
      <c r="Q32" s="888"/>
      <c r="R32" s="888"/>
      <c r="S32" s="888"/>
      <c r="T32" s="888"/>
      <c r="U32" s="888"/>
      <c r="V32" s="888"/>
      <c r="W32" s="888"/>
      <c r="X32" s="888"/>
      <c r="Y32" s="889"/>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1005" t="s">
        <v>887</v>
      </c>
      <c r="K33" s="1006"/>
      <c r="L33" s="1006"/>
      <c r="M33" s="1006"/>
      <c r="N33" s="1006"/>
      <c r="O33" s="1006"/>
      <c r="P33" s="1006"/>
      <c r="Q33" s="1006"/>
      <c r="R33" s="1006"/>
      <c r="S33" s="1006"/>
      <c r="T33" s="1006"/>
      <c r="U33" s="2288"/>
      <c r="V33" s="2289"/>
      <c r="W33" s="2289"/>
      <c r="X33" s="2290" t="s">
        <v>315</v>
      </c>
      <c r="Y33" s="2291"/>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86" t="s">
        <v>929</v>
      </c>
      <c r="K34" s="987"/>
      <c r="L34" s="987"/>
      <c r="M34" s="987"/>
      <c r="N34" s="987"/>
      <c r="O34" s="987"/>
      <c r="P34" s="987"/>
      <c r="Q34" s="987"/>
      <c r="R34" s="987"/>
      <c r="S34" s="987"/>
      <c r="T34" s="987"/>
      <c r="U34" s="2293"/>
      <c r="V34" s="2294"/>
      <c r="W34" s="990" t="s">
        <v>313</v>
      </c>
      <c r="X34" s="990"/>
      <c r="Y34" s="991"/>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3" t="s">
        <v>49</v>
      </c>
      <c r="AK1" s="1583"/>
      <c r="AL1" s="1583"/>
      <c r="AM1" s="1583"/>
      <c r="AN1" s="1583"/>
      <c r="AO1" s="1583"/>
      <c r="AP1" s="1583"/>
      <c r="AQ1" s="1583"/>
      <c r="AR1" s="1583"/>
      <c r="AS1" s="1583"/>
      <c r="AT1" s="1583"/>
      <c r="AU1" s="1583"/>
      <c r="AV1" s="1583"/>
      <c r="AW1" s="1583"/>
      <c r="AX1" s="1583"/>
      <c r="AY1" s="1583"/>
      <c r="AZ1" s="1583"/>
      <c r="BA1" s="1583"/>
      <c r="BB1" s="1583"/>
      <c r="BC1" s="1583"/>
      <c r="BD1" s="1583"/>
      <c r="BE1" s="1583"/>
      <c r="BF1" s="1583"/>
      <c r="BG1" s="1583"/>
      <c r="BH1" s="1583"/>
      <c r="BI1" s="1583"/>
      <c r="BJ1" s="1583"/>
      <c r="BK1" s="1583"/>
      <c r="BL1" s="1583"/>
      <c r="BM1" s="1583"/>
      <c r="BN1" s="1583"/>
      <c r="BO1" s="1583"/>
      <c r="BP1" s="1583"/>
      <c r="BQ1" s="1583"/>
      <c r="BR1" s="1583"/>
      <c r="BS1" s="158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9" t="s">
        <v>374</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9" t="s">
        <v>48</v>
      </c>
      <c r="B7" s="1379"/>
      <c r="C7" s="1379"/>
      <c r="D7" s="1379"/>
      <c r="E7" s="1379"/>
      <c r="F7" s="948"/>
      <c r="G7" s="948"/>
      <c r="H7" s="948"/>
      <c r="I7" s="948"/>
      <c r="J7" s="948"/>
      <c r="K7" s="948"/>
      <c r="L7" s="948"/>
      <c r="M7" s="948"/>
      <c r="N7" s="948"/>
      <c r="O7" s="948"/>
      <c r="P7" s="948"/>
      <c r="Q7" s="6"/>
      <c r="R7" s="6"/>
      <c r="S7" s="6"/>
      <c r="T7" s="1379" t="s">
        <v>47</v>
      </c>
      <c r="U7" s="1379"/>
      <c r="V7" s="1379"/>
      <c r="W7" s="1379"/>
      <c r="X7" s="1379"/>
      <c r="Y7" s="948"/>
      <c r="Z7" s="948"/>
      <c r="AA7" s="948"/>
      <c r="AB7" s="948"/>
      <c r="AC7" s="948"/>
      <c r="AD7" s="948"/>
      <c r="AE7" s="948"/>
      <c r="AF7" s="948"/>
      <c r="AG7" s="948"/>
      <c r="AH7" s="948"/>
      <c r="AI7" s="948"/>
      <c r="AJ7" s="4"/>
      <c r="AK7" s="1313" t="s">
        <v>696</v>
      </c>
      <c r="AL7" s="1314"/>
      <c r="AM7" s="1314"/>
      <c r="AN7" s="1314"/>
      <c r="AO7" s="1314"/>
      <c r="AP7" s="1314"/>
      <c r="AQ7" s="1314"/>
      <c r="AR7" s="1314"/>
      <c r="AS7" s="1314"/>
      <c r="AT7" s="1314"/>
      <c r="AU7" s="1314"/>
      <c r="AV7" s="1314"/>
      <c r="AW7" s="1314"/>
      <c r="AX7" s="1314"/>
      <c r="AY7" s="131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13"/>
      <c r="AL8" s="914"/>
      <c r="AM8" s="914"/>
      <c r="AN8" s="914"/>
      <c r="AO8" s="915"/>
      <c r="AP8" s="916"/>
      <c r="AQ8" s="914"/>
      <c r="AR8" s="914"/>
      <c r="AS8" s="914"/>
      <c r="AT8" s="915"/>
      <c r="AU8" s="916"/>
      <c r="AV8" s="914"/>
      <c r="AW8" s="914"/>
      <c r="AX8" s="914"/>
      <c r="AY8" s="917"/>
      <c r="AZ8" s="4"/>
      <c r="BA8" s="4"/>
      <c r="BB8" s="4"/>
      <c r="BC8" s="4"/>
      <c r="BD8" s="4"/>
      <c r="BE8" s="4"/>
      <c r="BF8" s="4"/>
      <c r="BG8" s="4"/>
      <c r="BH8" s="4"/>
      <c r="BI8" s="4"/>
      <c r="BJ8" s="4"/>
      <c r="BK8" s="4"/>
      <c r="BL8" s="4"/>
      <c r="BM8" s="4"/>
      <c r="BN8" s="4"/>
      <c r="BO8" s="4"/>
      <c r="BP8" s="4"/>
      <c r="BQ8" s="4"/>
      <c r="BR8" s="4"/>
      <c r="BS8" s="4"/>
    </row>
    <row r="9" spans="1:71" ht="12" customHeight="1" x14ac:dyDescent="0.2">
      <c r="A9" s="1379"/>
      <c r="B9" s="1379"/>
      <c r="C9" s="1379"/>
      <c r="D9" s="1379"/>
      <c r="E9" s="1379"/>
      <c r="F9" s="290"/>
      <c r="G9" s="290"/>
      <c r="H9" s="290"/>
      <c r="I9" s="290"/>
      <c r="J9" s="290"/>
      <c r="K9" s="290"/>
      <c r="L9" s="290"/>
      <c r="M9" s="290"/>
      <c r="N9" s="290"/>
      <c r="O9" s="290"/>
      <c r="P9" s="290"/>
      <c r="Q9" s="6"/>
      <c r="R9" s="6"/>
      <c r="S9" s="6"/>
      <c r="T9" s="1379" t="s">
        <v>46</v>
      </c>
      <c r="U9" s="1379"/>
      <c r="V9" s="1379"/>
      <c r="W9" s="1379"/>
      <c r="X9" s="1379"/>
      <c r="Y9" s="948"/>
      <c r="Z9" s="948"/>
      <c r="AA9" s="948"/>
      <c r="AB9" s="948"/>
      <c r="AC9" s="948"/>
      <c r="AD9" s="948"/>
      <c r="AE9" s="948"/>
      <c r="AF9" s="948"/>
      <c r="AG9" s="948"/>
      <c r="AH9" s="948"/>
      <c r="AI9" s="948"/>
      <c r="AJ9" s="4"/>
      <c r="AK9" s="894"/>
      <c r="AL9" s="878"/>
      <c r="AM9" s="878"/>
      <c r="AN9" s="878"/>
      <c r="AO9" s="879"/>
      <c r="AP9" s="877"/>
      <c r="AQ9" s="878"/>
      <c r="AR9" s="878"/>
      <c r="AS9" s="878"/>
      <c r="AT9" s="879"/>
      <c r="AU9" s="877"/>
      <c r="AV9" s="878"/>
      <c r="AW9" s="878"/>
      <c r="AX9" s="878"/>
      <c r="AY9" s="880"/>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894"/>
      <c r="AL10" s="878"/>
      <c r="AM10" s="878"/>
      <c r="AN10" s="878"/>
      <c r="AO10" s="879"/>
      <c r="AP10" s="877"/>
      <c r="AQ10" s="878"/>
      <c r="AR10" s="878"/>
      <c r="AS10" s="878"/>
      <c r="AT10" s="879"/>
      <c r="AU10" s="877"/>
      <c r="AV10" s="878"/>
      <c r="AW10" s="878"/>
      <c r="AX10" s="878"/>
      <c r="AY10" s="880"/>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296" t="s">
        <v>158</v>
      </c>
      <c r="K11" s="1297"/>
      <c r="L11" s="1297"/>
      <c r="M11" s="1297"/>
      <c r="N11" s="1297"/>
      <c r="O11" s="1297"/>
      <c r="P11" s="1297"/>
      <c r="Q11" s="1297"/>
      <c r="R11" s="1297"/>
      <c r="S11" s="1297"/>
      <c r="T11" s="1297"/>
      <c r="U11" s="1297"/>
      <c r="V11" s="1297"/>
      <c r="W11" s="1297"/>
      <c r="X11" s="1297"/>
      <c r="Y11" s="1298"/>
      <c r="Z11" s="6"/>
      <c r="AA11" s="6"/>
      <c r="AB11" s="6"/>
      <c r="AC11" s="6"/>
      <c r="AD11" s="6"/>
      <c r="AE11" s="6"/>
      <c r="AF11" s="6"/>
      <c r="AG11" s="6"/>
      <c r="AH11" s="6"/>
      <c r="AI11" s="6"/>
      <c r="AJ11" s="4"/>
      <c r="AK11" s="894"/>
      <c r="AL11" s="878"/>
      <c r="AM11" s="878"/>
      <c r="AN11" s="878"/>
      <c r="AO11" s="879"/>
      <c r="AP11" s="877"/>
      <c r="AQ11" s="878"/>
      <c r="AR11" s="878"/>
      <c r="AS11" s="878"/>
      <c r="AT11" s="879"/>
      <c r="AU11" s="877"/>
      <c r="AV11" s="878"/>
      <c r="AW11" s="878"/>
      <c r="AX11" s="878"/>
      <c r="AY11" s="880"/>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86" t="s">
        <v>111</v>
      </c>
      <c r="K12" s="1387"/>
      <c r="L12" s="1387"/>
      <c r="M12" s="1387"/>
      <c r="N12" s="1387"/>
      <c r="O12" s="1388"/>
      <c r="P12" s="1049"/>
      <c r="Q12" s="1049"/>
      <c r="R12" s="1049"/>
      <c r="S12" s="1049"/>
      <c r="T12" s="1049"/>
      <c r="U12" s="1049"/>
      <c r="V12" s="1049"/>
      <c r="W12" s="1049"/>
      <c r="X12" s="1049"/>
      <c r="Y12" s="1050"/>
      <c r="Z12" s="6"/>
      <c r="AA12" s="6"/>
      <c r="AB12" s="6"/>
      <c r="AC12" s="6"/>
      <c r="AD12" s="6"/>
      <c r="AE12" s="6"/>
      <c r="AF12" s="6"/>
      <c r="AG12" s="6"/>
      <c r="AH12" s="6"/>
      <c r="AI12" s="6"/>
      <c r="AJ12" s="4"/>
      <c r="AK12" s="894"/>
      <c r="AL12" s="878"/>
      <c r="AM12" s="878"/>
      <c r="AN12" s="878"/>
      <c r="AO12" s="879"/>
      <c r="AP12" s="877"/>
      <c r="AQ12" s="878"/>
      <c r="AR12" s="878"/>
      <c r="AS12" s="878"/>
      <c r="AT12" s="879"/>
      <c r="AU12" s="877"/>
      <c r="AV12" s="878"/>
      <c r="AW12" s="878"/>
      <c r="AX12" s="878"/>
      <c r="AY12" s="880"/>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92" t="s">
        <v>54</v>
      </c>
      <c r="K13" s="1393"/>
      <c r="L13" s="1393"/>
      <c r="M13" s="1393"/>
      <c r="N13" s="1393"/>
      <c r="O13" s="1394"/>
      <c r="P13" s="1033"/>
      <c r="Q13" s="1033"/>
      <c r="R13" s="1033"/>
      <c r="S13" s="1033"/>
      <c r="T13" s="1033"/>
      <c r="U13" s="1033"/>
      <c r="V13" s="1033"/>
      <c r="W13" s="1033"/>
      <c r="X13" s="1033"/>
      <c r="Y13" s="1034"/>
      <c r="Z13" s="6"/>
      <c r="AA13" s="6"/>
      <c r="AB13" s="6"/>
      <c r="AC13" s="6"/>
      <c r="AD13" s="6"/>
      <c r="AE13" s="6"/>
      <c r="AF13" s="6"/>
      <c r="AG13" s="6"/>
      <c r="AH13" s="6"/>
      <c r="AI13" s="6"/>
      <c r="AJ13" s="4"/>
      <c r="AK13" s="938"/>
      <c r="AL13" s="931"/>
      <c r="AM13" s="931"/>
      <c r="AN13" s="931"/>
      <c r="AO13" s="939"/>
      <c r="AP13" s="930"/>
      <c r="AQ13" s="931"/>
      <c r="AR13" s="931"/>
      <c r="AS13" s="931"/>
      <c r="AT13" s="939"/>
      <c r="AU13" s="930"/>
      <c r="AV13" s="931"/>
      <c r="AW13" s="931"/>
      <c r="AX13" s="931"/>
      <c r="AY13" s="932"/>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92" t="s">
        <v>150</v>
      </c>
      <c r="K14" s="1393"/>
      <c r="L14" s="1393"/>
      <c r="M14" s="1393"/>
      <c r="N14" s="1393"/>
      <c r="O14" s="1394"/>
      <c r="P14" s="1033"/>
      <c r="Q14" s="1033"/>
      <c r="R14" s="1033"/>
      <c r="S14" s="1033"/>
      <c r="T14" s="1033"/>
      <c r="U14" s="1033"/>
      <c r="V14" s="1033"/>
      <c r="W14" s="1033"/>
      <c r="X14" s="1033"/>
      <c r="Y14" s="1034"/>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92" t="s">
        <v>149</v>
      </c>
      <c r="K15" s="1393"/>
      <c r="L15" s="1393"/>
      <c r="M15" s="1393"/>
      <c r="N15" s="1393"/>
      <c r="O15" s="1394"/>
      <c r="P15" s="1373" t="s">
        <v>695</v>
      </c>
      <c r="Q15" s="1373"/>
      <c r="R15" s="1373"/>
      <c r="S15" s="1373"/>
      <c r="T15" s="1373"/>
      <c r="U15" s="1373"/>
      <c r="V15" s="1373"/>
      <c r="W15" s="1373"/>
      <c r="X15" s="1373"/>
      <c r="Y15" s="1374"/>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406" t="s">
        <v>146</v>
      </c>
      <c r="K16" s="1407"/>
      <c r="L16" s="1407"/>
      <c r="M16" s="1407"/>
      <c r="N16" s="1407"/>
      <c r="O16" s="1408"/>
      <c r="P16" s="1021"/>
      <c r="Q16" s="1021"/>
      <c r="R16" s="1021"/>
      <c r="S16" s="1021"/>
      <c r="T16" s="1021"/>
      <c r="U16" s="1021"/>
      <c r="V16" s="1021"/>
      <c r="W16" s="1021"/>
      <c r="X16" s="1021"/>
      <c r="Y16" s="1175"/>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296" t="s">
        <v>1030</v>
      </c>
      <c r="K18" s="1297"/>
      <c r="L18" s="1297"/>
      <c r="M18" s="1297"/>
      <c r="N18" s="1297"/>
      <c r="O18" s="1297"/>
      <c r="P18" s="1297"/>
      <c r="Q18" s="1297"/>
      <c r="R18" s="1297"/>
      <c r="S18" s="1297"/>
      <c r="T18" s="1297"/>
      <c r="U18" s="1297"/>
      <c r="V18" s="1297"/>
      <c r="W18" s="1297"/>
      <c r="X18" s="1297"/>
      <c r="Y18" s="1298"/>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92" t="s">
        <v>373</v>
      </c>
      <c r="K19" s="1393"/>
      <c r="L19" s="1393"/>
      <c r="M19" s="1393"/>
      <c r="N19" s="1393"/>
      <c r="O19" s="1394"/>
      <c r="P19" s="2161"/>
      <c r="Q19" s="2162"/>
      <c r="R19" s="2162"/>
      <c r="S19" s="2162"/>
      <c r="T19" s="2162"/>
      <c r="U19" s="2162"/>
      <c r="V19" s="2162"/>
      <c r="W19" s="2162"/>
      <c r="X19" s="2162"/>
      <c r="Y19" s="2163"/>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92" t="s">
        <v>372</v>
      </c>
      <c r="K20" s="1393"/>
      <c r="L20" s="1393"/>
      <c r="M20" s="1393"/>
      <c r="N20" s="1393"/>
      <c r="O20" s="1394"/>
      <c r="P20" s="1123"/>
      <c r="Q20" s="1124"/>
      <c r="R20" s="1124"/>
      <c r="S20" s="1124"/>
      <c r="T20" s="1124"/>
      <c r="U20" s="1124"/>
      <c r="V20" s="1124"/>
      <c r="W20" s="1124"/>
      <c r="X20" s="1124"/>
      <c r="Y20" s="1285"/>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406" t="s">
        <v>371</v>
      </c>
      <c r="K21" s="1407"/>
      <c r="L21" s="1407"/>
      <c r="M21" s="1407"/>
      <c r="N21" s="1407"/>
      <c r="O21" s="1408"/>
      <c r="P21" s="1976" t="str">
        <f>IFERROR((500*U29*(U25-U26))/1000,"")</f>
        <v/>
      </c>
      <c r="Q21" s="1698"/>
      <c r="R21" s="1698"/>
      <c r="S21" s="1698"/>
      <c r="T21" s="1698"/>
      <c r="U21" s="1698"/>
      <c r="V21" s="1698"/>
      <c r="W21" s="1698"/>
      <c r="X21" s="1698"/>
      <c r="Y21" s="1723"/>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296" t="s">
        <v>370</v>
      </c>
      <c r="K23" s="1297"/>
      <c r="L23" s="1297"/>
      <c r="M23" s="1297"/>
      <c r="N23" s="1297"/>
      <c r="O23" s="1297"/>
      <c r="P23" s="1297"/>
      <c r="Q23" s="1297"/>
      <c r="R23" s="1297"/>
      <c r="S23" s="1297"/>
      <c r="T23" s="1297"/>
      <c r="U23" s="1297"/>
      <c r="V23" s="1297"/>
      <c r="W23" s="1297"/>
      <c r="X23" s="1297"/>
      <c r="Y23" s="1298"/>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81" t="s">
        <v>102</v>
      </c>
      <c r="Q24" s="1681"/>
      <c r="R24" s="1681"/>
      <c r="S24" s="1681"/>
      <c r="T24" s="1681"/>
      <c r="U24" s="1681" t="s">
        <v>101</v>
      </c>
      <c r="V24" s="1681"/>
      <c r="W24" s="1681"/>
      <c r="X24" s="1681"/>
      <c r="Y24" s="1694"/>
      <c r="Z24" s="6"/>
      <c r="AA24" s="6"/>
      <c r="AB24" s="6"/>
      <c r="AC24" s="6"/>
      <c r="AD24" s="6"/>
      <c r="AE24" s="6"/>
      <c r="AF24" s="6"/>
      <c r="AG24" s="6"/>
      <c r="AH24" s="6"/>
      <c r="AI24" s="6"/>
      <c r="AJ24" s="4"/>
      <c r="AK24" s="1595" t="s">
        <v>832</v>
      </c>
      <c r="AL24" s="1596"/>
      <c r="AM24" s="1596"/>
      <c r="AN24" s="1596"/>
      <c r="AO24" s="1596"/>
      <c r="AP24" s="1596"/>
      <c r="AQ24" s="1596"/>
      <c r="AR24" s="1596"/>
      <c r="AS24" s="1596"/>
      <c r="AT24" s="1596"/>
      <c r="AU24" s="1596"/>
      <c r="AV24" s="1596"/>
      <c r="AW24" s="1596"/>
      <c r="AX24" s="1597"/>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392" t="s">
        <v>322</v>
      </c>
      <c r="K25" s="1393"/>
      <c r="L25" s="1393"/>
      <c r="M25" s="1393"/>
      <c r="N25" s="1393"/>
      <c r="O25" s="1394"/>
      <c r="P25" s="927"/>
      <c r="Q25" s="927"/>
      <c r="R25" s="927"/>
      <c r="S25" s="927"/>
      <c r="T25" s="927"/>
      <c r="U25" s="927"/>
      <c r="V25" s="927"/>
      <c r="W25" s="927"/>
      <c r="X25" s="927"/>
      <c r="Y25" s="2213"/>
      <c r="Z25" s="6"/>
      <c r="AA25" s="6"/>
      <c r="AB25" s="6"/>
      <c r="AC25" s="6"/>
      <c r="AD25" s="6"/>
      <c r="AE25" s="6"/>
      <c r="AF25" s="6"/>
      <c r="AG25" s="6"/>
      <c r="AH25" s="6"/>
      <c r="AI25" s="6"/>
      <c r="AJ25" s="4"/>
      <c r="AK25" s="2313"/>
      <c r="AL25" s="2314"/>
      <c r="AM25" s="2314"/>
      <c r="AN25" s="2315"/>
      <c r="AO25" s="1608" t="s">
        <v>326</v>
      </c>
      <c r="AP25" s="1608"/>
      <c r="AQ25" s="1608"/>
      <c r="AR25" s="1608"/>
      <c r="AS25" s="1608"/>
      <c r="AT25" s="1608" t="s">
        <v>325</v>
      </c>
      <c r="AU25" s="1608"/>
      <c r="AV25" s="1608"/>
      <c r="AW25" s="1608"/>
      <c r="AX25" s="1609"/>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304" t="s">
        <v>324</v>
      </c>
      <c r="K26" s="1305"/>
      <c r="L26" s="1305"/>
      <c r="M26" s="1305"/>
      <c r="N26" s="1305"/>
      <c r="O26" s="1305"/>
      <c r="P26" s="927"/>
      <c r="Q26" s="927"/>
      <c r="R26" s="927"/>
      <c r="S26" s="927"/>
      <c r="T26" s="927"/>
      <c r="U26" s="927"/>
      <c r="V26" s="927"/>
      <c r="W26" s="927"/>
      <c r="X26" s="927"/>
      <c r="Y26" s="2213"/>
      <c r="Z26" s="6"/>
      <c r="AA26" s="6"/>
      <c r="AB26" s="6"/>
      <c r="AC26" s="6"/>
      <c r="AD26" s="6"/>
      <c r="AE26" s="6"/>
      <c r="AF26" s="6"/>
      <c r="AG26" s="6"/>
      <c r="AH26" s="6"/>
      <c r="AI26" s="6"/>
      <c r="AJ26" s="4"/>
      <c r="AK26" s="2316" t="s">
        <v>102</v>
      </c>
      <c r="AL26" s="2317"/>
      <c r="AM26" s="2317"/>
      <c r="AN26" s="2318"/>
      <c r="AO26" s="2308" t="str">
        <f>IF(500*P29*(P25-P26)/1000&lt;&gt;0,500*P29*(P25-P26)/1000,"")</f>
        <v/>
      </c>
      <c r="AP26" s="2308"/>
      <c r="AQ26" s="2308"/>
      <c r="AR26" s="2308"/>
      <c r="AS26" s="2308"/>
      <c r="AT26" s="2308" t="str">
        <f>IFERROR(AO26/12000,"")</f>
        <v/>
      </c>
      <c r="AU26" s="2308"/>
      <c r="AV26" s="2308"/>
      <c r="AW26" s="2308"/>
      <c r="AX26" s="2310"/>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392" t="s">
        <v>359</v>
      </c>
      <c r="K27" s="1393"/>
      <c r="L27" s="1393"/>
      <c r="M27" s="1393"/>
      <c r="N27" s="1393"/>
      <c r="O27" s="1394"/>
      <c r="P27" s="1300" t="str">
        <f>IF(P25-P26&lt;&gt;0,P25-P26,"")</f>
        <v/>
      </c>
      <c r="Q27" s="1300"/>
      <c r="R27" s="1300"/>
      <c r="S27" s="1300"/>
      <c r="T27" s="1300"/>
      <c r="U27" s="1300" t="str">
        <f>IF(U25-U26&lt;&gt;0,U25-U26,"")</f>
        <v/>
      </c>
      <c r="V27" s="1300"/>
      <c r="W27" s="1300"/>
      <c r="X27" s="1300"/>
      <c r="Y27" s="1301"/>
      <c r="Z27" s="6"/>
      <c r="AA27" s="6"/>
      <c r="AB27" s="6"/>
      <c r="AC27" s="6"/>
      <c r="AD27" s="6"/>
      <c r="AE27" s="6"/>
      <c r="AF27" s="6"/>
      <c r="AG27" s="6"/>
      <c r="AH27" s="6"/>
      <c r="AI27" s="6"/>
      <c r="AJ27" s="4"/>
      <c r="AK27" s="2319" t="s">
        <v>101</v>
      </c>
      <c r="AL27" s="2320"/>
      <c r="AM27" s="2320"/>
      <c r="AN27" s="2321"/>
      <c r="AO27" s="2309" t="str">
        <f>IFERROR(500*U29*(U25-U26)/1000,"")</f>
        <v/>
      </c>
      <c r="AP27" s="2309"/>
      <c r="AQ27" s="2309"/>
      <c r="AR27" s="2309"/>
      <c r="AS27" s="2309"/>
      <c r="AT27" s="2311" t="e">
        <f>AO27/12</f>
        <v>#VALUE!</v>
      </c>
      <c r="AU27" s="2311"/>
      <c r="AV27" s="2311"/>
      <c r="AW27" s="2311"/>
      <c r="AX27" s="2312"/>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304" t="s">
        <v>369</v>
      </c>
      <c r="K28" s="1305"/>
      <c r="L28" s="1305"/>
      <c r="M28" s="1305"/>
      <c r="N28" s="1305"/>
      <c r="O28" s="1305"/>
      <c r="P28" s="2168"/>
      <c r="Q28" s="2169"/>
      <c r="R28" s="2169"/>
      <c r="S28" s="2169"/>
      <c r="T28" s="2300"/>
      <c r="U28" s="2168"/>
      <c r="V28" s="2169"/>
      <c r="W28" s="2169"/>
      <c r="X28" s="2169"/>
      <c r="Y28" s="2170"/>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302" t="s">
        <v>287</v>
      </c>
      <c r="K29" s="1303"/>
      <c r="L29" s="1303"/>
      <c r="M29" s="1303"/>
      <c r="N29" s="1303"/>
      <c r="O29" s="1303"/>
      <c r="P29" s="985"/>
      <c r="Q29" s="985"/>
      <c r="R29" s="985"/>
      <c r="S29" s="985"/>
      <c r="T29" s="985"/>
      <c r="U29" s="2301" t="str">
        <f>IFERROR(SQRT(U28/P28)*P29,"")</f>
        <v/>
      </c>
      <c r="V29" s="2301"/>
      <c r="W29" s="2301"/>
      <c r="X29" s="2301"/>
      <c r="Y29" s="2302"/>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433" t="s">
        <v>368</v>
      </c>
      <c r="K31" s="1434"/>
      <c r="L31" s="1434"/>
      <c r="M31" s="1434"/>
      <c r="N31" s="1434"/>
      <c r="O31" s="1434"/>
      <c r="P31" s="1434"/>
      <c r="Q31" s="1434"/>
      <c r="R31" s="1434"/>
      <c r="S31" s="1434"/>
      <c r="T31" s="1434"/>
      <c r="U31" s="1434"/>
      <c r="V31" s="1434"/>
      <c r="W31" s="1434"/>
      <c r="X31" s="1434"/>
      <c r="Y31" s="1435"/>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61" t="s">
        <v>890</v>
      </c>
      <c r="K32" s="1362"/>
      <c r="L32" s="1362"/>
      <c r="M32" s="1362"/>
      <c r="N32" s="1362"/>
      <c r="O32" s="1362"/>
      <c r="P32" s="1362"/>
      <c r="Q32" s="1362"/>
      <c r="R32" s="1362"/>
      <c r="S32" s="1362"/>
      <c r="T32" s="1362"/>
      <c r="U32" s="2306"/>
      <c r="V32" s="2307"/>
      <c r="W32" s="2303" t="s">
        <v>313</v>
      </c>
      <c r="X32" s="2304"/>
      <c r="Y32" s="2305"/>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302" t="s">
        <v>886</v>
      </c>
      <c r="K33" s="1303"/>
      <c r="L33" s="1303"/>
      <c r="M33" s="1303"/>
      <c r="N33" s="1303"/>
      <c r="O33" s="1303"/>
      <c r="P33" s="1303"/>
      <c r="Q33" s="1303"/>
      <c r="R33" s="1303"/>
      <c r="S33" s="1303"/>
      <c r="T33" s="1303"/>
      <c r="U33" s="985"/>
      <c r="V33" s="985"/>
      <c r="W33" s="985"/>
      <c r="X33" s="985"/>
      <c r="Y33" s="2295"/>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6" t="s">
        <v>49</v>
      </c>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9" t="s">
        <v>436</v>
      </c>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9" t="s">
        <v>48</v>
      </c>
      <c r="B7" s="1379"/>
      <c r="C7" s="1379"/>
      <c r="D7" s="1379"/>
      <c r="E7" s="1379"/>
      <c r="F7" s="896"/>
      <c r="G7" s="896"/>
      <c r="H7" s="896"/>
      <c r="I7" s="896"/>
      <c r="J7" s="896"/>
      <c r="K7" s="896"/>
      <c r="L7" s="896"/>
      <c r="M7" s="896"/>
      <c r="N7" s="896"/>
      <c r="O7" s="896"/>
      <c r="P7" s="89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6" t="s">
        <v>435</v>
      </c>
      <c r="B9" s="1297"/>
      <c r="C9" s="1297"/>
      <c r="D9" s="1297"/>
      <c r="E9" s="1297"/>
      <c r="F9" s="1297"/>
      <c r="G9" s="1297"/>
      <c r="H9" s="1297"/>
      <c r="I9" s="1297"/>
      <c r="J9" s="1297"/>
      <c r="K9" s="1297"/>
      <c r="L9" s="1297"/>
      <c r="M9" s="1297"/>
      <c r="N9" s="1297"/>
      <c r="O9" s="1297"/>
      <c r="P9" s="1297"/>
      <c r="Q9" s="1297"/>
      <c r="R9" s="1297"/>
      <c r="S9" s="1297"/>
      <c r="T9" s="1297"/>
      <c r="U9" s="1297"/>
      <c r="V9" s="1297"/>
      <c r="W9" s="1297"/>
      <c r="X9" s="1297"/>
      <c r="Y9" s="1297"/>
      <c r="Z9" s="1297"/>
      <c r="AA9" s="1297"/>
      <c r="AB9" s="1297"/>
      <c r="AC9" s="1297"/>
      <c r="AD9" s="1297"/>
      <c r="AE9" s="1297"/>
      <c r="AF9" s="1297"/>
      <c r="AG9" s="1297"/>
      <c r="AH9" s="1297"/>
      <c r="AI9" s="1297"/>
      <c r="AJ9" s="1297"/>
      <c r="AK9" s="1297"/>
      <c r="AL9" s="1297"/>
      <c r="AM9" s="1297"/>
      <c r="AN9" s="1297"/>
      <c r="AO9" s="1297"/>
      <c r="AP9" s="1297"/>
      <c r="AQ9" s="1297"/>
      <c r="AR9" s="1297"/>
      <c r="AS9" s="1297"/>
      <c r="AT9" s="1297"/>
      <c r="AU9" s="1297"/>
      <c r="AV9" s="1298"/>
      <c r="AW9" s="96"/>
      <c r="AX9" s="2341" t="s">
        <v>434</v>
      </c>
      <c r="AY9" s="2327"/>
      <c r="AZ9" s="2327"/>
      <c r="BA9" s="2327" t="s">
        <v>433</v>
      </c>
      <c r="BB9" s="2327"/>
      <c r="BC9" s="2327"/>
      <c r="BD9" s="2327" t="s">
        <v>432</v>
      </c>
      <c r="BE9" s="2327"/>
      <c r="BF9" s="2327"/>
      <c r="BG9" s="2327" t="s">
        <v>431</v>
      </c>
      <c r="BH9" s="2327"/>
      <c r="BI9" s="2327"/>
      <c r="BJ9" s="2327" t="s">
        <v>430</v>
      </c>
      <c r="BK9" s="2327"/>
      <c r="BL9" s="2327"/>
      <c r="BM9" s="2327" t="s">
        <v>429</v>
      </c>
      <c r="BN9" s="2327"/>
      <c r="BO9" s="2344"/>
      <c r="BP9" s="2327" t="s">
        <v>891</v>
      </c>
      <c r="BQ9" s="2327"/>
      <c r="BR9" s="2328"/>
      <c r="BS9" s="5"/>
      <c r="BT9" s="5"/>
      <c r="BU9" s="5"/>
      <c r="BV9" s="5"/>
      <c r="BW9" s="5"/>
      <c r="BX9" s="5"/>
      <c r="BY9" s="5"/>
      <c r="BZ9" s="5"/>
      <c r="CA9" s="5"/>
      <c r="CB9" s="5"/>
      <c r="CC9" s="5"/>
      <c r="CD9" s="5"/>
      <c r="CE9" s="5"/>
      <c r="CF9" s="5"/>
    </row>
    <row r="10" spans="1:84" ht="12.75" customHeight="1" thickTop="1" x14ac:dyDescent="0.25">
      <c r="A10" s="2401" t="s">
        <v>428</v>
      </c>
      <c r="B10" s="2389"/>
      <c r="C10" s="2389"/>
      <c r="D10" s="2389"/>
      <c r="E10" s="2389"/>
      <c r="F10" s="2389"/>
      <c r="G10" s="2390"/>
      <c r="H10" s="2388" t="s">
        <v>427</v>
      </c>
      <c r="I10" s="2389"/>
      <c r="J10" s="2389"/>
      <c r="K10" s="2389"/>
      <c r="L10" s="2389"/>
      <c r="M10" s="2390"/>
      <c r="N10" s="2391" t="s">
        <v>426</v>
      </c>
      <c r="O10" s="2392"/>
      <c r="P10" s="2393"/>
      <c r="Q10" s="1960" t="s">
        <v>425</v>
      </c>
      <c r="R10" s="1960"/>
      <c r="S10" s="1960"/>
      <c r="T10" s="1960"/>
      <c r="U10" s="1960"/>
      <c r="V10" s="1960"/>
      <c r="W10" s="1960" t="s">
        <v>424</v>
      </c>
      <c r="X10" s="1960"/>
      <c r="Y10" s="1960"/>
      <c r="Z10" s="1960"/>
      <c r="AA10" s="1960"/>
      <c r="AB10" s="1960"/>
      <c r="AC10" s="2388" t="s">
        <v>423</v>
      </c>
      <c r="AD10" s="2389"/>
      <c r="AE10" s="2390"/>
      <c r="AF10" s="2388" t="s">
        <v>422</v>
      </c>
      <c r="AG10" s="2389"/>
      <c r="AH10" s="2390"/>
      <c r="AI10" s="2388" t="s">
        <v>421</v>
      </c>
      <c r="AJ10" s="2389"/>
      <c r="AK10" s="2390"/>
      <c r="AL10" s="2391" t="s">
        <v>420</v>
      </c>
      <c r="AM10" s="2392"/>
      <c r="AN10" s="2393"/>
      <c r="AO10" s="2388" t="s">
        <v>419</v>
      </c>
      <c r="AP10" s="2389"/>
      <c r="AQ10" s="2390"/>
      <c r="AR10" s="2388" t="s">
        <v>418</v>
      </c>
      <c r="AS10" s="2389"/>
      <c r="AT10" s="2389"/>
      <c r="AU10" s="2389"/>
      <c r="AV10" s="2397"/>
      <c r="AW10" s="96"/>
      <c r="AX10" s="2342"/>
      <c r="AY10" s="2329"/>
      <c r="AZ10" s="2329"/>
      <c r="BA10" s="2329"/>
      <c r="BB10" s="2329"/>
      <c r="BC10" s="2329"/>
      <c r="BD10" s="2329"/>
      <c r="BE10" s="2329"/>
      <c r="BF10" s="2329"/>
      <c r="BG10" s="2329"/>
      <c r="BH10" s="2329"/>
      <c r="BI10" s="2329"/>
      <c r="BJ10" s="2329"/>
      <c r="BK10" s="2329"/>
      <c r="BL10" s="2329"/>
      <c r="BM10" s="2329"/>
      <c r="BN10" s="2329"/>
      <c r="BO10" s="2345"/>
      <c r="BP10" s="2329"/>
      <c r="BQ10" s="2329"/>
      <c r="BR10" s="2330"/>
      <c r="BS10" s="5"/>
      <c r="BT10" s="5"/>
      <c r="BU10" s="5"/>
      <c r="BV10" s="5"/>
      <c r="BW10" s="5"/>
      <c r="BX10" s="5"/>
      <c r="BY10" s="5"/>
      <c r="BZ10" s="5"/>
      <c r="CA10" s="5"/>
      <c r="CB10" s="5"/>
      <c r="CC10" s="5"/>
      <c r="CD10" s="5"/>
      <c r="CE10" s="5"/>
      <c r="CF10" s="5"/>
    </row>
    <row r="11" spans="1:84" ht="12" customHeight="1" thickBot="1" x14ac:dyDescent="0.3">
      <c r="A11" s="2401"/>
      <c r="B11" s="2389"/>
      <c r="C11" s="2389"/>
      <c r="D11" s="2389"/>
      <c r="E11" s="2389"/>
      <c r="F11" s="2389"/>
      <c r="G11" s="2390"/>
      <c r="H11" s="2388"/>
      <c r="I11" s="2389"/>
      <c r="J11" s="2389"/>
      <c r="K11" s="2389"/>
      <c r="L11" s="2389"/>
      <c r="M11" s="2390"/>
      <c r="N11" s="2391"/>
      <c r="O11" s="2392"/>
      <c r="P11" s="2393"/>
      <c r="Q11" s="2394" t="s">
        <v>281</v>
      </c>
      <c r="R11" s="2395"/>
      <c r="S11" s="2396"/>
      <c r="T11" s="2394" t="s">
        <v>282</v>
      </c>
      <c r="U11" s="2395"/>
      <c r="V11" s="2396"/>
      <c r="W11" s="2394" t="s">
        <v>281</v>
      </c>
      <c r="X11" s="2395"/>
      <c r="Y11" s="2396"/>
      <c r="Z11" s="2394" t="s">
        <v>282</v>
      </c>
      <c r="AA11" s="2395"/>
      <c r="AB11" s="2396"/>
      <c r="AC11" s="2388"/>
      <c r="AD11" s="2389"/>
      <c r="AE11" s="2390"/>
      <c r="AF11" s="2388"/>
      <c r="AG11" s="2389"/>
      <c r="AH11" s="2390"/>
      <c r="AI11" s="2388"/>
      <c r="AJ11" s="2389"/>
      <c r="AK11" s="2390"/>
      <c r="AL11" s="2391"/>
      <c r="AM11" s="2392"/>
      <c r="AN11" s="2393"/>
      <c r="AO11" s="2388"/>
      <c r="AP11" s="2389"/>
      <c r="AQ11" s="2390"/>
      <c r="AR11" s="2398"/>
      <c r="AS11" s="2399"/>
      <c r="AT11" s="2399"/>
      <c r="AU11" s="2399"/>
      <c r="AV11" s="2400"/>
      <c r="AW11" s="96"/>
      <c r="AX11" s="2343"/>
      <c r="AY11" s="2331"/>
      <c r="AZ11" s="2331"/>
      <c r="BA11" s="2331"/>
      <c r="BB11" s="2331"/>
      <c r="BC11" s="2331"/>
      <c r="BD11" s="2331"/>
      <c r="BE11" s="2331"/>
      <c r="BF11" s="2331"/>
      <c r="BG11" s="2331"/>
      <c r="BH11" s="2331"/>
      <c r="BI11" s="2331"/>
      <c r="BJ11" s="2331"/>
      <c r="BK11" s="2331"/>
      <c r="BL11" s="2331"/>
      <c r="BM11" s="2331"/>
      <c r="BN11" s="2331"/>
      <c r="BO11" s="2346"/>
      <c r="BP11" s="2331"/>
      <c r="BQ11" s="2331"/>
      <c r="BR11" s="2332"/>
      <c r="BS11" s="5"/>
      <c r="BT11" s="5"/>
      <c r="BU11" s="5"/>
      <c r="BV11" s="5"/>
      <c r="BW11" s="5"/>
      <c r="BX11" s="5"/>
      <c r="BY11" s="5"/>
      <c r="BZ11" s="5"/>
      <c r="CA11" s="5"/>
      <c r="CB11" s="5"/>
      <c r="CC11" s="5"/>
      <c r="CD11" s="5"/>
      <c r="CE11" s="5"/>
      <c r="CF11" s="5"/>
    </row>
    <row r="12" spans="1:84" ht="12.75" customHeight="1" thickTop="1" x14ac:dyDescent="0.25">
      <c r="A12" s="2376"/>
      <c r="B12" s="2377"/>
      <c r="C12" s="2377"/>
      <c r="D12" s="2377"/>
      <c r="E12" s="2377"/>
      <c r="F12" s="2377"/>
      <c r="G12" s="2378"/>
      <c r="H12" s="2373" t="s">
        <v>102</v>
      </c>
      <c r="I12" s="2374"/>
      <c r="J12" s="2374"/>
      <c r="K12" s="2374"/>
      <c r="L12" s="2374"/>
      <c r="M12" s="2375"/>
      <c r="N12" s="2372"/>
      <c r="O12" s="2372"/>
      <c r="P12" s="2372"/>
      <c r="Q12" s="2355"/>
      <c r="R12" s="2355"/>
      <c r="S12" s="2355"/>
      <c r="T12" s="2355"/>
      <c r="U12" s="2355"/>
      <c r="V12" s="2355"/>
      <c r="W12" s="2355"/>
      <c r="X12" s="2355"/>
      <c r="Y12" s="2355"/>
      <c r="Z12" s="2355"/>
      <c r="AA12" s="2355"/>
      <c r="AB12" s="2355"/>
      <c r="AC12" s="2355"/>
      <c r="AD12" s="2355"/>
      <c r="AE12" s="2355"/>
      <c r="AF12" s="2355"/>
      <c r="AG12" s="2355"/>
      <c r="AH12" s="2355"/>
      <c r="AI12" s="2355" t="str">
        <f t="shared" ref="AI12:AI33" si="0">BG12</f>
        <v/>
      </c>
      <c r="AJ12" s="2355"/>
      <c r="AK12" s="2355"/>
      <c r="AL12" s="2355"/>
      <c r="AM12" s="2355"/>
      <c r="AN12" s="2355"/>
      <c r="AO12" s="2355"/>
      <c r="AP12" s="2355"/>
      <c r="AQ12" s="2355"/>
      <c r="AR12" s="2362" t="s">
        <v>99</v>
      </c>
      <c r="AS12" s="2363"/>
      <c r="AT12" s="2363"/>
      <c r="AU12" s="2363"/>
      <c r="AV12" s="2364"/>
      <c r="AW12" s="96"/>
      <c r="AX12" s="2334"/>
      <c r="AY12" s="2335"/>
      <c r="AZ12" s="2335"/>
      <c r="BA12" s="2336" t="str">
        <f t="shared" ref="BA12:BA33" si="1">IF(1.08*N12*(Q12-W12)/1000&lt;&gt;0,1.08*N12*(Q12-W12)/1000,"")</f>
        <v/>
      </c>
      <c r="BB12" s="2336"/>
      <c r="BC12" s="2336"/>
      <c r="BD12" s="2336" t="str">
        <f t="shared" ref="BD12:BD33" si="2">IF(4.5*N12*AX12/1000&lt;&gt;0,4.5*N12*AX12/1000,"")</f>
        <v/>
      </c>
      <c r="BE12" s="2336"/>
      <c r="BF12" s="2336"/>
      <c r="BG12" s="2336" t="str">
        <f t="shared" ref="BG12:BG33" si="3">IF(AO12*500*(AF12-AC12)/1000&lt;&gt;0,AO12*500*(AF12-AC12)/1000,"")</f>
        <v/>
      </c>
      <c r="BH12" s="2336"/>
      <c r="BI12" s="2336"/>
      <c r="BJ12" s="2336" t="str">
        <f t="shared" ref="BJ12:BJ33" si="4">IFERROR((BD12*1000)/(500*(AF12-AC12)),"")</f>
        <v/>
      </c>
      <c r="BK12" s="2336"/>
      <c r="BL12" s="2336"/>
      <c r="BM12" s="2323" t="s">
        <v>99</v>
      </c>
      <c r="BN12" s="2324"/>
      <c r="BO12" s="2337"/>
      <c r="BP12" s="2323" t="s">
        <v>99</v>
      </c>
      <c r="BQ12" s="2324"/>
      <c r="BR12" s="2325"/>
      <c r="BS12" s="5"/>
      <c r="BT12" s="5"/>
      <c r="BU12" s="5"/>
      <c r="BV12" s="5"/>
      <c r="BW12" s="5"/>
      <c r="BX12" s="5"/>
      <c r="BY12" s="5"/>
      <c r="BZ12" s="5"/>
      <c r="CA12" s="5"/>
      <c r="CB12" s="5"/>
      <c r="CC12" s="5"/>
      <c r="CD12" s="5"/>
      <c r="CE12" s="5"/>
      <c r="CF12" s="5"/>
    </row>
    <row r="13" spans="1:84" ht="12" customHeight="1" x14ac:dyDescent="0.25">
      <c r="A13" s="2379"/>
      <c r="B13" s="2380"/>
      <c r="C13" s="2380"/>
      <c r="D13" s="2380"/>
      <c r="E13" s="2380"/>
      <c r="F13" s="2380"/>
      <c r="G13" s="2381"/>
      <c r="H13" s="2385" t="s">
        <v>101</v>
      </c>
      <c r="I13" s="2386"/>
      <c r="J13" s="2386"/>
      <c r="K13" s="2386"/>
      <c r="L13" s="2386"/>
      <c r="M13" s="2387"/>
      <c r="N13" s="926"/>
      <c r="O13" s="926"/>
      <c r="P13" s="926"/>
      <c r="Q13" s="927"/>
      <c r="R13" s="927"/>
      <c r="S13" s="927"/>
      <c r="T13" s="927"/>
      <c r="U13" s="927"/>
      <c r="V13" s="927"/>
      <c r="W13" s="927"/>
      <c r="X13" s="927"/>
      <c r="Y13" s="927"/>
      <c r="Z13" s="927"/>
      <c r="AA13" s="927"/>
      <c r="AB13" s="927"/>
      <c r="AC13" s="927"/>
      <c r="AD13" s="927"/>
      <c r="AE13" s="927"/>
      <c r="AF13" s="927"/>
      <c r="AG13" s="927"/>
      <c r="AH13" s="927"/>
      <c r="AI13" s="927" t="str">
        <f t="shared" si="0"/>
        <v/>
      </c>
      <c r="AJ13" s="927"/>
      <c r="AK13" s="927"/>
      <c r="AL13" s="927"/>
      <c r="AM13" s="927"/>
      <c r="AN13" s="927"/>
      <c r="AO13" s="927"/>
      <c r="AP13" s="927"/>
      <c r="AQ13" s="927"/>
      <c r="AR13" s="2365"/>
      <c r="AS13" s="2366"/>
      <c r="AT13" s="2366"/>
      <c r="AU13" s="2347" t="s">
        <v>119</v>
      </c>
      <c r="AV13" s="2348"/>
      <c r="AW13" s="96"/>
      <c r="AX13" s="2338"/>
      <c r="AY13" s="927"/>
      <c r="AZ13" s="927"/>
      <c r="BA13" s="2339" t="str">
        <f t="shared" si="1"/>
        <v/>
      </c>
      <c r="BB13" s="2339"/>
      <c r="BC13" s="2339"/>
      <c r="BD13" s="2339" t="str">
        <f t="shared" si="2"/>
        <v/>
      </c>
      <c r="BE13" s="2339"/>
      <c r="BF13" s="2339"/>
      <c r="BG13" s="2339" t="str">
        <f t="shared" si="3"/>
        <v/>
      </c>
      <c r="BH13" s="2339"/>
      <c r="BI13" s="2339"/>
      <c r="BJ13" s="2339" t="str">
        <f t="shared" si="4"/>
        <v/>
      </c>
      <c r="BK13" s="2339"/>
      <c r="BL13" s="2339"/>
      <c r="BM13" s="1678" t="str">
        <f>IFERROR(SQRT(AL13/AL12)*AO12,"")</f>
        <v/>
      </c>
      <c r="BN13" s="1678"/>
      <c r="BO13" s="2340"/>
      <c r="BP13" s="1678" t="e">
        <f>BD13/BG13</f>
        <v>#VALUE!</v>
      </c>
      <c r="BQ13" s="1678"/>
      <c r="BR13" s="2322"/>
      <c r="BS13" s="5"/>
      <c r="BT13" s="5"/>
      <c r="BU13" s="5"/>
      <c r="BV13" s="5"/>
      <c r="BW13" s="5"/>
      <c r="BX13" s="5"/>
      <c r="BY13" s="5"/>
      <c r="BZ13" s="5"/>
      <c r="CA13" s="5"/>
      <c r="CB13" s="5"/>
      <c r="CC13" s="5"/>
      <c r="CD13" s="5"/>
      <c r="CE13" s="5"/>
      <c r="CF13" s="5"/>
    </row>
    <row r="14" spans="1:84" ht="12" customHeight="1" x14ac:dyDescent="0.25">
      <c r="A14" s="2376"/>
      <c r="B14" s="2377"/>
      <c r="C14" s="2377"/>
      <c r="D14" s="2377"/>
      <c r="E14" s="2377"/>
      <c r="F14" s="2377"/>
      <c r="G14" s="2378"/>
      <c r="H14" s="2373" t="s">
        <v>102</v>
      </c>
      <c r="I14" s="2374"/>
      <c r="J14" s="2374"/>
      <c r="K14" s="2374"/>
      <c r="L14" s="2374"/>
      <c r="M14" s="2375"/>
      <c r="N14" s="2372"/>
      <c r="O14" s="2372"/>
      <c r="P14" s="2372"/>
      <c r="Q14" s="2355"/>
      <c r="R14" s="2355"/>
      <c r="S14" s="2355"/>
      <c r="T14" s="2355"/>
      <c r="U14" s="2355"/>
      <c r="V14" s="2355"/>
      <c r="W14" s="2355"/>
      <c r="X14" s="2355"/>
      <c r="Y14" s="2355"/>
      <c r="Z14" s="2355"/>
      <c r="AA14" s="2355"/>
      <c r="AB14" s="2355"/>
      <c r="AC14" s="2355"/>
      <c r="AD14" s="2355"/>
      <c r="AE14" s="2355"/>
      <c r="AF14" s="2355"/>
      <c r="AG14" s="2355"/>
      <c r="AH14" s="2355"/>
      <c r="AI14" s="2352" t="str">
        <f t="shared" si="0"/>
        <v/>
      </c>
      <c r="AJ14" s="2353"/>
      <c r="AK14" s="2354"/>
      <c r="AL14" s="2355"/>
      <c r="AM14" s="2355"/>
      <c r="AN14" s="2355"/>
      <c r="AO14" s="2355"/>
      <c r="AP14" s="2355"/>
      <c r="AQ14" s="2355"/>
      <c r="AR14" s="2362" t="s">
        <v>99</v>
      </c>
      <c r="AS14" s="2363"/>
      <c r="AT14" s="2363"/>
      <c r="AU14" s="2363"/>
      <c r="AV14" s="2364"/>
      <c r="AW14" s="96"/>
      <c r="AX14" s="2334"/>
      <c r="AY14" s="2335"/>
      <c r="AZ14" s="2335"/>
      <c r="BA14" s="2336" t="str">
        <f t="shared" si="1"/>
        <v/>
      </c>
      <c r="BB14" s="2336"/>
      <c r="BC14" s="2336"/>
      <c r="BD14" s="2336" t="str">
        <f t="shared" si="2"/>
        <v/>
      </c>
      <c r="BE14" s="2336"/>
      <c r="BF14" s="2336"/>
      <c r="BG14" s="2336" t="str">
        <f t="shared" si="3"/>
        <v/>
      </c>
      <c r="BH14" s="2336"/>
      <c r="BI14" s="2336"/>
      <c r="BJ14" s="2336" t="str">
        <f t="shared" si="4"/>
        <v/>
      </c>
      <c r="BK14" s="2336"/>
      <c r="BL14" s="2336"/>
      <c r="BM14" s="2323" t="s">
        <v>99</v>
      </c>
      <c r="BN14" s="2324"/>
      <c r="BO14" s="2337"/>
      <c r="BP14" s="2323" t="s">
        <v>99</v>
      </c>
      <c r="BQ14" s="2324"/>
      <c r="BR14" s="2325"/>
      <c r="BS14" s="5"/>
      <c r="BT14" s="5"/>
      <c r="BU14" s="5"/>
      <c r="BV14" s="5"/>
      <c r="BW14" s="5"/>
      <c r="BX14" s="5"/>
      <c r="BY14" s="5"/>
      <c r="BZ14" s="5"/>
      <c r="CA14" s="5"/>
      <c r="CB14" s="5"/>
      <c r="CC14" s="5"/>
      <c r="CD14" s="5"/>
      <c r="CE14" s="5"/>
      <c r="CF14" s="5"/>
    </row>
    <row r="15" spans="1:84" s="10" customFormat="1" ht="12" customHeight="1" x14ac:dyDescent="0.25">
      <c r="A15" s="2379"/>
      <c r="B15" s="2380"/>
      <c r="C15" s="2380"/>
      <c r="D15" s="2380"/>
      <c r="E15" s="2380"/>
      <c r="F15" s="2380"/>
      <c r="G15" s="2381"/>
      <c r="H15" s="2385" t="s">
        <v>101</v>
      </c>
      <c r="I15" s="2386"/>
      <c r="J15" s="2386"/>
      <c r="K15" s="2386"/>
      <c r="L15" s="2386"/>
      <c r="M15" s="2387"/>
      <c r="N15" s="2402"/>
      <c r="O15" s="2402"/>
      <c r="P15" s="2402"/>
      <c r="Q15" s="927"/>
      <c r="R15" s="927"/>
      <c r="S15" s="927"/>
      <c r="T15" s="927"/>
      <c r="U15" s="927"/>
      <c r="V15" s="927"/>
      <c r="W15" s="927"/>
      <c r="X15" s="927"/>
      <c r="Y15" s="927"/>
      <c r="Z15" s="927"/>
      <c r="AA15" s="927"/>
      <c r="AB15" s="927"/>
      <c r="AC15" s="927"/>
      <c r="AD15" s="927"/>
      <c r="AE15" s="927"/>
      <c r="AF15" s="927"/>
      <c r="AG15" s="927"/>
      <c r="AH15" s="927"/>
      <c r="AI15" s="962" t="str">
        <f t="shared" si="0"/>
        <v/>
      </c>
      <c r="AJ15" s="963"/>
      <c r="AK15" s="964"/>
      <c r="AL15" s="927"/>
      <c r="AM15" s="927"/>
      <c r="AN15" s="927"/>
      <c r="AO15" s="927"/>
      <c r="AP15" s="927"/>
      <c r="AQ15" s="927"/>
      <c r="AR15" s="2365"/>
      <c r="AS15" s="2366"/>
      <c r="AT15" s="2366"/>
      <c r="AU15" s="2347" t="s">
        <v>119</v>
      </c>
      <c r="AV15" s="2348"/>
      <c r="AW15" s="96"/>
      <c r="AX15" s="2338"/>
      <c r="AY15" s="927"/>
      <c r="AZ15" s="927"/>
      <c r="BA15" s="2339" t="str">
        <f t="shared" si="1"/>
        <v/>
      </c>
      <c r="BB15" s="2339"/>
      <c r="BC15" s="2339"/>
      <c r="BD15" s="2339" t="str">
        <f t="shared" si="2"/>
        <v/>
      </c>
      <c r="BE15" s="2339"/>
      <c r="BF15" s="2339"/>
      <c r="BG15" s="2339" t="str">
        <f t="shared" si="3"/>
        <v/>
      </c>
      <c r="BH15" s="2339"/>
      <c r="BI15" s="2339"/>
      <c r="BJ15" s="2339" t="str">
        <f t="shared" si="4"/>
        <v/>
      </c>
      <c r="BK15" s="2339"/>
      <c r="BL15" s="2339"/>
      <c r="BM15" s="1678" t="str">
        <f>IFERROR(SQRT(AL15/AL14)*AO14,"")</f>
        <v/>
      </c>
      <c r="BN15" s="1678"/>
      <c r="BO15" s="2340"/>
      <c r="BP15" s="1678" t="e">
        <f>BD15/BG15</f>
        <v>#VALUE!</v>
      </c>
      <c r="BQ15" s="1678"/>
      <c r="BR15" s="2322"/>
      <c r="BS15" s="5"/>
      <c r="BT15" s="5"/>
      <c r="BU15" s="5"/>
      <c r="BV15" s="5"/>
      <c r="BW15" s="5"/>
      <c r="BX15" s="5"/>
      <c r="BY15" s="5"/>
      <c r="BZ15" s="5"/>
      <c r="CA15" s="5"/>
      <c r="CB15" s="5"/>
      <c r="CC15" s="5"/>
      <c r="CD15" s="5"/>
      <c r="CE15" s="5"/>
      <c r="CF15" s="5"/>
    </row>
    <row r="16" spans="1:84" ht="12" customHeight="1" x14ac:dyDescent="0.25">
      <c r="A16" s="2376"/>
      <c r="B16" s="2377"/>
      <c r="C16" s="2377"/>
      <c r="D16" s="2377"/>
      <c r="E16" s="2377"/>
      <c r="F16" s="2377"/>
      <c r="G16" s="2378"/>
      <c r="H16" s="2373" t="s">
        <v>102</v>
      </c>
      <c r="I16" s="2374"/>
      <c r="J16" s="2374"/>
      <c r="K16" s="2374"/>
      <c r="L16" s="2374"/>
      <c r="M16" s="2375"/>
      <c r="N16" s="2372"/>
      <c r="O16" s="2372"/>
      <c r="P16" s="2372"/>
      <c r="Q16" s="2355"/>
      <c r="R16" s="2355"/>
      <c r="S16" s="2355"/>
      <c r="T16" s="2355"/>
      <c r="U16" s="2355"/>
      <c r="V16" s="2355"/>
      <c r="W16" s="2355"/>
      <c r="X16" s="2355"/>
      <c r="Y16" s="2355"/>
      <c r="Z16" s="2355"/>
      <c r="AA16" s="2355"/>
      <c r="AB16" s="2355"/>
      <c r="AC16" s="2355"/>
      <c r="AD16" s="2355"/>
      <c r="AE16" s="2355"/>
      <c r="AF16" s="2355"/>
      <c r="AG16" s="2355"/>
      <c r="AH16" s="2355"/>
      <c r="AI16" s="2352" t="str">
        <f t="shared" si="0"/>
        <v/>
      </c>
      <c r="AJ16" s="2353"/>
      <c r="AK16" s="2354"/>
      <c r="AL16" s="2355"/>
      <c r="AM16" s="2355"/>
      <c r="AN16" s="2355"/>
      <c r="AO16" s="2355"/>
      <c r="AP16" s="2355"/>
      <c r="AQ16" s="2355"/>
      <c r="AR16" s="2362" t="s">
        <v>99</v>
      </c>
      <c r="AS16" s="2363"/>
      <c r="AT16" s="2363"/>
      <c r="AU16" s="2363"/>
      <c r="AV16" s="2364"/>
      <c r="AW16" s="96"/>
      <c r="AX16" s="2334"/>
      <c r="AY16" s="2335"/>
      <c r="AZ16" s="2335"/>
      <c r="BA16" s="2336" t="str">
        <f t="shared" si="1"/>
        <v/>
      </c>
      <c r="BB16" s="2336"/>
      <c r="BC16" s="2336"/>
      <c r="BD16" s="2336" t="str">
        <f t="shared" si="2"/>
        <v/>
      </c>
      <c r="BE16" s="2336"/>
      <c r="BF16" s="2336"/>
      <c r="BG16" s="2336" t="str">
        <f t="shared" si="3"/>
        <v/>
      </c>
      <c r="BH16" s="2336"/>
      <c r="BI16" s="2336"/>
      <c r="BJ16" s="2336" t="str">
        <f t="shared" si="4"/>
        <v/>
      </c>
      <c r="BK16" s="2336"/>
      <c r="BL16" s="2336"/>
      <c r="BM16" s="2323" t="s">
        <v>99</v>
      </c>
      <c r="BN16" s="2324"/>
      <c r="BO16" s="2337"/>
      <c r="BP16" s="2323" t="s">
        <v>99</v>
      </c>
      <c r="BQ16" s="2324"/>
      <c r="BR16" s="2325"/>
      <c r="BS16" s="5"/>
      <c r="BT16" s="5"/>
      <c r="BU16" s="5"/>
      <c r="BV16" s="5"/>
      <c r="BW16" s="5"/>
      <c r="BX16" s="5"/>
      <c r="BY16" s="5"/>
      <c r="BZ16" s="5"/>
      <c r="CA16" s="5"/>
      <c r="CB16" s="5"/>
      <c r="CC16" s="5"/>
      <c r="CD16" s="5"/>
      <c r="CE16" s="5"/>
      <c r="CF16" s="5"/>
    </row>
    <row r="17" spans="1:84" ht="12" customHeight="1" x14ac:dyDescent="0.25">
      <c r="A17" s="2379"/>
      <c r="B17" s="2380"/>
      <c r="C17" s="2380"/>
      <c r="D17" s="2380"/>
      <c r="E17" s="2380"/>
      <c r="F17" s="2380"/>
      <c r="G17" s="2381"/>
      <c r="H17" s="2385" t="s">
        <v>101</v>
      </c>
      <c r="I17" s="2386"/>
      <c r="J17" s="2386"/>
      <c r="K17" s="2386"/>
      <c r="L17" s="2386"/>
      <c r="M17" s="2387"/>
      <c r="N17" s="926"/>
      <c r="O17" s="926"/>
      <c r="P17" s="926"/>
      <c r="Q17" s="927"/>
      <c r="R17" s="927"/>
      <c r="S17" s="927"/>
      <c r="T17" s="927"/>
      <c r="U17" s="927"/>
      <c r="V17" s="927"/>
      <c r="W17" s="927"/>
      <c r="X17" s="927"/>
      <c r="Y17" s="927"/>
      <c r="Z17" s="927"/>
      <c r="AA17" s="927"/>
      <c r="AB17" s="927"/>
      <c r="AC17" s="927"/>
      <c r="AD17" s="927"/>
      <c r="AE17" s="927"/>
      <c r="AF17" s="927"/>
      <c r="AG17" s="927"/>
      <c r="AH17" s="927"/>
      <c r="AI17" s="962" t="str">
        <f t="shared" si="0"/>
        <v/>
      </c>
      <c r="AJ17" s="963"/>
      <c r="AK17" s="964"/>
      <c r="AL17" s="927"/>
      <c r="AM17" s="927"/>
      <c r="AN17" s="927"/>
      <c r="AO17" s="927"/>
      <c r="AP17" s="927"/>
      <c r="AQ17" s="927"/>
      <c r="AR17" s="2365"/>
      <c r="AS17" s="2366"/>
      <c r="AT17" s="2366"/>
      <c r="AU17" s="2347" t="s">
        <v>119</v>
      </c>
      <c r="AV17" s="2348"/>
      <c r="AW17" s="96"/>
      <c r="AX17" s="2338"/>
      <c r="AY17" s="927"/>
      <c r="AZ17" s="927"/>
      <c r="BA17" s="2339" t="str">
        <f t="shared" si="1"/>
        <v/>
      </c>
      <c r="BB17" s="2339"/>
      <c r="BC17" s="2339"/>
      <c r="BD17" s="2339" t="str">
        <f t="shared" si="2"/>
        <v/>
      </c>
      <c r="BE17" s="2339"/>
      <c r="BF17" s="2339"/>
      <c r="BG17" s="2339" t="str">
        <f t="shared" si="3"/>
        <v/>
      </c>
      <c r="BH17" s="2339"/>
      <c r="BI17" s="2339"/>
      <c r="BJ17" s="2339" t="str">
        <f t="shared" si="4"/>
        <v/>
      </c>
      <c r="BK17" s="2339"/>
      <c r="BL17" s="2339"/>
      <c r="BM17" s="1678" t="str">
        <f>IFERROR(SQRT(AL17/AL16)*AO16,"")</f>
        <v/>
      </c>
      <c r="BN17" s="1678"/>
      <c r="BO17" s="2340"/>
      <c r="BP17" s="1678" t="e">
        <f>BD17/BG17</f>
        <v>#VALUE!</v>
      </c>
      <c r="BQ17" s="1678"/>
      <c r="BR17" s="2322"/>
      <c r="BS17" s="5"/>
      <c r="BT17" s="5"/>
      <c r="BU17" s="5"/>
      <c r="BV17" s="5"/>
      <c r="BW17" s="5"/>
      <c r="BX17" s="5"/>
      <c r="BY17" s="5"/>
      <c r="BZ17" s="5"/>
      <c r="CA17" s="5"/>
      <c r="CB17" s="5"/>
      <c r="CC17" s="5"/>
      <c r="CD17" s="5"/>
      <c r="CE17" s="5"/>
      <c r="CF17" s="5"/>
    </row>
    <row r="18" spans="1:84" ht="12" customHeight="1" x14ac:dyDescent="0.25">
      <c r="A18" s="2376"/>
      <c r="B18" s="2377"/>
      <c r="C18" s="2377"/>
      <c r="D18" s="2377"/>
      <c r="E18" s="2377"/>
      <c r="F18" s="2377"/>
      <c r="G18" s="2378"/>
      <c r="H18" s="2373" t="s">
        <v>102</v>
      </c>
      <c r="I18" s="2374"/>
      <c r="J18" s="2374"/>
      <c r="K18" s="2374"/>
      <c r="L18" s="2374"/>
      <c r="M18" s="2375"/>
      <c r="N18" s="2372"/>
      <c r="O18" s="2372"/>
      <c r="P18" s="2372"/>
      <c r="Q18" s="2355"/>
      <c r="R18" s="2355"/>
      <c r="S18" s="2355"/>
      <c r="T18" s="2355"/>
      <c r="U18" s="2355"/>
      <c r="V18" s="2355"/>
      <c r="W18" s="2355"/>
      <c r="X18" s="2355"/>
      <c r="Y18" s="2355"/>
      <c r="Z18" s="2355"/>
      <c r="AA18" s="2355"/>
      <c r="AB18" s="2355"/>
      <c r="AC18" s="2355"/>
      <c r="AD18" s="2355"/>
      <c r="AE18" s="2355"/>
      <c r="AF18" s="2355"/>
      <c r="AG18" s="2355"/>
      <c r="AH18" s="2355"/>
      <c r="AI18" s="2352" t="str">
        <f t="shared" si="0"/>
        <v/>
      </c>
      <c r="AJ18" s="2353"/>
      <c r="AK18" s="2354"/>
      <c r="AL18" s="2355"/>
      <c r="AM18" s="2355"/>
      <c r="AN18" s="2355"/>
      <c r="AO18" s="2355"/>
      <c r="AP18" s="2355"/>
      <c r="AQ18" s="2355"/>
      <c r="AR18" s="2362" t="s">
        <v>99</v>
      </c>
      <c r="AS18" s="2363"/>
      <c r="AT18" s="2363"/>
      <c r="AU18" s="2363"/>
      <c r="AV18" s="2364"/>
      <c r="AW18" s="96"/>
      <c r="AX18" s="2334"/>
      <c r="AY18" s="2335"/>
      <c r="AZ18" s="2335"/>
      <c r="BA18" s="2336" t="str">
        <f t="shared" si="1"/>
        <v/>
      </c>
      <c r="BB18" s="2336"/>
      <c r="BC18" s="2336"/>
      <c r="BD18" s="2336" t="str">
        <f t="shared" si="2"/>
        <v/>
      </c>
      <c r="BE18" s="2336"/>
      <c r="BF18" s="2336"/>
      <c r="BG18" s="2336" t="str">
        <f t="shared" si="3"/>
        <v/>
      </c>
      <c r="BH18" s="2336"/>
      <c r="BI18" s="2336"/>
      <c r="BJ18" s="2336" t="str">
        <f t="shared" si="4"/>
        <v/>
      </c>
      <c r="BK18" s="2336"/>
      <c r="BL18" s="2336"/>
      <c r="BM18" s="2323" t="s">
        <v>99</v>
      </c>
      <c r="BN18" s="2324"/>
      <c r="BO18" s="2337"/>
      <c r="BP18" s="2323" t="s">
        <v>99</v>
      </c>
      <c r="BQ18" s="2324"/>
      <c r="BR18" s="2325"/>
      <c r="BS18" s="5"/>
      <c r="BT18" s="5"/>
      <c r="BU18" s="5"/>
      <c r="BV18" s="5"/>
      <c r="BW18" s="5"/>
      <c r="BX18" s="5"/>
      <c r="BY18" s="5"/>
      <c r="BZ18" s="5"/>
      <c r="CA18" s="5"/>
      <c r="CB18" s="5"/>
      <c r="CC18" s="5"/>
      <c r="CD18" s="5"/>
      <c r="CE18" s="5"/>
      <c r="CF18" s="5"/>
    </row>
    <row r="19" spans="1:84" ht="12" customHeight="1" x14ac:dyDescent="0.25">
      <c r="A19" s="2379"/>
      <c r="B19" s="2380"/>
      <c r="C19" s="2380"/>
      <c r="D19" s="2380"/>
      <c r="E19" s="2380"/>
      <c r="F19" s="2380"/>
      <c r="G19" s="2381"/>
      <c r="H19" s="2385" t="s">
        <v>101</v>
      </c>
      <c r="I19" s="2386"/>
      <c r="J19" s="2386"/>
      <c r="K19" s="2386"/>
      <c r="L19" s="2386"/>
      <c r="M19" s="2387"/>
      <c r="N19" s="926"/>
      <c r="O19" s="926"/>
      <c r="P19" s="926"/>
      <c r="Q19" s="927"/>
      <c r="R19" s="927"/>
      <c r="S19" s="927"/>
      <c r="T19" s="927"/>
      <c r="U19" s="927"/>
      <c r="V19" s="927"/>
      <c r="W19" s="927"/>
      <c r="X19" s="927"/>
      <c r="Y19" s="927"/>
      <c r="Z19" s="927"/>
      <c r="AA19" s="927"/>
      <c r="AB19" s="927"/>
      <c r="AC19" s="927"/>
      <c r="AD19" s="927"/>
      <c r="AE19" s="927"/>
      <c r="AF19" s="927"/>
      <c r="AG19" s="927"/>
      <c r="AH19" s="927"/>
      <c r="AI19" s="962" t="str">
        <f t="shared" si="0"/>
        <v/>
      </c>
      <c r="AJ19" s="963"/>
      <c r="AK19" s="964"/>
      <c r="AL19" s="927"/>
      <c r="AM19" s="927"/>
      <c r="AN19" s="927"/>
      <c r="AO19" s="927"/>
      <c r="AP19" s="927"/>
      <c r="AQ19" s="927"/>
      <c r="AR19" s="2365"/>
      <c r="AS19" s="2366"/>
      <c r="AT19" s="2366"/>
      <c r="AU19" s="2347" t="s">
        <v>119</v>
      </c>
      <c r="AV19" s="2348"/>
      <c r="AW19" s="96"/>
      <c r="AX19" s="2338"/>
      <c r="AY19" s="927"/>
      <c r="AZ19" s="927"/>
      <c r="BA19" s="2339" t="str">
        <f t="shared" si="1"/>
        <v/>
      </c>
      <c r="BB19" s="2339"/>
      <c r="BC19" s="2339"/>
      <c r="BD19" s="2339" t="str">
        <f t="shared" si="2"/>
        <v/>
      </c>
      <c r="BE19" s="2339"/>
      <c r="BF19" s="2339"/>
      <c r="BG19" s="2339" t="str">
        <f t="shared" si="3"/>
        <v/>
      </c>
      <c r="BH19" s="2339"/>
      <c r="BI19" s="2339"/>
      <c r="BJ19" s="2339" t="str">
        <f t="shared" si="4"/>
        <v/>
      </c>
      <c r="BK19" s="2339"/>
      <c r="BL19" s="2339"/>
      <c r="BM19" s="1678" t="str">
        <f>IFERROR(SQRT(AL19/AL18)*AO18,"")</f>
        <v/>
      </c>
      <c r="BN19" s="1678"/>
      <c r="BO19" s="2340"/>
      <c r="BP19" s="1678" t="e">
        <f>BD19/BG19</f>
        <v>#VALUE!</v>
      </c>
      <c r="BQ19" s="1678"/>
      <c r="BR19" s="2322"/>
      <c r="BS19" s="5"/>
      <c r="BT19" s="5"/>
      <c r="BU19" s="5"/>
      <c r="BV19" s="5"/>
      <c r="BW19" s="5"/>
      <c r="BX19" s="5"/>
      <c r="BY19" s="5"/>
      <c r="BZ19" s="5"/>
      <c r="CA19" s="5"/>
      <c r="CB19" s="5"/>
      <c r="CC19" s="5"/>
      <c r="CD19" s="5"/>
      <c r="CE19" s="5"/>
      <c r="CF19" s="5"/>
    </row>
    <row r="20" spans="1:84" ht="12" customHeight="1" x14ac:dyDescent="0.25">
      <c r="A20" s="2376"/>
      <c r="B20" s="2377"/>
      <c r="C20" s="2377"/>
      <c r="D20" s="2377"/>
      <c r="E20" s="2377"/>
      <c r="F20" s="2377"/>
      <c r="G20" s="2378"/>
      <c r="H20" s="2373" t="s">
        <v>102</v>
      </c>
      <c r="I20" s="2374"/>
      <c r="J20" s="2374"/>
      <c r="K20" s="2374"/>
      <c r="L20" s="2374"/>
      <c r="M20" s="2375"/>
      <c r="N20" s="2372"/>
      <c r="O20" s="2372"/>
      <c r="P20" s="2372"/>
      <c r="Q20" s="2355"/>
      <c r="R20" s="2355"/>
      <c r="S20" s="2355"/>
      <c r="T20" s="2355"/>
      <c r="U20" s="2355"/>
      <c r="V20" s="2355"/>
      <c r="W20" s="2355"/>
      <c r="X20" s="2355"/>
      <c r="Y20" s="2355"/>
      <c r="Z20" s="2355"/>
      <c r="AA20" s="2355"/>
      <c r="AB20" s="2355"/>
      <c r="AC20" s="2355"/>
      <c r="AD20" s="2355"/>
      <c r="AE20" s="2355"/>
      <c r="AF20" s="2355"/>
      <c r="AG20" s="2355"/>
      <c r="AH20" s="2355"/>
      <c r="AI20" s="2352" t="str">
        <f t="shared" si="0"/>
        <v/>
      </c>
      <c r="AJ20" s="2353"/>
      <c r="AK20" s="2354"/>
      <c r="AL20" s="2355"/>
      <c r="AM20" s="2355"/>
      <c r="AN20" s="2355"/>
      <c r="AO20" s="2355"/>
      <c r="AP20" s="2355"/>
      <c r="AQ20" s="2355"/>
      <c r="AR20" s="2362" t="s">
        <v>99</v>
      </c>
      <c r="AS20" s="2363"/>
      <c r="AT20" s="2363"/>
      <c r="AU20" s="2363"/>
      <c r="AV20" s="2364"/>
      <c r="AW20" s="96"/>
      <c r="AX20" s="2334"/>
      <c r="AY20" s="2335"/>
      <c r="AZ20" s="2335"/>
      <c r="BA20" s="2336" t="str">
        <f t="shared" si="1"/>
        <v/>
      </c>
      <c r="BB20" s="2336"/>
      <c r="BC20" s="2336"/>
      <c r="BD20" s="2336" t="str">
        <f t="shared" si="2"/>
        <v/>
      </c>
      <c r="BE20" s="2336"/>
      <c r="BF20" s="2336"/>
      <c r="BG20" s="2336" t="str">
        <f t="shared" si="3"/>
        <v/>
      </c>
      <c r="BH20" s="2336"/>
      <c r="BI20" s="2336"/>
      <c r="BJ20" s="2336" t="str">
        <f t="shared" si="4"/>
        <v/>
      </c>
      <c r="BK20" s="2336"/>
      <c r="BL20" s="2336"/>
      <c r="BM20" s="2323" t="s">
        <v>99</v>
      </c>
      <c r="BN20" s="2324"/>
      <c r="BO20" s="2337"/>
      <c r="BP20" s="2323" t="s">
        <v>99</v>
      </c>
      <c r="BQ20" s="2324"/>
      <c r="BR20" s="2325"/>
      <c r="BS20" s="5"/>
      <c r="BT20" s="5"/>
      <c r="BU20" s="5"/>
      <c r="BV20" s="5"/>
      <c r="BW20" s="5"/>
      <c r="BX20" s="5"/>
      <c r="BY20" s="5"/>
      <c r="BZ20" s="5"/>
      <c r="CA20" s="5"/>
      <c r="CB20" s="5"/>
      <c r="CC20" s="5"/>
      <c r="CD20" s="5"/>
      <c r="CE20" s="5"/>
      <c r="CF20" s="5"/>
    </row>
    <row r="21" spans="1:84" ht="12" customHeight="1" x14ac:dyDescent="0.25">
      <c r="A21" s="2379"/>
      <c r="B21" s="2380"/>
      <c r="C21" s="2380"/>
      <c r="D21" s="2380"/>
      <c r="E21" s="2380"/>
      <c r="F21" s="2380"/>
      <c r="G21" s="2381"/>
      <c r="H21" s="2385" t="s">
        <v>101</v>
      </c>
      <c r="I21" s="2386"/>
      <c r="J21" s="2386"/>
      <c r="K21" s="2386"/>
      <c r="L21" s="2386"/>
      <c r="M21" s="2387"/>
      <c r="N21" s="926"/>
      <c r="O21" s="926"/>
      <c r="P21" s="926"/>
      <c r="Q21" s="927"/>
      <c r="R21" s="927"/>
      <c r="S21" s="927"/>
      <c r="T21" s="927"/>
      <c r="U21" s="927"/>
      <c r="V21" s="927"/>
      <c r="W21" s="927"/>
      <c r="X21" s="927"/>
      <c r="Y21" s="927"/>
      <c r="Z21" s="927"/>
      <c r="AA21" s="927"/>
      <c r="AB21" s="927"/>
      <c r="AC21" s="927"/>
      <c r="AD21" s="927"/>
      <c r="AE21" s="927"/>
      <c r="AF21" s="927"/>
      <c r="AG21" s="927"/>
      <c r="AH21" s="927"/>
      <c r="AI21" s="962" t="str">
        <f t="shared" si="0"/>
        <v/>
      </c>
      <c r="AJ21" s="963"/>
      <c r="AK21" s="964"/>
      <c r="AL21" s="927"/>
      <c r="AM21" s="927"/>
      <c r="AN21" s="927"/>
      <c r="AO21" s="927"/>
      <c r="AP21" s="927"/>
      <c r="AQ21" s="927"/>
      <c r="AR21" s="2365"/>
      <c r="AS21" s="2366"/>
      <c r="AT21" s="2366"/>
      <c r="AU21" s="2347" t="s">
        <v>119</v>
      </c>
      <c r="AV21" s="2348"/>
      <c r="AW21" s="96"/>
      <c r="AX21" s="2338"/>
      <c r="AY21" s="927"/>
      <c r="AZ21" s="927"/>
      <c r="BA21" s="2339" t="str">
        <f t="shared" si="1"/>
        <v/>
      </c>
      <c r="BB21" s="2339"/>
      <c r="BC21" s="2339"/>
      <c r="BD21" s="2339" t="str">
        <f t="shared" si="2"/>
        <v/>
      </c>
      <c r="BE21" s="2339"/>
      <c r="BF21" s="2339"/>
      <c r="BG21" s="2339" t="str">
        <f t="shared" si="3"/>
        <v/>
      </c>
      <c r="BH21" s="2339"/>
      <c r="BI21" s="2339"/>
      <c r="BJ21" s="2339" t="str">
        <f t="shared" si="4"/>
        <v/>
      </c>
      <c r="BK21" s="2339"/>
      <c r="BL21" s="2339"/>
      <c r="BM21" s="1678" t="str">
        <f>IFERROR(SQRT(AL21/AL20)*AO20,"")</f>
        <v/>
      </c>
      <c r="BN21" s="1678"/>
      <c r="BO21" s="2340"/>
      <c r="BP21" s="1678" t="e">
        <f>BD21/BG21</f>
        <v>#VALUE!</v>
      </c>
      <c r="BQ21" s="1678"/>
      <c r="BR21" s="2322"/>
      <c r="BS21" s="5"/>
      <c r="BT21" s="5"/>
      <c r="BU21" s="5"/>
      <c r="BV21" s="5"/>
      <c r="BW21" s="5"/>
      <c r="BX21" s="5"/>
      <c r="BY21" s="5"/>
      <c r="BZ21" s="5"/>
      <c r="CA21" s="5"/>
      <c r="CB21" s="5"/>
      <c r="CC21" s="5"/>
      <c r="CD21" s="5"/>
      <c r="CE21" s="5"/>
      <c r="CF21" s="5"/>
    </row>
    <row r="22" spans="1:84" ht="12" customHeight="1" x14ac:dyDescent="0.25">
      <c r="A22" s="2376"/>
      <c r="B22" s="2377"/>
      <c r="C22" s="2377"/>
      <c r="D22" s="2377"/>
      <c r="E22" s="2377"/>
      <c r="F22" s="2377"/>
      <c r="G22" s="2378"/>
      <c r="H22" s="2373" t="s">
        <v>102</v>
      </c>
      <c r="I22" s="2374"/>
      <c r="J22" s="2374"/>
      <c r="K22" s="2374"/>
      <c r="L22" s="2374"/>
      <c r="M22" s="2375"/>
      <c r="N22" s="2372"/>
      <c r="O22" s="2372"/>
      <c r="P22" s="2372"/>
      <c r="Q22" s="2355"/>
      <c r="R22" s="2355"/>
      <c r="S22" s="2355"/>
      <c r="T22" s="2355"/>
      <c r="U22" s="2355"/>
      <c r="V22" s="2355"/>
      <c r="W22" s="2355"/>
      <c r="X22" s="2355"/>
      <c r="Y22" s="2355"/>
      <c r="Z22" s="2355"/>
      <c r="AA22" s="2355"/>
      <c r="AB22" s="2355"/>
      <c r="AC22" s="2355"/>
      <c r="AD22" s="2355"/>
      <c r="AE22" s="2355"/>
      <c r="AF22" s="2355"/>
      <c r="AG22" s="2355"/>
      <c r="AH22" s="2355"/>
      <c r="AI22" s="2352" t="str">
        <f t="shared" si="0"/>
        <v/>
      </c>
      <c r="AJ22" s="2353"/>
      <c r="AK22" s="2354"/>
      <c r="AL22" s="2355"/>
      <c r="AM22" s="2355"/>
      <c r="AN22" s="2355"/>
      <c r="AO22" s="2355"/>
      <c r="AP22" s="2355"/>
      <c r="AQ22" s="2355"/>
      <c r="AR22" s="2362" t="s">
        <v>99</v>
      </c>
      <c r="AS22" s="2363"/>
      <c r="AT22" s="2363"/>
      <c r="AU22" s="2363"/>
      <c r="AV22" s="2364"/>
      <c r="AW22" s="96"/>
      <c r="AX22" s="2334"/>
      <c r="AY22" s="2335"/>
      <c r="AZ22" s="2335"/>
      <c r="BA22" s="2336" t="str">
        <f t="shared" si="1"/>
        <v/>
      </c>
      <c r="BB22" s="2336"/>
      <c r="BC22" s="2336"/>
      <c r="BD22" s="2336" t="str">
        <f t="shared" si="2"/>
        <v/>
      </c>
      <c r="BE22" s="2336"/>
      <c r="BF22" s="2336"/>
      <c r="BG22" s="2336" t="str">
        <f t="shared" si="3"/>
        <v/>
      </c>
      <c r="BH22" s="2336"/>
      <c r="BI22" s="2336"/>
      <c r="BJ22" s="2336" t="str">
        <f t="shared" si="4"/>
        <v/>
      </c>
      <c r="BK22" s="2336"/>
      <c r="BL22" s="2336"/>
      <c r="BM22" s="2323" t="s">
        <v>99</v>
      </c>
      <c r="BN22" s="2324"/>
      <c r="BO22" s="2337"/>
      <c r="BP22" s="2323" t="s">
        <v>99</v>
      </c>
      <c r="BQ22" s="2324"/>
      <c r="BR22" s="2325"/>
      <c r="BS22" s="5"/>
      <c r="BT22" s="5"/>
      <c r="BU22" s="5"/>
      <c r="BV22" s="5"/>
      <c r="BW22" s="5"/>
      <c r="BX22" s="5"/>
      <c r="BY22" s="5"/>
      <c r="BZ22" s="5"/>
      <c r="CA22" s="5"/>
      <c r="CB22" s="5"/>
      <c r="CC22" s="5"/>
      <c r="CD22" s="5"/>
      <c r="CE22" s="5"/>
      <c r="CF22" s="5"/>
    </row>
    <row r="23" spans="1:84" ht="12" customHeight="1" x14ac:dyDescent="0.25">
      <c r="A23" s="2379"/>
      <c r="B23" s="2380"/>
      <c r="C23" s="2380"/>
      <c r="D23" s="2380"/>
      <c r="E23" s="2380"/>
      <c r="F23" s="2380"/>
      <c r="G23" s="2381"/>
      <c r="H23" s="2385" t="s">
        <v>101</v>
      </c>
      <c r="I23" s="2386"/>
      <c r="J23" s="2386"/>
      <c r="K23" s="2386"/>
      <c r="L23" s="2386"/>
      <c r="M23" s="2387"/>
      <c r="N23" s="926"/>
      <c r="O23" s="926"/>
      <c r="P23" s="926"/>
      <c r="Q23" s="927"/>
      <c r="R23" s="927"/>
      <c r="S23" s="927"/>
      <c r="T23" s="927"/>
      <c r="U23" s="927"/>
      <c r="V23" s="927"/>
      <c r="W23" s="927"/>
      <c r="X23" s="927"/>
      <c r="Y23" s="927"/>
      <c r="Z23" s="927"/>
      <c r="AA23" s="927"/>
      <c r="AB23" s="927"/>
      <c r="AC23" s="927"/>
      <c r="AD23" s="927"/>
      <c r="AE23" s="927"/>
      <c r="AF23" s="927"/>
      <c r="AG23" s="927"/>
      <c r="AH23" s="927"/>
      <c r="AI23" s="962" t="str">
        <f t="shared" si="0"/>
        <v/>
      </c>
      <c r="AJ23" s="963"/>
      <c r="AK23" s="964"/>
      <c r="AL23" s="927"/>
      <c r="AM23" s="927"/>
      <c r="AN23" s="927"/>
      <c r="AO23" s="927"/>
      <c r="AP23" s="927"/>
      <c r="AQ23" s="927"/>
      <c r="AR23" s="2365"/>
      <c r="AS23" s="2366"/>
      <c r="AT23" s="2366"/>
      <c r="AU23" s="2347" t="s">
        <v>119</v>
      </c>
      <c r="AV23" s="2348"/>
      <c r="AW23" s="96"/>
      <c r="AX23" s="2338"/>
      <c r="AY23" s="927"/>
      <c r="AZ23" s="927"/>
      <c r="BA23" s="2339" t="str">
        <f t="shared" si="1"/>
        <v/>
      </c>
      <c r="BB23" s="2339"/>
      <c r="BC23" s="2339"/>
      <c r="BD23" s="2339" t="str">
        <f t="shared" si="2"/>
        <v/>
      </c>
      <c r="BE23" s="2339"/>
      <c r="BF23" s="2339"/>
      <c r="BG23" s="2339" t="str">
        <f t="shared" si="3"/>
        <v/>
      </c>
      <c r="BH23" s="2339"/>
      <c r="BI23" s="2339"/>
      <c r="BJ23" s="2339" t="str">
        <f t="shared" si="4"/>
        <v/>
      </c>
      <c r="BK23" s="2339"/>
      <c r="BL23" s="2339"/>
      <c r="BM23" s="1678" t="str">
        <f>IFERROR(SQRT(AL23/AL22)*AO22,"")</f>
        <v/>
      </c>
      <c r="BN23" s="1678"/>
      <c r="BO23" s="2340"/>
      <c r="BP23" s="1678" t="e">
        <f>BD23/BG23</f>
        <v>#VALUE!</v>
      </c>
      <c r="BQ23" s="1678"/>
      <c r="BR23" s="2322"/>
      <c r="BS23" s="5"/>
      <c r="BT23" s="5"/>
      <c r="BU23" s="5"/>
      <c r="BV23" s="5"/>
      <c r="BW23" s="5"/>
      <c r="BX23" s="5"/>
      <c r="BY23" s="5"/>
      <c r="BZ23" s="5"/>
      <c r="CA23" s="5"/>
      <c r="CB23" s="5"/>
      <c r="CC23" s="5"/>
      <c r="CD23" s="5"/>
      <c r="CE23" s="5"/>
      <c r="CF23" s="5"/>
    </row>
    <row r="24" spans="1:84" ht="12" customHeight="1" x14ac:dyDescent="0.25">
      <c r="A24" s="2376"/>
      <c r="B24" s="2377"/>
      <c r="C24" s="2377"/>
      <c r="D24" s="2377"/>
      <c r="E24" s="2377"/>
      <c r="F24" s="2377"/>
      <c r="G24" s="2378"/>
      <c r="H24" s="2373" t="s">
        <v>102</v>
      </c>
      <c r="I24" s="2374"/>
      <c r="J24" s="2374"/>
      <c r="K24" s="2374"/>
      <c r="L24" s="2374"/>
      <c r="M24" s="2375"/>
      <c r="N24" s="2372"/>
      <c r="O24" s="2372"/>
      <c r="P24" s="2372"/>
      <c r="Q24" s="2355"/>
      <c r="R24" s="2355"/>
      <c r="S24" s="2355"/>
      <c r="T24" s="2355"/>
      <c r="U24" s="2355"/>
      <c r="V24" s="2355"/>
      <c r="W24" s="2355"/>
      <c r="X24" s="2355"/>
      <c r="Y24" s="2355"/>
      <c r="Z24" s="2355"/>
      <c r="AA24" s="2355"/>
      <c r="AB24" s="2355"/>
      <c r="AC24" s="2355"/>
      <c r="AD24" s="2355"/>
      <c r="AE24" s="2355"/>
      <c r="AF24" s="2355"/>
      <c r="AG24" s="2355"/>
      <c r="AH24" s="2355"/>
      <c r="AI24" s="2352" t="str">
        <f t="shared" si="0"/>
        <v/>
      </c>
      <c r="AJ24" s="2353"/>
      <c r="AK24" s="2354"/>
      <c r="AL24" s="2355"/>
      <c r="AM24" s="2355"/>
      <c r="AN24" s="2355"/>
      <c r="AO24" s="2355"/>
      <c r="AP24" s="2355"/>
      <c r="AQ24" s="2355"/>
      <c r="AR24" s="2362" t="s">
        <v>99</v>
      </c>
      <c r="AS24" s="2363"/>
      <c r="AT24" s="2363"/>
      <c r="AU24" s="2363"/>
      <c r="AV24" s="2364"/>
      <c r="AW24" s="96"/>
      <c r="AX24" s="2334"/>
      <c r="AY24" s="2335"/>
      <c r="AZ24" s="2335"/>
      <c r="BA24" s="2336" t="str">
        <f t="shared" si="1"/>
        <v/>
      </c>
      <c r="BB24" s="2336"/>
      <c r="BC24" s="2336"/>
      <c r="BD24" s="2336" t="str">
        <f t="shared" si="2"/>
        <v/>
      </c>
      <c r="BE24" s="2336"/>
      <c r="BF24" s="2336"/>
      <c r="BG24" s="2336" t="str">
        <f t="shared" si="3"/>
        <v/>
      </c>
      <c r="BH24" s="2336"/>
      <c r="BI24" s="2336"/>
      <c r="BJ24" s="2336" t="str">
        <f t="shared" si="4"/>
        <v/>
      </c>
      <c r="BK24" s="2336"/>
      <c r="BL24" s="2336"/>
      <c r="BM24" s="2323" t="s">
        <v>99</v>
      </c>
      <c r="BN24" s="2324"/>
      <c r="BO24" s="2337"/>
      <c r="BP24" s="2323" t="s">
        <v>99</v>
      </c>
      <c r="BQ24" s="2324"/>
      <c r="BR24" s="2325"/>
      <c r="BS24" s="5"/>
      <c r="BT24" s="5"/>
      <c r="BU24" s="5"/>
      <c r="BV24" s="5"/>
      <c r="BW24" s="5"/>
      <c r="BX24" s="5"/>
      <c r="BY24" s="5"/>
      <c r="BZ24" s="5"/>
      <c r="CA24" s="5"/>
      <c r="CB24" s="5"/>
      <c r="CC24" s="5"/>
      <c r="CD24" s="5"/>
      <c r="CE24" s="5"/>
      <c r="CF24" s="5"/>
    </row>
    <row r="25" spans="1:84" ht="12" customHeight="1" x14ac:dyDescent="0.25">
      <c r="A25" s="2379"/>
      <c r="B25" s="2380"/>
      <c r="C25" s="2380"/>
      <c r="D25" s="2380"/>
      <c r="E25" s="2380"/>
      <c r="F25" s="2380"/>
      <c r="G25" s="2381"/>
      <c r="H25" s="2385" t="s">
        <v>101</v>
      </c>
      <c r="I25" s="2386"/>
      <c r="J25" s="2386"/>
      <c r="K25" s="2386"/>
      <c r="L25" s="2386"/>
      <c r="M25" s="2387"/>
      <c r="N25" s="926"/>
      <c r="O25" s="926"/>
      <c r="P25" s="926"/>
      <c r="Q25" s="927"/>
      <c r="R25" s="927"/>
      <c r="S25" s="927"/>
      <c r="T25" s="927"/>
      <c r="U25" s="927"/>
      <c r="V25" s="927"/>
      <c r="W25" s="927"/>
      <c r="X25" s="927"/>
      <c r="Y25" s="927"/>
      <c r="Z25" s="927"/>
      <c r="AA25" s="927"/>
      <c r="AB25" s="927"/>
      <c r="AC25" s="927"/>
      <c r="AD25" s="927"/>
      <c r="AE25" s="927"/>
      <c r="AF25" s="927"/>
      <c r="AG25" s="927"/>
      <c r="AH25" s="927"/>
      <c r="AI25" s="962" t="str">
        <f t="shared" si="0"/>
        <v/>
      </c>
      <c r="AJ25" s="963"/>
      <c r="AK25" s="964"/>
      <c r="AL25" s="927"/>
      <c r="AM25" s="927"/>
      <c r="AN25" s="927"/>
      <c r="AO25" s="927"/>
      <c r="AP25" s="927"/>
      <c r="AQ25" s="927"/>
      <c r="AR25" s="2365"/>
      <c r="AS25" s="2366"/>
      <c r="AT25" s="2366"/>
      <c r="AU25" s="2347" t="s">
        <v>119</v>
      </c>
      <c r="AV25" s="2348"/>
      <c r="AW25" s="96"/>
      <c r="AX25" s="2338"/>
      <c r="AY25" s="927"/>
      <c r="AZ25" s="927"/>
      <c r="BA25" s="2339" t="str">
        <f t="shared" si="1"/>
        <v/>
      </c>
      <c r="BB25" s="2339"/>
      <c r="BC25" s="2339"/>
      <c r="BD25" s="2339" t="str">
        <f t="shared" si="2"/>
        <v/>
      </c>
      <c r="BE25" s="2339"/>
      <c r="BF25" s="2339"/>
      <c r="BG25" s="2339" t="str">
        <f t="shared" si="3"/>
        <v/>
      </c>
      <c r="BH25" s="2339"/>
      <c r="BI25" s="2339"/>
      <c r="BJ25" s="2339" t="str">
        <f t="shared" si="4"/>
        <v/>
      </c>
      <c r="BK25" s="2339"/>
      <c r="BL25" s="2339"/>
      <c r="BM25" s="1678" t="str">
        <f>IFERROR(SQRT(AL25/AL24)*AO24,"")</f>
        <v/>
      </c>
      <c r="BN25" s="1678"/>
      <c r="BO25" s="2340"/>
      <c r="BP25" s="1678" t="e">
        <f>BD25/BG25</f>
        <v>#VALUE!</v>
      </c>
      <c r="BQ25" s="1678"/>
      <c r="BR25" s="2322"/>
      <c r="BS25" s="5"/>
      <c r="BT25" s="5"/>
      <c r="BU25" s="5"/>
      <c r="BV25" s="5"/>
      <c r="BW25" s="5"/>
      <c r="BX25" s="5"/>
      <c r="BY25" s="5"/>
      <c r="BZ25" s="5"/>
      <c r="CA25" s="5"/>
      <c r="CB25" s="5"/>
      <c r="CC25" s="5"/>
      <c r="CD25" s="5"/>
      <c r="CE25" s="5"/>
      <c r="CF25" s="5"/>
    </row>
    <row r="26" spans="1:84" ht="12" customHeight="1" x14ac:dyDescent="0.25">
      <c r="A26" s="2376"/>
      <c r="B26" s="2377"/>
      <c r="C26" s="2377"/>
      <c r="D26" s="2377"/>
      <c r="E26" s="2377"/>
      <c r="F26" s="2377"/>
      <c r="G26" s="2378"/>
      <c r="H26" s="2373" t="s">
        <v>102</v>
      </c>
      <c r="I26" s="2374"/>
      <c r="J26" s="2374"/>
      <c r="K26" s="2374"/>
      <c r="L26" s="2374"/>
      <c r="M26" s="2375"/>
      <c r="N26" s="2372"/>
      <c r="O26" s="2372"/>
      <c r="P26" s="2372"/>
      <c r="Q26" s="2355"/>
      <c r="R26" s="2355"/>
      <c r="S26" s="2355"/>
      <c r="T26" s="2355"/>
      <c r="U26" s="2355"/>
      <c r="V26" s="2355"/>
      <c r="W26" s="2355"/>
      <c r="X26" s="2355"/>
      <c r="Y26" s="2355"/>
      <c r="Z26" s="2355"/>
      <c r="AA26" s="2355"/>
      <c r="AB26" s="2355"/>
      <c r="AC26" s="2355"/>
      <c r="AD26" s="2355"/>
      <c r="AE26" s="2355"/>
      <c r="AF26" s="2355"/>
      <c r="AG26" s="2355"/>
      <c r="AH26" s="2355"/>
      <c r="AI26" s="2352" t="str">
        <f t="shared" si="0"/>
        <v/>
      </c>
      <c r="AJ26" s="2353"/>
      <c r="AK26" s="2354"/>
      <c r="AL26" s="2355"/>
      <c r="AM26" s="2355"/>
      <c r="AN26" s="2355"/>
      <c r="AO26" s="2355"/>
      <c r="AP26" s="2355"/>
      <c r="AQ26" s="2355"/>
      <c r="AR26" s="2362" t="s">
        <v>99</v>
      </c>
      <c r="AS26" s="2363"/>
      <c r="AT26" s="2363"/>
      <c r="AU26" s="2363"/>
      <c r="AV26" s="2364"/>
      <c r="AW26" s="96"/>
      <c r="AX26" s="2334"/>
      <c r="AY26" s="2335"/>
      <c r="AZ26" s="2335"/>
      <c r="BA26" s="2336" t="str">
        <f t="shared" si="1"/>
        <v/>
      </c>
      <c r="BB26" s="2336"/>
      <c r="BC26" s="2336"/>
      <c r="BD26" s="2336" t="str">
        <f t="shared" si="2"/>
        <v/>
      </c>
      <c r="BE26" s="2336"/>
      <c r="BF26" s="2336"/>
      <c r="BG26" s="2336" t="str">
        <f t="shared" si="3"/>
        <v/>
      </c>
      <c r="BH26" s="2336"/>
      <c r="BI26" s="2336"/>
      <c r="BJ26" s="2336" t="str">
        <f t="shared" si="4"/>
        <v/>
      </c>
      <c r="BK26" s="2336"/>
      <c r="BL26" s="2336"/>
      <c r="BM26" s="2323" t="s">
        <v>99</v>
      </c>
      <c r="BN26" s="2324"/>
      <c r="BO26" s="2337"/>
      <c r="BP26" s="2323" t="s">
        <v>99</v>
      </c>
      <c r="BQ26" s="2324"/>
      <c r="BR26" s="2325"/>
      <c r="BS26" s="5"/>
      <c r="BT26" s="5"/>
      <c r="BU26" s="5"/>
      <c r="BV26" s="5"/>
      <c r="BW26" s="5"/>
      <c r="BX26" s="5"/>
      <c r="BY26" s="5"/>
      <c r="BZ26" s="5"/>
      <c r="CA26" s="5"/>
      <c r="CB26" s="5"/>
      <c r="CC26" s="5"/>
      <c r="CD26" s="5"/>
      <c r="CE26" s="5"/>
      <c r="CF26" s="5"/>
    </row>
    <row r="27" spans="1:84" ht="12" customHeight="1" x14ac:dyDescent="0.25">
      <c r="A27" s="2379"/>
      <c r="B27" s="2380"/>
      <c r="C27" s="2380"/>
      <c r="D27" s="2380"/>
      <c r="E27" s="2380"/>
      <c r="F27" s="2380"/>
      <c r="G27" s="2381"/>
      <c r="H27" s="2385" t="s">
        <v>101</v>
      </c>
      <c r="I27" s="2386"/>
      <c r="J27" s="2386"/>
      <c r="K27" s="2386"/>
      <c r="L27" s="2386"/>
      <c r="M27" s="2387"/>
      <c r="N27" s="926"/>
      <c r="O27" s="926"/>
      <c r="P27" s="926"/>
      <c r="Q27" s="927"/>
      <c r="R27" s="927"/>
      <c r="S27" s="927"/>
      <c r="T27" s="927"/>
      <c r="U27" s="927"/>
      <c r="V27" s="927"/>
      <c r="W27" s="927"/>
      <c r="X27" s="927"/>
      <c r="Y27" s="927"/>
      <c r="Z27" s="927"/>
      <c r="AA27" s="927"/>
      <c r="AB27" s="927"/>
      <c r="AC27" s="2066"/>
      <c r="AD27" s="927"/>
      <c r="AE27" s="927"/>
      <c r="AF27" s="2066"/>
      <c r="AG27" s="927"/>
      <c r="AH27" s="927"/>
      <c r="AI27" s="2369" t="str">
        <f t="shared" si="0"/>
        <v/>
      </c>
      <c r="AJ27" s="2370"/>
      <c r="AK27" s="2371"/>
      <c r="AL27" s="2066"/>
      <c r="AM27" s="927"/>
      <c r="AN27" s="927"/>
      <c r="AO27" s="2066"/>
      <c r="AP27" s="927"/>
      <c r="AQ27" s="927"/>
      <c r="AR27" s="2365"/>
      <c r="AS27" s="2366"/>
      <c r="AT27" s="2366"/>
      <c r="AU27" s="2347" t="s">
        <v>119</v>
      </c>
      <c r="AV27" s="2348"/>
      <c r="AW27" s="96"/>
      <c r="AX27" s="2338"/>
      <c r="AY27" s="927"/>
      <c r="AZ27" s="927"/>
      <c r="BA27" s="2339" t="str">
        <f t="shared" si="1"/>
        <v/>
      </c>
      <c r="BB27" s="2339"/>
      <c r="BC27" s="2339"/>
      <c r="BD27" s="2339" t="str">
        <f t="shared" si="2"/>
        <v/>
      </c>
      <c r="BE27" s="2339"/>
      <c r="BF27" s="2339"/>
      <c r="BG27" s="2339" t="str">
        <f t="shared" si="3"/>
        <v/>
      </c>
      <c r="BH27" s="2339"/>
      <c r="BI27" s="2339"/>
      <c r="BJ27" s="2339" t="str">
        <f t="shared" si="4"/>
        <v/>
      </c>
      <c r="BK27" s="2339"/>
      <c r="BL27" s="2339"/>
      <c r="BM27" s="1678" t="str">
        <f>IFERROR(SQRT(AL27/AL26)*AO26,"")</f>
        <v/>
      </c>
      <c r="BN27" s="1678"/>
      <c r="BO27" s="2340"/>
      <c r="BP27" s="1678" t="e">
        <f>BD27/BG27</f>
        <v>#VALUE!</v>
      </c>
      <c r="BQ27" s="1678"/>
      <c r="BR27" s="2322"/>
      <c r="BS27" s="5"/>
      <c r="BT27" s="5"/>
      <c r="BU27" s="5"/>
      <c r="BV27" s="5"/>
      <c r="BW27" s="5"/>
      <c r="BX27" s="5"/>
      <c r="BY27" s="5"/>
      <c r="BZ27" s="5"/>
      <c r="CA27" s="5"/>
      <c r="CB27" s="5"/>
      <c r="CC27" s="5"/>
      <c r="CD27" s="5"/>
      <c r="CE27" s="5"/>
      <c r="CF27" s="5"/>
    </row>
    <row r="28" spans="1:84" ht="12" customHeight="1" x14ac:dyDescent="0.25">
      <c r="A28" s="2376"/>
      <c r="B28" s="2377"/>
      <c r="C28" s="2377"/>
      <c r="D28" s="2377"/>
      <c r="E28" s="2377"/>
      <c r="F28" s="2377"/>
      <c r="G28" s="2378"/>
      <c r="H28" s="2373" t="s">
        <v>102</v>
      </c>
      <c r="I28" s="2374"/>
      <c r="J28" s="2374"/>
      <c r="K28" s="2374"/>
      <c r="L28" s="2374"/>
      <c r="M28" s="2375"/>
      <c r="N28" s="2372"/>
      <c r="O28" s="2372"/>
      <c r="P28" s="2372"/>
      <c r="Q28" s="2355"/>
      <c r="R28" s="2355"/>
      <c r="S28" s="2355"/>
      <c r="T28" s="2355"/>
      <c r="U28" s="2355"/>
      <c r="V28" s="2355"/>
      <c r="W28" s="2355"/>
      <c r="X28" s="2355"/>
      <c r="Y28" s="2355"/>
      <c r="Z28" s="2355"/>
      <c r="AA28" s="2355"/>
      <c r="AB28" s="2355"/>
      <c r="AC28" s="2355"/>
      <c r="AD28" s="2355"/>
      <c r="AE28" s="2355"/>
      <c r="AF28" s="2355"/>
      <c r="AG28" s="2355"/>
      <c r="AH28" s="2355"/>
      <c r="AI28" s="2352" t="str">
        <f t="shared" si="0"/>
        <v/>
      </c>
      <c r="AJ28" s="2353"/>
      <c r="AK28" s="2354"/>
      <c r="AL28" s="2355"/>
      <c r="AM28" s="2355"/>
      <c r="AN28" s="2355"/>
      <c r="AO28" s="2355"/>
      <c r="AP28" s="2355"/>
      <c r="AQ28" s="2355"/>
      <c r="AR28" s="2362" t="s">
        <v>99</v>
      </c>
      <c r="AS28" s="2363"/>
      <c r="AT28" s="2363"/>
      <c r="AU28" s="2363"/>
      <c r="AV28" s="2364"/>
      <c r="AW28" s="96"/>
      <c r="AX28" s="2334"/>
      <c r="AY28" s="2335"/>
      <c r="AZ28" s="2335"/>
      <c r="BA28" s="2336" t="str">
        <f t="shared" si="1"/>
        <v/>
      </c>
      <c r="BB28" s="2336"/>
      <c r="BC28" s="2336"/>
      <c r="BD28" s="2336" t="str">
        <f t="shared" si="2"/>
        <v/>
      </c>
      <c r="BE28" s="2336"/>
      <c r="BF28" s="2336"/>
      <c r="BG28" s="2336" t="str">
        <f t="shared" si="3"/>
        <v/>
      </c>
      <c r="BH28" s="2336"/>
      <c r="BI28" s="2336"/>
      <c r="BJ28" s="2336" t="str">
        <f t="shared" si="4"/>
        <v/>
      </c>
      <c r="BK28" s="2336"/>
      <c r="BL28" s="2336"/>
      <c r="BM28" s="2323" t="s">
        <v>99</v>
      </c>
      <c r="BN28" s="2324"/>
      <c r="BO28" s="2337"/>
      <c r="BP28" s="2323" t="s">
        <v>99</v>
      </c>
      <c r="BQ28" s="2324"/>
      <c r="BR28" s="2325"/>
      <c r="BS28" s="5"/>
      <c r="BT28" s="5"/>
      <c r="BU28" s="5"/>
      <c r="BV28" s="5"/>
      <c r="BW28" s="5"/>
      <c r="BX28" s="5"/>
      <c r="BY28" s="5"/>
      <c r="BZ28" s="5"/>
      <c r="CA28" s="5"/>
      <c r="CB28" s="5"/>
      <c r="CC28" s="5"/>
      <c r="CD28" s="5"/>
      <c r="CE28" s="5"/>
      <c r="CF28" s="5"/>
    </row>
    <row r="29" spans="1:84" ht="12" customHeight="1" x14ac:dyDescent="0.25">
      <c r="A29" s="2379"/>
      <c r="B29" s="2380"/>
      <c r="C29" s="2380"/>
      <c r="D29" s="2380"/>
      <c r="E29" s="2380"/>
      <c r="F29" s="2380"/>
      <c r="G29" s="2381"/>
      <c r="H29" s="2385" t="s">
        <v>101</v>
      </c>
      <c r="I29" s="2386"/>
      <c r="J29" s="2386"/>
      <c r="K29" s="2386"/>
      <c r="L29" s="2386"/>
      <c r="M29" s="2387"/>
      <c r="N29" s="926"/>
      <c r="O29" s="926"/>
      <c r="P29" s="926"/>
      <c r="Q29" s="927"/>
      <c r="R29" s="927"/>
      <c r="S29" s="927"/>
      <c r="T29" s="927"/>
      <c r="U29" s="927"/>
      <c r="V29" s="927"/>
      <c r="W29" s="927"/>
      <c r="X29" s="927"/>
      <c r="Y29" s="927"/>
      <c r="Z29" s="927"/>
      <c r="AA29" s="927"/>
      <c r="AB29" s="927"/>
      <c r="AC29" s="927"/>
      <c r="AD29" s="927"/>
      <c r="AE29" s="927"/>
      <c r="AF29" s="927"/>
      <c r="AG29" s="927"/>
      <c r="AH29" s="927"/>
      <c r="AI29" s="962" t="str">
        <f t="shared" si="0"/>
        <v/>
      </c>
      <c r="AJ29" s="963"/>
      <c r="AK29" s="964"/>
      <c r="AL29" s="927"/>
      <c r="AM29" s="927"/>
      <c r="AN29" s="927"/>
      <c r="AO29" s="927"/>
      <c r="AP29" s="927"/>
      <c r="AQ29" s="927"/>
      <c r="AR29" s="2365"/>
      <c r="AS29" s="2366"/>
      <c r="AT29" s="2366"/>
      <c r="AU29" s="2347" t="s">
        <v>119</v>
      </c>
      <c r="AV29" s="2348"/>
      <c r="AW29" s="96"/>
      <c r="AX29" s="2338"/>
      <c r="AY29" s="927"/>
      <c r="AZ29" s="927"/>
      <c r="BA29" s="2339" t="str">
        <f t="shared" si="1"/>
        <v/>
      </c>
      <c r="BB29" s="2339"/>
      <c r="BC29" s="2339"/>
      <c r="BD29" s="2339" t="str">
        <f t="shared" si="2"/>
        <v/>
      </c>
      <c r="BE29" s="2339"/>
      <c r="BF29" s="2339"/>
      <c r="BG29" s="2339" t="str">
        <f t="shared" si="3"/>
        <v/>
      </c>
      <c r="BH29" s="2339"/>
      <c r="BI29" s="2339"/>
      <c r="BJ29" s="2339" t="str">
        <f t="shared" si="4"/>
        <v/>
      </c>
      <c r="BK29" s="2339"/>
      <c r="BL29" s="2339"/>
      <c r="BM29" s="1678" t="str">
        <f>IFERROR(SQRT(AL29/AL28)*AO28,"")</f>
        <v/>
      </c>
      <c r="BN29" s="1678"/>
      <c r="BO29" s="2340"/>
      <c r="BP29" s="1678" t="e">
        <f>BD29/BG29</f>
        <v>#VALUE!</v>
      </c>
      <c r="BQ29" s="1678"/>
      <c r="BR29" s="2322"/>
      <c r="BS29" s="5"/>
      <c r="BT29" s="5"/>
      <c r="BU29" s="5"/>
      <c r="BV29" s="5"/>
      <c r="BW29" s="5"/>
      <c r="BX29" s="5"/>
      <c r="BY29" s="5"/>
      <c r="BZ29" s="5"/>
      <c r="CA29" s="5"/>
      <c r="CB29" s="5"/>
      <c r="CC29" s="5"/>
      <c r="CD29" s="5"/>
      <c r="CE29" s="5"/>
      <c r="CF29" s="5"/>
    </row>
    <row r="30" spans="1:84" ht="12" customHeight="1" x14ac:dyDescent="0.25">
      <c r="A30" s="2376"/>
      <c r="B30" s="2377"/>
      <c r="C30" s="2377"/>
      <c r="D30" s="2377"/>
      <c r="E30" s="2377"/>
      <c r="F30" s="2377"/>
      <c r="G30" s="2378"/>
      <c r="H30" s="2373" t="s">
        <v>102</v>
      </c>
      <c r="I30" s="2374"/>
      <c r="J30" s="2374"/>
      <c r="K30" s="2374"/>
      <c r="L30" s="2374"/>
      <c r="M30" s="2375"/>
      <c r="N30" s="2372"/>
      <c r="O30" s="2372"/>
      <c r="P30" s="2372"/>
      <c r="Q30" s="2355"/>
      <c r="R30" s="2355"/>
      <c r="S30" s="2355"/>
      <c r="T30" s="2355"/>
      <c r="U30" s="2355"/>
      <c r="V30" s="2355"/>
      <c r="W30" s="2355"/>
      <c r="X30" s="2355"/>
      <c r="Y30" s="2355"/>
      <c r="Z30" s="2355"/>
      <c r="AA30" s="2355"/>
      <c r="AB30" s="2355"/>
      <c r="AC30" s="2355"/>
      <c r="AD30" s="2355"/>
      <c r="AE30" s="2355"/>
      <c r="AF30" s="2355"/>
      <c r="AG30" s="2355"/>
      <c r="AH30" s="2355"/>
      <c r="AI30" s="2352" t="str">
        <f t="shared" si="0"/>
        <v/>
      </c>
      <c r="AJ30" s="2353"/>
      <c r="AK30" s="2354"/>
      <c r="AL30" s="2355"/>
      <c r="AM30" s="2355"/>
      <c r="AN30" s="2355"/>
      <c r="AO30" s="2355"/>
      <c r="AP30" s="2355"/>
      <c r="AQ30" s="2355"/>
      <c r="AR30" s="2362" t="s">
        <v>99</v>
      </c>
      <c r="AS30" s="2363"/>
      <c r="AT30" s="2363"/>
      <c r="AU30" s="2363"/>
      <c r="AV30" s="2364"/>
      <c r="AW30" s="96"/>
      <c r="AX30" s="2334"/>
      <c r="AY30" s="2335"/>
      <c r="AZ30" s="2335"/>
      <c r="BA30" s="2336" t="str">
        <f t="shared" si="1"/>
        <v/>
      </c>
      <c r="BB30" s="2336"/>
      <c r="BC30" s="2336"/>
      <c r="BD30" s="2336" t="str">
        <f t="shared" si="2"/>
        <v/>
      </c>
      <c r="BE30" s="2336"/>
      <c r="BF30" s="2336"/>
      <c r="BG30" s="2336" t="str">
        <f t="shared" si="3"/>
        <v/>
      </c>
      <c r="BH30" s="2336"/>
      <c r="BI30" s="2336"/>
      <c r="BJ30" s="2336" t="str">
        <f t="shared" si="4"/>
        <v/>
      </c>
      <c r="BK30" s="2336"/>
      <c r="BL30" s="2336"/>
      <c r="BM30" s="2323" t="s">
        <v>99</v>
      </c>
      <c r="BN30" s="2324"/>
      <c r="BO30" s="2337"/>
      <c r="BP30" s="2323" t="s">
        <v>99</v>
      </c>
      <c r="BQ30" s="2324"/>
      <c r="BR30" s="2325"/>
      <c r="BS30" s="5"/>
      <c r="BT30" s="5"/>
      <c r="BU30" s="5"/>
      <c r="BV30" s="5"/>
      <c r="BW30" s="5"/>
      <c r="BX30" s="5"/>
      <c r="BY30" s="5"/>
      <c r="BZ30" s="5"/>
      <c r="CA30" s="5"/>
      <c r="CB30" s="5"/>
      <c r="CC30" s="5"/>
      <c r="CD30" s="5"/>
      <c r="CE30" s="5"/>
      <c r="CF30" s="5"/>
    </row>
    <row r="31" spans="1:84" ht="12" customHeight="1" x14ac:dyDescent="0.25">
      <c r="A31" s="2379"/>
      <c r="B31" s="2380"/>
      <c r="C31" s="2380"/>
      <c r="D31" s="2380"/>
      <c r="E31" s="2380"/>
      <c r="F31" s="2380"/>
      <c r="G31" s="2381"/>
      <c r="H31" s="2385" t="s">
        <v>101</v>
      </c>
      <c r="I31" s="2386"/>
      <c r="J31" s="2386"/>
      <c r="K31" s="2386"/>
      <c r="L31" s="2386"/>
      <c r="M31" s="2387"/>
      <c r="N31" s="926"/>
      <c r="O31" s="926"/>
      <c r="P31" s="926"/>
      <c r="Q31" s="927"/>
      <c r="R31" s="927"/>
      <c r="S31" s="927"/>
      <c r="T31" s="927"/>
      <c r="U31" s="927"/>
      <c r="V31" s="927"/>
      <c r="W31" s="927"/>
      <c r="X31" s="927"/>
      <c r="Y31" s="927"/>
      <c r="Z31" s="927"/>
      <c r="AA31" s="927"/>
      <c r="AB31" s="927"/>
      <c r="AC31" s="927"/>
      <c r="AD31" s="927"/>
      <c r="AE31" s="927"/>
      <c r="AF31" s="927"/>
      <c r="AG31" s="927"/>
      <c r="AH31" s="927"/>
      <c r="AI31" s="962" t="str">
        <f t="shared" si="0"/>
        <v/>
      </c>
      <c r="AJ31" s="963"/>
      <c r="AK31" s="964"/>
      <c r="AL31" s="927"/>
      <c r="AM31" s="927"/>
      <c r="AN31" s="927"/>
      <c r="AO31" s="927"/>
      <c r="AP31" s="927"/>
      <c r="AQ31" s="927"/>
      <c r="AR31" s="2365"/>
      <c r="AS31" s="2366"/>
      <c r="AT31" s="2366"/>
      <c r="AU31" s="2347" t="s">
        <v>119</v>
      </c>
      <c r="AV31" s="2348"/>
      <c r="AW31" s="96"/>
      <c r="AX31" s="2338"/>
      <c r="AY31" s="927"/>
      <c r="AZ31" s="927"/>
      <c r="BA31" s="2339" t="str">
        <f t="shared" si="1"/>
        <v/>
      </c>
      <c r="BB31" s="2339"/>
      <c r="BC31" s="2339"/>
      <c r="BD31" s="2339" t="str">
        <f t="shared" si="2"/>
        <v/>
      </c>
      <c r="BE31" s="2339"/>
      <c r="BF31" s="2339"/>
      <c r="BG31" s="2339" t="str">
        <f t="shared" si="3"/>
        <v/>
      </c>
      <c r="BH31" s="2339"/>
      <c r="BI31" s="2339"/>
      <c r="BJ31" s="2339" t="str">
        <f t="shared" si="4"/>
        <v/>
      </c>
      <c r="BK31" s="2339"/>
      <c r="BL31" s="2339"/>
      <c r="BM31" s="1678" t="str">
        <f>IFERROR(SQRT(AL31/AL30)*AO30,"")</f>
        <v/>
      </c>
      <c r="BN31" s="1678"/>
      <c r="BO31" s="2340"/>
      <c r="BP31" s="1678" t="e">
        <f>BD31/BG31</f>
        <v>#VALUE!</v>
      </c>
      <c r="BQ31" s="1678"/>
      <c r="BR31" s="2322"/>
      <c r="BS31" s="5"/>
      <c r="BT31" s="5"/>
      <c r="BU31" s="5"/>
      <c r="BV31" s="5"/>
      <c r="BW31" s="5"/>
      <c r="BX31" s="5"/>
      <c r="BY31" s="5"/>
      <c r="BZ31" s="5"/>
      <c r="CA31" s="5"/>
      <c r="CB31" s="5"/>
      <c r="CC31" s="5"/>
      <c r="CD31" s="5"/>
      <c r="CE31" s="5"/>
      <c r="CF31" s="5"/>
    </row>
    <row r="32" spans="1:84" ht="12" customHeight="1" x14ac:dyDescent="0.25">
      <c r="A32" s="2376"/>
      <c r="B32" s="2377"/>
      <c r="C32" s="2377"/>
      <c r="D32" s="2377"/>
      <c r="E32" s="2377"/>
      <c r="F32" s="2377"/>
      <c r="G32" s="2378"/>
      <c r="H32" s="2373" t="s">
        <v>102</v>
      </c>
      <c r="I32" s="2374"/>
      <c r="J32" s="2374"/>
      <c r="K32" s="2374"/>
      <c r="L32" s="2374"/>
      <c r="M32" s="2375"/>
      <c r="N32" s="2372"/>
      <c r="O32" s="2372"/>
      <c r="P32" s="2372"/>
      <c r="Q32" s="2355"/>
      <c r="R32" s="2355"/>
      <c r="S32" s="2355"/>
      <c r="T32" s="2355"/>
      <c r="U32" s="2355"/>
      <c r="V32" s="2355"/>
      <c r="W32" s="2355"/>
      <c r="X32" s="2355"/>
      <c r="Y32" s="2355"/>
      <c r="Z32" s="2355"/>
      <c r="AA32" s="2355"/>
      <c r="AB32" s="2355"/>
      <c r="AC32" s="2355"/>
      <c r="AD32" s="2355"/>
      <c r="AE32" s="2355"/>
      <c r="AF32" s="2355"/>
      <c r="AG32" s="2355"/>
      <c r="AH32" s="2355"/>
      <c r="AI32" s="2352" t="str">
        <f t="shared" si="0"/>
        <v/>
      </c>
      <c r="AJ32" s="2353"/>
      <c r="AK32" s="2354"/>
      <c r="AL32" s="2355"/>
      <c r="AM32" s="2355"/>
      <c r="AN32" s="2355"/>
      <c r="AO32" s="2355"/>
      <c r="AP32" s="2355"/>
      <c r="AQ32" s="2355"/>
      <c r="AR32" s="2362" t="s">
        <v>99</v>
      </c>
      <c r="AS32" s="2363"/>
      <c r="AT32" s="2363"/>
      <c r="AU32" s="2363"/>
      <c r="AV32" s="2364"/>
      <c r="AW32" s="96"/>
      <c r="AX32" s="2334"/>
      <c r="AY32" s="2335"/>
      <c r="AZ32" s="2335"/>
      <c r="BA32" s="2336" t="str">
        <f t="shared" si="1"/>
        <v/>
      </c>
      <c r="BB32" s="2336"/>
      <c r="BC32" s="2336"/>
      <c r="BD32" s="2336" t="str">
        <f t="shared" si="2"/>
        <v/>
      </c>
      <c r="BE32" s="2336"/>
      <c r="BF32" s="2336"/>
      <c r="BG32" s="2336" t="str">
        <f t="shared" si="3"/>
        <v/>
      </c>
      <c r="BH32" s="2336"/>
      <c r="BI32" s="2336"/>
      <c r="BJ32" s="2336" t="str">
        <f t="shared" si="4"/>
        <v/>
      </c>
      <c r="BK32" s="2336"/>
      <c r="BL32" s="2336"/>
      <c r="BM32" s="2323" t="s">
        <v>99</v>
      </c>
      <c r="BN32" s="2324"/>
      <c r="BO32" s="2337"/>
      <c r="BP32" s="2323" t="s">
        <v>99</v>
      </c>
      <c r="BQ32" s="2324"/>
      <c r="BR32" s="2325"/>
      <c r="BS32" s="5"/>
      <c r="BT32" s="5"/>
      <c r="BU32" s="5"/>
      <c r="BV32" s="5"/>
      <c r="BW32" s="5"/>
      <c r="BX32" s="5"/>
      <c r="BY32" s="5"/>
      <c r="BZ32" s="5"/>
      <c r="CA32" s="5"/>
      <c r="CB32" s="5"/>
      <c r="CC32" s="5"/>
      <c r="CD32" s="5"/>
      <c r="CE32" s="5"/>
      <c r="CF32" s="5"/>
    </row>
    <row r="33" spans="1:84" ht="12" customHeight="1" thickBot="1" x14ac:dyDescent="0.3">
      <c r="A33" s="2382"/>
      <c r="B33" s="2383"/>
      <c r="C33" s="2383"/>
      <c r="D33" s="2383"/>
      <c r="E33" s="2383"/>
      <c r="F33" s="2383"/>
      <c r="G33" s="2384"/>
      <c r="H33" s="2403" t="s">
        <v>101</v>
      </c>
      <c r="I33" s="2404"/>
      <c r="J33" s="2404"/>
      <c r="K33" s="2404"/>
      <c r="L33" s="2404"/>
      <c r="M33" s="2405"/>
      <c r="N33" s="1532"/>
      <c r="O33" s="1532"/>
      <c r="P33" s="1532"/>
      <c r="Q33" s="985"/>
      <c r="R33" s="985"/>
      <c r="S33" s="985"/>
      <c r="T33" s="985"/>
      <c r="U33" s="985"/>
      <c r="V33" s="985"/>
      <c r="W33" s="985"/>
      <c r="X33" s="985"/>
      <c r="Y33" s="985"/>
      <c r="Z33" s="985"/>
      <c r="AA33" s="985"/>
      <c r="AB33" s="985"/>
      <c r="AC33" s="985"/>
      <c r="AD33" s="985"/>
      <c r="AE33" s="985"/>
      <c r="AF33" s="985"/>
      <c r="AG33" s="985"/>
      <c r="AH33" s="985"/>
      <c r="AI33" s="968" t="str">
        <f t="shared" si="0"/>
        <v/>
      </c>
      <c r="AJ33" s="969"/>
      <c r="AK33" s="970"/>
      <c r="AL33" s="985"/>
      <c r="AM33" s="985"/>
      <c r="AN33" s="985"/>
      <c r="AO33" s="985"/>
      <c r="AP33" s="985"/>
      <c r="AQ33" s="985"/>
      <c r="AR33" s="2350"/>
      <c r="AS33" s="2351"/>
      <c r="AT33" s="2351"/>
      <c r="AU33" s="2367" t="s">
        <v>119</v>
      </c>
      <c r="AV33" s="2368"/>
      <c r="AW33" s="96"/>
      <c r="AX33" s="2349"/>
      <c r="AY33" s="985"/>
      <c r="AZ33" s="985"/>
      <c r="BA33" s="2333" t="str">
        <f t="shared" si="1"/>
        <v/>
      </c>
      <c r="BB33" s="2333"/>
      <c r="BC33" s="2333"/>
      <c r="BD33" s="2333" t="str">
        <f t="shared" si="2"/>
        <v/>
      </c>
      <c r="BE33" s="2333"/>
      <c r="BF33" s="2333"/>
      <c r="BG33" s="2333" t="str">
        <f t="shared" si="3"/>
        <v/>
      </c>
      <c r="BH33" s="2333"/>
      <c r="BI33" s="2333"/>
      <c r="BJ33" s="2333" t="str">
        <f t="shared" si="4"/>
        <v/>
      </c>
      <c r="BK33" s="2333"/>
      <c r="BL33" s="2333"/>
      <c r="BM33" s="1413" t="str">
        <f>IFERROR(SQRT(AL33/AL32)*AO32,"")</f>
        <v/>
      </c>
      <c r="BN33" s="1413"/>
      <c r="BO33" s="1414"/>
      <c r="BP33" s="1413" t="e">
        <f>BD33/BG33</f>
        <v>#VALUE!</v>
      </c>
      <c r="BQ33" s="1413"/>
      <c r="BR33" s="2326"/>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56" t="s">
        <v>417</v>
      </c>
      <c r="AD34" s="2357"/>
      <c r="AE34" s="2357"/>
      <c r="AF34" s="2357"/>
      <c r="AG34" s="2357"/>
      <c r="AH34" s="2357"/>
      <c r="AI34" s="2357"/>
      <c r="AJ34" s="2357"/>
      <c r="AK34" s="2357"/>
      <c r="AL34" s="2357"/>
      <c r="AM34" s="2357"/>
      <c r="AN34" s="2358"/>
      <c r="AO34" s="2336">
        <f>AR34</f>
        <v>0</v>
      </c>
      <c r="AP34" s="2336"/>
      <c r="AQ34" s="2336"/>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59" t="s">
        <v>416</v>
      </c>
      <c r="AD35" s="2360"/>
      <c r="AE35" s="2360"/>
      <c r="AF35" s="2360"/>
      <c r="AG35" s="2360"/>
      <c r="AH35" s="2360"/>
      <c r="AI35" s="2360"/>
      <c r="AJ35" s="2360"/>
      <c r="AK35" s="2360"/>
      <c r="AL35" s="2360"/>
      <c r="AM35" s="2360"/>
      <c r="AN35" s="2361"/>
      <c r="AO35" s="2301">
        <f>AR35</f>
        <v>0</v>
      </c>
      <c r="AP35" s="2301"/>
      <c r="AQ35" s="2301"/>
      <c r="AR35" s="279">
        <f>SUM(AO13,AO15,AO17,AO19,AO21,AO23,AO25,AO27,AO29,AO31,AO33)</f>
        <v>0</v>
      </c>
      <c r="AS35" s="276"/>
      <c r="AT35" s="276"/>
      <c r="AU35" s="276"/>
      <c r="AV35" s="277"/>
      <c r="AW35" s="96"/>
      <c r="AX35" s="1313" t="s">
        <v>696</v>
      </c>
      <c r="AY35" s="1314"/>
      <c r="AZ35" s="1314"/>
      <c r="BA35" s="1314"/>
      <c r="BB35" s="1314"/>
      <c r="BC35" s="1314"/>
      <c r="BD35" s="1314"/>
      <c r="BE35" s="1314"/>
      <c r="BF35" s="1314"/>
      <c r="BG35" s="1314"/>
      <c r="BH35" s="1314"/>
      <c r="BI35" s="1314"/>
      <c r="BJ35" s="1314"/>
      <c r="BK35" s="1314"/>
      <c r="BL35" s="131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70"/>
      <c r="C36" s="1970"/>
      <c r="D36" s="1970"/>
      <c r="E36" s="1970"/>
      <c r="F36" s="1970"/>
      <c r="G36" s="1970"/>
      <c r="H36" s="1970"/>
      <c r="I36" s="1970"/>
      <c r="J36" s="1970"/>
      <c r="K36" s="1970"/>
      <c r="L36" s="1970"/>
      <c r="M36" s="1970"/>
      <c r="N36" s="1970"/>
      <c r="O36" s="1970"/>
      <c r="P36" s="1970"/>
      <c r="Q36" s="1970"/>
      <c r="R36" s="1970"/>
      <c r="S36" s="1970"/>
      <c r="T36" s="1970"/>
      <c r="U36" s="1970"/>
      <c r="V36" s="1970"/>
      <c r="W36" s="1970"/>
      <c r="X36" s="1970"/>
      <c r="Y36" s="1970"/>
      <c r="Z36" s="1970"/>
      <c r="AA36" s="1970"/>
      <c r="AB36" s="1970"/>
      <c r="AC36" s="1970"/>
      <c r="AD36" s="1970"/>
      <c r="AE36" s="1970"/>
      <c r="AF36" s="1970"/>
      <c r="AG36" s="1970"/>
      <c r="AH36" s="1970"/>
      <c r="AI36" s="1970"/>
      <c r="AJ36" s="1970"/>
      <c r="AK36" s="1970"/>
      <c r="AL36" s="1970"/>
      <c r="AM36" s="1970"/>
      <c r="AN36" s="1970"/>
      <c r="AO36" s="1970"/>
      <c r="AP36" s="1970"/>
      <c r="AQ36" s="1970"/>
      <c r="AR36" s="1970"/>
      <c r="AS36" s="1970"/>
      <c r="AT36" s="1970"/>
      <c r="AU36" s="1970"/>
      <c r="AV36" s="1970"/>
      <c r="AW36" s="96"/>
      <c r="AX36" s="913"/>
      <c r="AY36" s="914"/>
      <c r="AZ36" s="914"/>
      <c r="BA36" s="914"/>
      <c r="BB36" s="915"/>
      <c r="BC36" s="916"/>
      <c r="BD36" s="914"/>
      <c r="BE36" s="914"/>
      <c r="BF36" s="914"/>
      <c r="BG36" s="915"/>
      <c r="BH36" s="916"/>
      <c r="BI36" s="914"/>
      <c r="BJ36" s="914"/>
      <c r="BK36" s="914"/>
      <c r="BL36" s="91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70"/>
      <c r="C37" s="1970"/>
      <c r="D37" s="1970"/>
      <c r="E37" s="1970"/>
      <c r="F37" s="1970"/>
      <c r="G37" s="1970"/>
      <c r="H37" s="1970"/>
      <c r="I37" s="1970"/>
      <c r="J37" s="1970"/>
      <c r="K37" s="1970"/>
      <c r="L37" s="1970"/>
      <c r="M37" s="1970"/>
      <c r="N37" s="1970"/>
      <c r="O37" s="1970"/>
      <c r="P37" s="1970"/>
      <c r="Q37" s="1970"/>
      <c r="R37" s="1970"/>
      <c r="S37" s="1970"/>
      <c r="T37" s="1970"/>
      <c r="U37" s="1970"/>
      <c r="V37" s="1970"/>
      <c r="W37" s="1970"/>
      <c r="X37" s="1970"/>
      <c r="Y37" s="1970"/>
      <c r="Z37" s="1970"/>
      <c r="AA37" s="1970"/>
      <c r="AB37" s="1970"/>
      <c r="AC37" s="1970"/>
      <c r="AD37" s="1970"/>
      <c r="AE37" s="1970"/>
      <c r="AF37" s="1970"/>
      <c r="AG37" s="1970"/>
      <c r="AH37" s="1970"/>
      <c r="AI37" s="1970"/>
      <c r="AJ37" s="1970"/>
      <c r="AK37" s="1970"/>
      <c r="AL37" s="1970"/>
      <c r="AM37" s="1970"/>
      <c r="AN37" s="1970"/>
      <c r="AO37" s="1970"/>
      <c r="AP37" s="1970"/>
      <c r="AQ37" s="1970"/>
      <c r="AR37" s="1970"/>
      <c r="AS37" s="1970"/>
      <c r="AT37" s="1970"/>
      <c r="AU37" s="1970"/>
      <c r="AV37" s="1970"/>
      <c r="AW37" s="96"/>
      <c r="AX37" s="894"/>
      <c r="AY37" s="878"/>
      <c r="AZ37" s="878"/>
      <c r="BA37" s="878"/>
      <c r="BB37" s="879"/>
      <c r="BC37" s="877"/>
      <c r="BD37" s="878"/>
      <c r="BE37" s="878"/>
      <c r="BF37" s="878"/>
      <c r="BG37" s="879"/>
      <c r="BH37" s="877"/>
      <c r="BI37" s="878"/>
      <c r="BJ37" s="878"/>
      <c r="BK37" s="878"/>
      <c r="BL37" s="88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70"/>
      <c r="C38" s="1970"/>
      <c r="D38" s="1970"/>
      <c r="E38" s="1970"/>
      <c r="F38" s="1970"/>
      <c r="G38" s="1970"/>
      <c r="H38" s="1970"/>
      <c r="I38" s="1970"/>
      <c r="J38" s="1970"/>
      <c r="K38" s="1970"/>
      <c r="L38" s="1970"/>
      <c r="M38" s="1970"/>
      <c r="N38" s="1970"/>
      <c r="O38" s="1970"/>
      <c r="P38" s="1970"/>
      <c r="Q38" s="1970"/>
      <c r="R38" s="1970"/>
      <c r="S38" s="1970"/>
      <c r="T38" s="1970"/>
      <c r="U38" s="1970"/>
      <c r="V38" s="1970"/>
      <c r="W38" s="1970"/>
      <c r="X38" s="1970"/>
      <c r="Y38" s="1970"/>
      <c r="Z38" s="1970"/>
      <c r="AA38" s="1970"/>
      <c r="AB38" s="1970"/>
      <c r="AC38" s="1970"/>
      <c r="AD38" s="1970"/>
      <c r="AE38" s="1970"/>
      <c r="AF38" s="1970"/>
      <c r="AG38" s="1970"/>
      <c r="AH38" s="1970"/>
      <c r="AI38" s="1970"/>
      <c r="AJ38" s="1970"/>
      <c r="AK38" s="1970"/>
      <c r="AL38" s="1970"/>
      <c r="AM38" s="1970"/>
      <c r="AN38" s="1970"/>
      <c r="AO38" s="1970"/>
      <c r="AP38" s="1970"/>
      <c r="AQ38" s="1970"/>
      <c r="AR38" s="1970"/>
      <c r="AS38" s="1970"/>
      <c r="AT38" s="1970"/>
      <c r="AU38" s="1970"/>
      <c r="AV38" s="1970"/>
      <c r="AW38" s="5"/>
      <c r="AX38" s="894"/>
      <c r="AY38" s="878"/>
      <c r="AZ38" s="878"/>
      <c r="BA38" s="878"/>
      <c r="BB38" s="879"/>
      <c r="BC38" s="877"/>
      <c r="BD38" s="878"/>
      <c r="BE38" s="878"/>
      <c r="BF38" s="878"/>
      <c r="BG38" s="879"/>
      <c r="BH38" s="877"/>
      <c r="BI38" s="878"/>
      <c r="BJ38" s="878"/>
      <c r="BK38" s="878"/>
      <c r="BL38" s="88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70"/>
      <c r="C39" s="1970"/>
      <c r="D39" s="1970"/>
      <c r="E39" s="1970"/>
      <c r="F39" s="1970"/>
      <c r="G39" s="1970"/>
      <c r="H39" s="1970"/>
      <c r="I39" s="1970"/>
      <c r="J39" s="1970"/>
      <c r="K39" s="1970"/>
      <c r="L39" s="1970"/>
      <c r="M39" s="1970"/>
      <c r="N39" s="1970"/>
      <c r="O39" s="1970"/>
      <c r="P39" s="1970"/>
      <c r="Q39" s="1970"/>
      <c r="R39" s="1970"/>
      <c r="S39" s="1970"/>
      <c r="T39" s="1970"/>
      <c r="U39" s="1970"/>
      <c r="V39" s="1970"/>
      <c r="W39" s="1970"/>
      <c r="X39" s="1970"/>
      <c r="Y39" s="1970"/>
      <c r="Z39" s="1970"/>
      <c r="AA39" s="1970"/>
      <c r="AB39" s="1970"/>
      <c r="AC39" s="1970"/>
      <c r="AD39" s="1970"/>
      <c r="AE39" s="1970"/>
      <c r="AF39" s="1970"/>
      <c r="AG39" s="1970"/>
      <c r="AH39" s="1970"/>
      <c r="AI39" s="1970"/>
      <c r="AJ39" s="1970"/>
      <c r="AK39" s="1970"/>
      <c r="AL39" s="1970"/>
      <c r="AM39" s="1970"/>
      <c r="AN39" s="1970"/>
      <c r="AO39" s="1970"/>
      <c r="AP39" s="1970"/>
      <c r="AQ39" s="1970"/>
      <c r="AR39" s="1970"/>
      <c r="AS39" s="1970"/>
      <c r="AT39" s="1970"/>
      <c r="AU39" s="1970"/>
      <c r="AV39" s="1970"/>
      <c r="AW39" s="5"/>
      <c r="AX39" s="894"/>
      <c r="AY39" s="878"/>
      <c r="AZ39" s="878"/>
      <c r="BA39" s="878"/>
      <c r="BB39" s="879"/>
      <c r="BC39" s="877"/>
      <c r="BD39" s="878"/>
      <c r="BE39" s="878"/>
      <c r="BF39" s="878"/>
      <c r="BG39" s="879"/>
      <c r="BH39" s="877"/>
      <c r="BI39" s="878"/>
      <c r="BJ39" s="878"/>
      <c r="BK39" s="878"/>
      <c r="BL39" s="88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70"/>
      <c r="C40" s="1970"/>
      <c r="D40" s="1970"/>
      <c r="E40" s="1970"/>
      <c r="F40" s="1970"/>
      <c r="G40" s="1970"/>
      <c r="H40" s="1970"/>
      <c r="I40" s="1970"/>
      <c r="J40" s="1970"/>
      <c r="K40" s="1970"/>
      <c r="L40" s="1970"/>
      <c r="M40" s="1970"/>
      <c r="N40" s="1970"/>
      <c r="O40" s="1970"/>
      <c r="P40" s="1970"/>
      <c r="Q40" s="1970"/>
      <c r="R40" s="1970"/>
      <c r="S40" s="1970"/>
      <c r="T40" s="1970"/>
      <c r="U40" s="1970"/>
      <c r="V40" s="1970"/>
      <c r="W40" s="1970"/>
      <c r="X40" s="1970"/>
      <c r="Y40" s="1970"/>
      <c r="Z40" s="1970"/>
      <c r="AA40" s="1970"/>
      <c r="AB40" s="1970"/>
      <c r="AC40" s="1970"/>
      <c r="AD40" s="1970"/>
      <c r="AE40" s="1970"/>
      <c r="AF40" s="1970"/>
      <c r="AG40" s="1970"/>
      <c r="AH40" s="1970"/>
      <c r="AI40" s="1970"/>
      <c r="AJ40" s="1970"/>
      <c r="AK40" s="1970"/>
      <c r="AL40" s="1970"/>
      <c r="AM40" s="1970"/>
      <c r="AN40" s="1970"/>
      <c r="AO40" s="1970"/>
      <c r="AP40" s="1970"/>
      <c r="AQ40" s="1970"/>
      <c r="AR40" s="1970"/>
      <c r="AS40" s="1970"/>
      <c r="AT40" s="1970"/>
      <c r="AU40" s="1970"/>
      <c r="AV40" s="1970"/>
      <c r="AW40" s="5"/>
      <c r="AX40" s="894"/>
      <c r="AY40" s="878"/>
      <c r="AZ40" s="878"/>
      <c r="BA40" s="878"/>
      <c r="BB40" s="879"/>
      <c r="BC40" s="877"/>
      <c r="BD40" s="878"/>
      <c r="BE40" s="878"/>
      <c r="BF40" s="878"/>
      <c r="BG40" s="879"/>
      <c r="BH40" s="877"/>
      <c r="BI40" s="878"/>
      <c r="BJ40" s="878"/>
      <c r="BK40" s="878"/>
      <c r="BL40" s="88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8"/>
      <c r="AY41" s="931"/>
      <c r="AZ41" s="931"/>
      <c r="BA41" s="931"/>
      <c r="BB41" s="939"/>
      <c r="BC41" s="930"/>
      <c r="BD41" s="931"/>
      <c r="BE41" s="931"/>
      <c r="BF41" s="931"/>
      <c r="BG41" s="939"/>
      <c r="BH41" s="930"/>
      <c r="BI41" s="931"/>
      <c r="BJ41" s="931"/>
      <c r="BK41" s="931"/>
      <c r="BL41" s="93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4" t="s">
        <v>38</v>
      </c>
      <c r="B42" s="1714"/>
      <c r="C42" s="1714"/>
      <c r="D42" s="1714"/>
      <c r="E42" s="967"/>
      <c r="F42" s="967"/>
      <c r="G42" s="967"/>
      <c r="H42" s="967"/>
      <c r="I42" s="967"/>
      <c r="J42" s="967"/>
      <c r="K42" s="967"/>
      <c r="L42" s="6"/>
      <c r="M42" s="6"/>
      <c r="N42" s="6"/>
      <c r="O42" s="6"/>
      <c r="P42" s="6"/>
      <c r="Q42" s="6"/>
      <c r="R42" s="6"/>
      <c r="S42" s="6"/>
      <c r="T42" s="6"/>
      <c r="U42" s="6"/>
      <c r="V42" s="6"/>
      <c r="W42" s="6"/>
      <c r="X42" s="6"/>
      <c r="Y42" s="6"/>
      <c r="Z42" s="6"/>
      <c r="AA42" s="6"/>
      <c r="AB42" s="6"/>
      <c r="AC42" s="6"/>
      <c r="AD42" s="1714" t="s">
        <v>37</v>
      </c>
      <c r="AE42" s="1714"/>
      <c r="AF42" s="1714"/>
      <c r="AG42" s="1714"/>
      <c r="AH42" s="1714"/>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6" t="s">
        <v>49</v>
      </c>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9" t="s">
        <v>641</v>
      </c>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9" t="s">
        <v>48</v>
      </c>
      <c r="B7" s="1379"/>
      <c r="C7" s="1379"/>
      <c r="D7" s="1379"/>
      <c r="E7" s="1379"/>
      <c r="F7" s="896"/>
      <c r="G7" s="896"/>
      <c r="H7" s="896"/>
      <c r="I7" s="896"/>
      <c r="J7" s="896"/>
      <c r="K7" s="896"/>
      <c r="L7" s="896"/>
      <c r="M7" s="896"/>
      <c r="N7" s="896"/>
      <c r="O7" s="896"/>
      <c r="P7" s="89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6" t="s">
        <v>435</v>
      </c>
      <c r="B9" s="1297"/>
      <c r="C9" s="1297"/>
      <c r="D9" s="1297"/>
      <c r="E9" s="1297"/>
      <c r="F9" s="1297"/>
      <c r="G9" s="1297"/>
      <c r="H9" s="1297"/>
      <c r="I9" s="1297"/>
      <c r="J9" s="1297"/>
      <c r="K9" s="1297"/>
      <c r="L9" s="1297"/>
      <c r="M9" s="1297"/>
      <c r="N9" s="1297"/>
      <c r="O9" s="1297"/>
      <c r="P9" s="1297"/>
      <c r="Q9" s="1297"/>
      <c r="R9" s="1297"/>
      <c r="S9" s="1297"/>
      <c r="T9" s="1297"/>
      <c r="U9" s="1297"/>
      <c r="V9" s="1297"/>
      <c r="W9" s="1297"/>
      <c r="X9" s="1297"/>
      <c r="Y9" s="1297"/>
      <c r="Z9" s="1297"/>
      <c r="AA9" s="1297"/>
      <c r="AB9" s="1297"/>
      <c r="AC9" s="1297"/>
      <c r="AD9" s="1297"/>
      <c r="AE9" s="1297"/>
      <c r="AF9" s="1297"/>
      <c r="AG9" s="1297"/>
      <c r="AH9" s="1297"/>
      <c r="AI9" s="1297"/>
      <c r="AJ9" s="1297"/>
      <c r="AK9" s="1297"/>
      <c r="AL9" s="1297"/>
      <c r="AM9" s="1298"/>
      <c r="AN9" s="37"/>
      <c r="AO9" s="37"/>
      <c r="AP9" s="37"/>
      <c r="AQ9" s="37"/>
      <c r="AR9" s="37"/>
      <c r="AS9" s="37"/>
      <c r="AT9" s="37"/>
      <c r="AU9" s="37"/>
      <c r="AV9" s="37"/>
      <c r="AW9" s="96"/>
      <c r="AX9" s="2341" t="s">
        <v>434</v>
      </c>
      <c r="AY9" s="2327"/>
      <c r="AZ9" s="2327"/>
      <c r="BA9" s="2327" t="s">
        <v>433</v>
      </c>
      <c r="BB9" s="2327"/>
      <c r="BC9" s="2327"/>
      <c r="BD9" s="2327" t="s">
        <v>432</v>
      </c>
      <c r="BE9" s="2327"/>
      <c r="BF9" s="2328"/>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401" t="s">
        <v>428</v>
      </c>
      <c r="B10" s="2389"/>
      <c r="C10" s="2389"/>
      <c r="D10" s="2389"/>
      <c r="E10" s="2389"/>
      <c r="F10" s="2389"/>
      <c r="G10" s="2390"/>
      <c r="H10" s="2388" t="s">
        <v>427</v>
      </c>
      <c r="I10" s="2389"/>
      <c r="J10" s="2389"/>
      <c r="K10" s="2389"/>
      <c r="L10" s="2389"/>
      <c r="M10" s="2390"/>
      <c r="N10" s="2391" t="s">
        <v>426</v>
      </c>
      <c r="O10" s="2392"/>
      <c r="P10" s="2393"/>
      <c r="Q10" s="1960" t="s">
        <v>425</v>
      </c>
      <c r="R10" s="1960"/>
      <c r="S10" s="1960"/>
      <c r="T10" s="1960"/>
      <c r="U10" s="1960"/>
      <c r="V10" s="1960"/>
      <c r="W10" s="1960" t="s">
        <v>424</v>
      </c>
      <c r="X10" s="1960"/>
      <c r="Y10" s="1960"/>
      <c r="Z10" s="1960"/>
      <c r="AA10" s="1960"/>
      <c r="AB10" s="1960"/>
      <c r="AC10" s="2388" t="s">
        <v>421</v>
      </c>
      <c r="AD10" s="2389"/>
      <c r="AE10" s="2390"/>
      <c r="AF10" s="2416" t="s">
        <v>433</v>
      </c>
      <c r="AG10" s="2417"/>
      <c r="AH10" s="2418"/>
      <c r="AI10" s="2388" t="s">
        <v>39</v>
      </c>
      <c r="AJ10" s="2389"/>
      <c r="AK10" s="2389"/>
      <c r="AL10" s="2389"/>
      <c r="AM10" s="2397"/>
      <c r="AN10" s="37"/>
      <c r="AO10" s="37"/>
      <c r="AP10" s="37"/>
      <c r="AQ10" s="37"/>
      <c r="AR10" s="37"/>
      <c r="AS10" s="37"/>
      <c r="AT10" s="37"/>
      <c r="AU10" s="37"/>
      <c r="AV10" s="37"/>
      <c r="AW10" s="96"/>
      <c r="AX10" s="2342"/>
      <c r="AY10" s="2329"/>
      <c r="AZ10" s="2329"/>
      <c r="BA10" s="2329"/>
      <c r="BB10" s="2329"/>
      <c r="BC10" s="2329"/>
      <c r="BD10" s="2329"/>
      <c r="BE10" s="2329"/>
      <c r="BF10" s="2330"/>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401"/>
      <c r="B11" s="2389"/>
      <c r="C11" s="2389"/>
      <c r="D11" s="2389"/>
      <c r="E11" s="2389"/>
      <c r="F11" s="2389"/>
      <c r="G11" s="2390"/>
      <c r="H11" s="2388"/>
      <c r="I11" s="2389"/>
      <c r="J11" s="2389"/>
      <c r="K11" s="2389"/>
      <c r="L11" s="2389"/>
      <c r="M11" s="2390"/>
      <c r="N11" s="2391"/>
      <c r="O11" s="2392"/>
      <c r="P11" s="2393"/>
      <c r="Q11" s="2394" t="s">
        <v>281</v>
      </c>
      <c r="R11" s="2395"/>
      <c r="S11" s="2396"/>
      <c r="T11" s="2394" t="s">
        <v>282</v>
      </c>
      <c r="U11" s="2395"/>
      <c r="V11" s="2396"/>
      <c r="W11" s="2394" t="s">
        <v>281</v>
      </c>
      <c r="X11" s="2395"/>
      <c r="Y11" s="2396"/>
      <c r="Z11" s="2394" t="s">
        <v>282</v>
      </c>
      <c r="AA11" s="2395"/>
      <c r="AB11" s="2396"/>
      <c r="AC11" s="2388"/>
      <c r="AD11" s="2389"/>
      <c r="AE11" s="2390"/>
      <c r="AF11" s="2388"/>
      <c r="AG11" s="2389"/>
      <c r="AH11" s="2390"/>
      <c r="AI11" s="2398"/>
      <c r="AJ11" s="2399"/>
      <c r="AK11" s="2399"/>
      <c r="AL11" s="2399"/>
      <c r="AM11" s="2400"/>
      <c r="AN11" s="37"/>
      <c r="AO11" s="37"/>
      <c r="AP11" s="37"/>
      <c r="AQ11" s="37"/>
      <c r="AR11" s="37"/>
      <c r="AS11" s="37"/>
      <c r="AT11" s="37"/>
      <c r="AU11" s="37"/>
      <c r="AV11" s="37"/>
      <c r="AW11" s="96"/>
      <c r="AX11" s="2343"/>
      <c r="AY11" s="2331"/>
      <c r="AZ11" s="2331"/>
      <c r="BA11" s="2331"/>
      <c r="BB11" s="2331"/>
      <c r="BC11" s="2331"/>
      <c r="BD11" s="2331"/>
      <c r="BE11" s="2331"/>
      <c r="BF11" s="2332"/>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76"/>
      <c r="B12" s="2377"/>
      <c r="C12" s="2377"/>
      <c r="D12" s="2377"/>
      <c r="E12" s="2377"/>
      <c r="F12" s="2377"/>
      <c r="G12" s="2378"/>
      <c r="H12" s="2373" t="s">
        <v>102</v>
      </c>
      <c r="I12" s="2374"/>
      <c r="J12" s="2374"/>
      <c r="K12" s="2374"/>
      <c r="L12" s="2374"/>
      <c r="M12" s="2375"/>
      <c r="N12" s="2372"/>
      <c r="O12" s="2372"/>
      <c r="P12" s="2372"/>
      <c r="Q12" s="2355"/>
      <c r="R12" s="2355"/>
      <c r="S12" s="2355"/>
      <c r="T12" s="2355"/>
      <c r="U12" s="2355"/>
      <c r="V12" s="2355"/>
      <c r="W12" s="2355"/>
      <c r="X12" s="2355"/>
      <c r="Y12" s="2355"/>
      <c r="Z12" s="2355"/>
      <c r="AA12" s="2355"/>
      <c r="AB12" s="2355"/>
      <c r="AC12" s="2415"/>
      <c r="AD12" s="2415"/>
      <c r="AE12" s="2415"/>
      <c r="AF12" s="2415"/>
      <c r="AG12" s="2415"/>
      <c r="AH12" s="2415"/>
      <c r="AI12" s="2362"/>
      <c r="AJ12" s="2363"/>
      <c r="AK12" s="2363"/>
      <c r="AL12" s="2363"/>
      <c r="AM12" s="2364"/>
      <c r="AN12" s="37"/>
      <c r="AO12" s="37"/>
      <c r="AP12" s="37"/>
      <c r="AQ12" s="37"/>
      <c r="AR12" s="37"/>
      <c r="AS12" s="37"/>
      <c r="AT12" s="37"/>
      <c r="AU12" s="37"/>
      <c r="AV12" s="37"/>
      <c r="AW12" s="96"/>
      <c r="AX12" s="2334"/>
      <c r="AY12" s="2335"/>
      <c r="AZ12" s="2335"/>
      <c r="BA12" s="2336" t="str">
        <f t="shared" ref="BA12:BA33" si="0">IF(1.08*N12*(Q12-W12)/1000&lt;&gt;0,1.08*N12*(Q12-W12)/1000,"")</f>
        <v/>
      </c>
      <c r="BB12" s="2336"/>
      <c r="BC12" s="2336"/>
      <c r="BD12" s="2336" t="str">
        <f t="shared" ref="BD12:BD33" si="1">IF(4.5*N12*AX12/1000&lt;&gt;0,4.5*N12*AX12/1000,"")</f>
        <v/>
      </c>
      <c r="BE12" s="2336"/>
      <c r="BF12" s="2408"/>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79"/>
      <c r="B13" s="2380"/>
      <c r="C13" s="2380"/>
      <c r="D13" s="2380"/>
      <c r="E13" s="2380"/>
      <c r="F13" s="2380"/>
      <c r="G13" s="2381"/>
      <c r="H13" s="2385" t="s">
        <v>101</v>
      </c>
      <c r="I13" s="2386"/>
      <c r="J13" s="2386"/>
      <c r="K13" s="2386"/>
      <c r="L13" s="2386"/>
      <c r="M13" s="2387"/>
      <c r="N13" s="926"/>
      <c r="O13" s="926"/>
      <c r="P13" s="926"/>
      <c r="Q13" s="927"/>
      <c r="R13" s="927"/>
      <c r="S13" s="927"/>
      <c r="T13" s="927"/>
      <c r="U13" s="927"/>
      <c r="V13" s="927"/>
      <c r="W13" s="927"/>
      <c r="X13" s="927"/>
      <c r="Y13" s="927"/>
      <c r="Z13" s="927"/>
      <c r="AA13" s="927"/>
      <c r="AB13" s="927"/>
      <c r="AC13" s="1678" t="str">
        <f>BD13</f>
        <v/>
      </c>
      <c r="AD13" s="1678"/>
      <c r="AE13" s="1678"/>
      <c r="AF13" s="1678" t="str">
        <f>BA13</f>
        <v/>
      </c>
      <c r="AG13" s="1678"/>
      <c r="AH13" s="1678"/>
      <c r="AI13" s="920"/>
      <c r="AJ13" s="921"/>
      <c r="AK13" s="921"/>
      <c r="AL13" s="921"/>
      <c r="AM13" s="922"/>
      <c r="AN13" s="37"/>
      <c r="AO13" s="37"/>
      <c r="AP13" s="37"/>
      <c r="AQ13" s="37"/>
      <c r="AR13" s="37"/>
      <c r="AS13" s="37"/>
      <c r="AT13" s="37"/>
      <c r="AU13" s="37"/>
      <c r="AV13" s="37"/>
      <c r="AW13" s="96"/>
      <c r="AX13" s="2338"/>
      <c r="AY13" s="927"/>
      <c r="AZ13" s="927"/>
      <c r="BA13" s="2339" t="str">
        <f>IF(1.08*N13*(Q13-W13)/1000&lt;&gt;0,1.08*N13*(Q13-W13)/1000,"")</f>
        <v/>
      </c>
      <c r="BB13" s="2339"/>
      <c r="BC13" s="2339"/>
      <c r="BD13" s="2339" t="str">
        <f>IF(4.5*N13*AX13/1000&lt;&gt;0,4.5*N13*AX13/1000,"")</f>
        <v/>
      </c>
      <c r="BE13" s="2339"/>
      <c r="BF13" s="2407"/>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76"/>
      <c r="B14" s="2377"/>
      <c r="C14" s="2377"/>
      <c r="D14" s="2377"/>
      <c r="E14" s="2377"/>
      <c r="F14" s="2377"/>
      <c r="G14" s="2378"/>
      <c r="H14" s="2373" t="s">
        <v>102</v>
      </c>
      <c r="I14" s="2374"/>
      <c r="J14" s="2374"/>
      <c r="K14" s="2374"/>
      <c r="L14" s="2374"/>
      <c r="M14" s="2375"/>
      <c r="N14" s="2372"/>
      <c r="O14" s="2372"/>
      <c r="P14" s="2372"/>
      <c r="Q14" s="2355"/>
      <c r="R14" s="2355"/>
      <c r="S14" s="2355"/>
      <c r="T14" s="2355"/>
      <c r="U14" s="2355"/>
      <c r="V14" s="2355"/>
      <c r="W14" s="2355"/>
      <c r="X14" s="2355"/>
      <c r="Y14" s="2355"/>
      <c r="Z14" s="2355"/>
      <c r="AA14" s="2355"/>
      <c r="AB14" s="2355"/>
      <c r="AC14" s="2415"/>
      <c r="AD14" s="2415"/>
      <c r="AE14" s="2415"/>
      <c r="AF14" s="2415"/>
      <c r="AG14" s="2415"/>
      <c r="AH14" s="2415"/>
      <c r="AI14" s="2362"/>
      <c r="AJ14" s="2363"/>
      <c r="AK14" s="2363"/>
      <c r="AL14" s="2363"/>
      <c r="AM14" s="2364"/>
      <c r="AN14" s="37"/>
      <c r="AO14" s="37"/>
      <c r="AP14" s="37"/>
      <c r="AQ14" s="37"/>
      <c r="AR14" s="37"/>
      <c r="AS14" s="37"/>
      <c r="AT14" s="37"/>
      <c r="AU14" s="37"/>
      <c r="AV14" s="37"/>
      <c r="AW14" s="96"/>
      <c r="AX14" s="2334"/>
      <c r="AY14" s="2335"/>
      <c r="AZ14" s="2335"/>
      <c r="BA14" s="2336" t="str">
        <f t="shared" si="0"/>
        <v/>
      </c>
      <c r="BB14" s="2336"/>
      <c r="BC14" s="2336"/>
      <c r="BD14" s="2336" t="str">
        <f t="shared" si="1"/>
        <v/>
      </c>
      <c r="BE14" s="2336"/>
      <c r="BF14" s="2408"/>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79"/>
      <c r="B15" s="2380"/>
      <c r="C15" s="2380"/>
      <c r="D15" s="2380"/>
      <c r="E15" s="2380"/>
      <c r="F15" s="2380"/>
      <c r="G15" s="2381"/>
      <c r="H15" s="2385" t="s">
        <v>101</v>
      </c>
      <c r="I15" s="2386"/>
      <c r="J15" s="2386"/>
      <c r="K15" s="2386"/>
      <c r="L15" s="2386"/>
      <c r="M15" s="2387"/>
      <c r="N15" s="2402"/>
      <c r="O15" s="2402"/>
      <c r="P15" s="2402"/>
      <c r="Q15" s="927"/>
      <c r="R15" s="927"/>
      <c r="S15" s="927"/>
      <c r="T15" s="927"/>
      <c r="U15" s="927"/>
      <c r="V15" s="927"/>
      <c r="W15" s="927"/>
      <c r="X15" s="927"/>
      <c r="Y15" s="927"/>
      <c r="Z15" s="927"/>
      <c r="AA15" s="927"/>
      <c r="AB15" s="927"/>
      <c r="AC15" s="1678" t="str">
        <f>BD15</f>
        <v/>
      </c>
      <c r="AD15" s="1678"/>
      <c r="AE15" s="1678"/>
      <c r="AF15" s="1678" t="str">
        <f>BA15</f>
        <v/>
      </c>
      <c r="AG15" s="1678"/>
      <c r="AH15" s="1678"/>
      <c r="AI15" s="920"/>
      <c r="AJ15" s="921"/>
      <c r="AK15" s="921"/>
      <c r="AL15" s="921"/>
      <c r="AM15" s="922"/>
      <c r="AN15" s="37"/>
      <c r="AO15" s="37"/>
      <c r="AP15" s="37"/>
      <c r="AQ15" s="37"/>
      <c r="AR15" s="37"/>
      <c r="AS15" s="37"/>
      <c r="AT15" s="37"/>
      <c r="AU15" s="37"/>
      <c r="AV15" s="37"/>
      <c r="AW15" s="96"/>
      <c r="AX15" s="2338"/>
      <c r="AY15" s="927"/>
      <c r="AZ15" s="927"/>
      <c r="BA15" s="2339" t="str">
        <f t="shared" si="0"/>
        <v/>
      </c>
      <c r="BB15" s="2339"/>
      <c r="BC15" s="2339"/>
      <c r="BD15" s="2339" t="str">
        <f t="shared" si="1"/>
        <v/>
      </c>
      <c r="BE15" s="2339"/>
      <c r="BF15" s="240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76"/>
      <c r="B16" s="2377"/>
      <c r="C16" s="2377"/>
      <c r="D16" s="2377"/>
      <c r="E16" s="2377"/>
      <c r="F16" s="2377"/>
      <c r="G16" s="2378"/>
      <c r="H16" s="2373" t="s">
        <v>102</v>
      </c>
      <c r="I16" s="2374"/>
      <c r="J16" s="2374"/>
      <c r="K16" s="2374"/>
      <c r="L16" s="2374"/>
      <c r="M16" s="2375"/>
      <c r="N16" s="2372"/>
      <c r="O16" s="2372"/>
      <c r="P16" s="2372"/>
      <c r="Q16" s="2355"/>
      <c r="R16" s="2355"/>
      <c r="S16" s="2355"/>
      <c r="T16" s="2355"/>
      <c r="U16" s="2355"/>
      <c r="V16" s="2355"/>
      <c r="W16" s="2355"/>
      <c r="X16" s="2355"/>
      <c r="Y16" s="2355"/>
      <c r="Z16" s="2355"/>
      <c r="AA16" s="2355"/>
      <c r="AB16" s="2355"/>
      <c r="AC16" s="2415"/>
      <c r="AD16" s="2415"/>
      <c r="AE16" s="2415"/>
      <c r="AF16" s="2415"/>
      <c r="AG16" s="2415"/>
      <c r="AH16" s="2415"/>
      <c r="AI16" s="2362"/>
      <c r="AJ16" s="2363"/>
      <c r="AK16" s="2363"/>
      <c r="AL16" s="2363"/>
      <c r="AM16" s="2364"/>
      <c r="AN16" s="37"/>
      <c r="AO16" s="37"/>
      <c r="AP16" s="37"/>
      <c r="AQ16" s="37"/>
      <c r="AR16" s="37"/>
      <c r="AS16" s="37"/>
      <c r="AT16" s="37"/>
      <c r="AU16" s="37"/>
      <c r="AV16" s="37"/>
      <c r="AW16" s="96"/>
      <c r="AX16" s="2334"/>
      <c r="AY16" s="2335"/>
      <c r="AZ16" s="2335"/>
      <c r="BA16" s="2336" t="str">
        <f t="shared" si="0"/>
        <v/>
      </c>
      <c r="BB16" s="2336"/>
      <c r="BC16" s="2336"/>
      <c r="BD16" s="2336" t="str">
        <f t="shared" si="1"/>
        <v/>
      </c>
      <c r="BE16" s="2336"/>
      <c r="BF16" s="2408"/>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79"/>
      <c r="B17" s="2380"/>
      <c r="C17" s="2380"/>
      <c r="D17" s="2380"/>
      <c r="E17" s="2380"/>
      <c r="F17" s="2380"/>
      <c r="G17" s="2381"/>
      <c r="H17" s="2385" t="s">
        <v>101</v>
      </c>
      <c r="I17" s="2386"/>
      <c r="J17" s="2386"/>
      <c r="K17" s="2386"/>
      <c r="L17" s="2386"/>
      <c r="M17" s="2387"/>
      <c r="N17" s="2402"/>
      <c r="O17" s="2402"/>
      <c r="P17" s="2402"/>
      <c r="Q17" s="927"/>
      <c r="R17" s="927"/>
      <c r="S17" s="927"/>
      <c r="T17" s="927"/>
      <c r="U17" s="927"/>
      <c r="V17" s="927"/>
      <c r="W17" s="927"/>
      <c r="X17" s="927"/>
      <c r="Y17" s="927"/>
      <c r="Z17" s="927"/>
      <c r="AA17" s="927"/>
      <c r="AB17" s="927"/>
      <c r="AC17" s="1678" t="str">
        <f>BD17</f>
        <v/>
      </c>
      <c r="AD17" s="1678"/>
      <c r="AE17" s="1678"/>
      <c r="AF17" s="1678" t="str">
        <f>BA17</f>
        <v/>
      </c>
      <c r="AG17" s="1678"/>
      <c r="AH17" s="1678"/>
      <c r="AI17" s="920"/>
      <c r="AJ17" s="921"/>
      <c r="AK17" s="921"/>
      <c r="AL17" s="921"/>
      <c r="AM17" s="922"/>
      <c r="AN17" s="37"/>
      <c r="AO17" s="37"/>
      <c r="AP17" s="37"/>
      <c r="AQ17" s="37"/>
      <c r="AR17" s="37"/>
      <c r="AS17" s="37"/>
      <c r="AT17" s="37"/>
      <c r="AU17" s="37"/>
      <c r="AV17" s="37"/>
      <c r="AW17" s="96"/>
      <c r="AX17" s="2338"/>
      <c r="AY17" s="927"/>
      <c r="AZ17" s="927"/>
      <c r="BA17" s="2339" t="str">
        <f t="shared" si="0"/>
        <v/>
      </c>
      <c r="BB17" s="2339"/>
      <c r="BC17" s="2339"/>
      <c r="BD17" s="2339" t="str">
        <f t="shared" si="1"/>
        <v/>
      </c>
      <c r="BE17" s="2339"/>
      <c r="BF17" s="240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76"/>
      <c r="B18" s="2377"/>
      <c r="C18" s="2377"/>
      <c r="D18" s="2377"/>
      <c r="E18" s="2377"/>
      <c r="F18" s="2377"/>
      <c r="G18" s="2378"/>
      <c r="H18" s="2373" t="s">
        <v>102</v>
      </c>
      <c r="I18" s="2374"/>
      <c r="J18" s="2374"/>
      <c r="K18" s="2374"/>
      <c r="L18" s="2374"/>
      <c r="M18" s="2375"/>
      <c r="N18" s="2372"/>
      <c r="O18" s="2372"/>
      <c r="P18" s="2372"/>
      <c r="Q18" s="2355"/>
      <c r="R18" s="2355"/>
      <c r="S18" s="2355"/>
      <c r="T18" s="2355"/>
      <c r="U18" s="2355"/>
      <c r="V18" s="2355"/>
      <c r="W18" s="2355"/>
      <c r="X18" s="2355"/>
      <c r="Y18" s="2355"/>
      <c r="Z18" s="2355"/>
      <c r="AA18" s="2355"/>
      <c r="AB18" s="2355"/>
      <c r="AC18" s="2415"/>
      <c r="AD18" s="2415"/>
      <c r="AE18" s="2415"/>
      <c r="AF18" s="2415"/>
      <c r="AG18" s="2415"/>
      <c r="AH18" s="2415"/>
      <c r="AI18" s="2362"/>
      <c r="AJ18" s="2363"/>
      <c r="AK18" s="2363"/>
      <c r="AL18" s="2363"/>
      <c r="AM18" s="2364"/>
      <c r="AN18" s="37"/>
      <c r="AO18" s="37"/>
      <c r="AP18" s="37"/>
      <c r="AQ18" s="37"/>
      <c r="AR18" s="37"/>
      <c r="AS18" s="37"/>
      <c r="AT18" s="37"/>
      <c r="AU18" s="37"/>
      <c r="AV18" s="37"/>
      <c r="AW18" s="96"/>
      <c r="AX18" s="2334"/>
      <c r="AY18" s="2335"/>
      <c r="AZ18" s="2335"/>
      <c r="BA18" s="2336" t="str">
        <f t="shared" si="0"/>
        <v/>
      </c>
      <c r="BB18" s="2336"/>
      <c r="BC18" s="2336"/>
      <c r="BD18" s="2336" t="str">
        <f t="shared" si="1"/>
        <v/>
      </c>
      <c r="BE18" s="2336"/>
      <c r="BF18" s="2408"/>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79"/>
      <c r="B19" s="2380"/>
      <c r="C19" s="2380"/>
      <c r="D19" s="2380"/>
      <c r="E19" s="2380"/>
      <c r="F19" s="2380"/>
      <c r="G19" s="2381"/>
      <c r="H19" s="2385" t="s">
        <v>101</v>
      </c>
      <c r="I19" s="2386"/>
      <c r="J19" s="2386"/>
      <c r="K19" s="2386"/>
      <c r="L19" s="2386"/>
      <c r="M19" s="2387"/>
      <c r="N19" s="2402"/>
      <c r="O19" s="2402"/>
      <c r="P19" s="2402"/>
      <c r="Q19" s="927"/>
      <c r="R19" s="927"/>
      <c r="S19" s="927"/>
      <c r="T19" s="927"/>
      <c r="U19" s="927"/>
      <c r="V19" s="927"/>
      <c r="W19" s="927"/>
      <c r="X19" s="927"/>
      <c r="Y19" s="927"/>
      <c r="Z19" s="927"/>
      <c r="AA19" s="927"/>
      <c r="AB19" s="927"/>
      <c r="AC19" s="1678" t="str">
        <f>BD19</f>
        <v/>
      </c>
      <c r="AD19" s="1678"/>
      <c r="AE19" s="1678"/>
      <c r="AF19" s="1678" t="str">
        <f>BA19</f>
        <v/>
      </c>
      <c r="AG19" s="1678"/>
      <c r="AH19" s="1678"/>
      <c r="AI19" s="920"/>
      <c r="AJ19" s="921"/>
      <c r="AK19" s="921"/>
      <c r="AL19" s="921"/>
      <c r="AM19" s="922"/>
      <c r="AN19" s="37"/>
      <c r="AO19" s="37"/>
      <c r="AP19" s="37"/>
      <c r="AQ19" s="37"/>
      <c r="AR19" s="37"/>
      <c r="AS19" s="37"/>
      <c r="AT19" s="37"/>
      <c r="AU19" s="37"/>
      <c r="AV19" s="37"/>
      <c r="AW19" s="96"/>
      <c r="AX19" s="2338"/>
      <c r="AY19" s="927"/>
      <c r="AZ19" s="927"/>
      <c r="BA19" s="2339" t="str">
        <f t="shared" si="0"/>
        <v/>
      </c>
      <c r="BB19" s="2339"/>
      <c r="BC19" s="2339"/>
      <c r="BD19" s="2339" t="str">
        <f t="shared" si="1"/>
        <v/>
      </c>
      <c r="BE19" s="2339"/>
      <c r="BF19" s="240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76"/>
      <c r="B20" s="2377"/>
      <c r="C20" s="2377"/>
      <c r="D20" s="2377"/>
      <c r="E20" s="2377"/>
      <c r="F20" s="2377"/>
      <c r="G20" s="2378"/>
      <c r="H20" s="2373" t="s">
        <v>102</v>
      </c>
      <c r="I20" s="2374"/>
      <c r="J20" s="2374"/>
      <c r="K20" s="2374"/>
      <c r="L20" s="2374"/>
      <c r="M20" s="2375"/>
      <c r="N20" s="2372"/>
      <c r="O20" s="2372"/>
      <c r="P20" s="2372"/>
      <c r="Q20" s="2355"/>
      <c r="R20" s="2355"/>
      <c r="S20" s="2355"/>
      <c r="T20" s="2355"/>
      <c r="U20" s="2355"/>
      <c r="V20" s="2355"/>
      <c r="W20" s="2355"/>
      <c r="X20" s="2355"/>
      <c r="Y20" s="2355"/>
      <c r="Z20" s="2355"/>
      <c r="AA20" s="2355"/>
      <c r="AB20" s="2355"/>
      <c r="AC20" s="2415"/>
      <c r="AD20" s="2415"/>
      <c r="AE20" s="2415"/>
      <c r="AF20" s="2415"/>
      <c r="AG20" s="2415"/>
      <c r="AH20" s="2415"/>
      <c r="AI20" s="2362"/>
      <c r="AJ20" s="2363"/>
      <c r="AK20" s="2363"/>
      <c r="AL20" s="2363"/>
      <c r="AM20" s="2364"/>
      <c r="AN20" s="37"/>
      <c r="AO20" s="37"/>
      <c r="AP20" s="37"/>
      <c r="AQ20" s="37"/>
      <c r="AR20" s="37"/>
      <c r="AS20" s="37"/>
      <c r="AT20" s="37"/>
      <c r="AU20" s="37"/>
      <c r="AV20" s="37"/>
      <c r="AW20" s="96"/>
      <c r="AX20" s="2334"/>
      <c r="AY20" s="2335"/>
      <c r="AZ20" s="2335"/>
      <c r="BA20" s="2336" t="str">
        <f t="shared" si="0"/>
        <v/>
      </c>
      <c r="BB20" s="2336"/>
      <c r="BC20" s="2336"/>
      <c r="BD20" s="2336" t="str">
        <f t="shared" si="1"/>
        <v/>
      </c>
      <c r="BE20" s="2336"/>
      <c r="BF20" s="2408"/>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79"/>
      <c r="B21" s="2380"/>
      <c r="C21" s="2380"/>
      <c r="D21" s="2380"/>
      <c r="E21" s="2380"/>
      <c r="F21" s="2380"/>
      <c r="G21" s="2381"/>
      <c r="H21" s="2385" t="s">
        <v>101</v>
      </c>
      <c r="I21" s="2386"/>
      <c r="J21" s="2386"/>
      <c r="K21" s="2386"/>
      <c r="L21" s="2386"/>
      <c r="M21" s="2387"/>
      <c r="N21" s="2402"/>
      <c r="O21" s="2402"/>
      <c r="P21" s="2402"/>
      <c r="Q21" s="927"/>
      <c r="R21" s="927"/>
      <c r="S21" s="927"/>
      <c r="T21" s="927"/>
      <c r="U21" s="927"/>
      <c r="V21" s="927"/>
      <c r="W21" s="927"/>
      <c r="X21" s="927"/>
      <c r="Y21" s="927"/>
      <c r="Z21" s="927"/>
      <c r="AA21" s="927"/>
      <c r="AB21" s="927"/>
      <c r="AC21" s="1678" t="str">
        <f>BD21</f>
        <v/>
      </c>
      <c r="AD21" s="1678"/>
      <c r="AE21" s="1678"/>
      <c r="AF21" s="1678" t="str">
        <f>BA21</f>
        <v/>
      </c>
      <c r="AG21" s="1678"/>
      <c r="AH21" s="1678"/>
      <c r="AI21" s="920"/>
      <c r="AJ21" s="921"/>
      <c r="AK21" s="921"/>
      <c r="AL21" s="921"/>
      <c r="AM21" s="922"/>
      <c r="AN21" s="37"/>
      <c r="AO21" s="37"/>
      <c r="AP21" s="37"/>
      <c r="AQ21" s="37"/>
      <c r="AR21" s="37"/>
      <c r="AS21" s="37"/>
      <c r="AT21" s="37"/>
      <c r="AU21" s="37"/>
      <c r="AV21" s="37"/>
      <c r="AW21" s="96"/>
      <c r="AX21" s="2338"/>
      <c r="AY21" s="927"/>
      <c r="AZ21" s="927"/>
      <c r="BA21" s="2339" t="str">
        <f t="shared" si="0"/>
        <v/>
      </c>
      <c r="BB21" s="2339"/>
      <c r="BC21" s="2339"/>
      <c r="BD21" s="2339" t="str">
        <f t="shared" si="1"/>
        <v/>
      </c>
      <c r="BE21" s="2339"/>
      <c r="BF21" s="240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76"/>
      <c r="B22" s="2377"/>
      <c r="C22" s="2377"/>
      <c r="D22" s="2377"/>
      <c r="E22" s="2377"/>
      <c r="F22" s="2377"/>
      <c r="G22" s="2378"/>
      <c r="H22" s="2373" t="s">
        <v>102</v>
      </c>
      <c r="I22" s="2374"/>
      <c r="J22" s="2374"/>
      <c r="K22" s="2374"/>
      <c r="L22" s="2374"/>
      <c r="M22" s="2375"/>
      <c r="N22" s="2372"/>
      <c r="O22" s="2372"/>
      <c r="P22" s="2372"/>
      <c r="Q22" s="2355"/>
      <c r="R22" s="2355"/>
      <c r="S22" s="2355"/>
      <c r="T22" s="2355"/>
      <c r="U22" s="2355"/>
      <c r="V22" s="2355"/>
      <c r="W22" s="2355"/>
      <c r="X22" s="2355"/>
      <c r="Y22" s="2355"/>
      <c r="Z22" s="2355"/>
      <c r="AA22" s="2355"/>
      <c r="AB22" s="2355"/>
      <c r="AC22" s="2415"/>
      <c r="AD22" s="2415"/>
      <c r="AE22" s="2415"/>
      <c r="AF22" s="2415"/>
      <c r="AG22" s="2415"/>
      <c r="AH22" s="2415"/>
      <c r="AI22" s="2362"/>
      <c r="AJ22" s="2363"/>
      <c r="AK22" s="2363"/>
      <c r="AL22" s="2363"/>
      <c r="AM22" s="2364"/>
      <c r="AN22" s="37"/>
      <c r="AO22" s="37"/>
      <c r="AP22" s="37"/>
      <c r="AQ22" s="37"/>
      <c r="AR22" s="37"/>
      <c r="AS22" s="37"/>
      <c r="AT22" s="37"/>
      <c r="AU22" s="37"/>
      <c r="AV22" s="37"/>
      <c r="AW22" s="96"/>
      <c r="AX22" s="2334"/>
      <c r="AY22" s="2335"/>
      <c r="AZ22" s="2335"/>
      <c r="BA22" s="2336" t="str">
        <f t="shared" si="0"/>
        <v/>
      </c>
      <c r="BB22" s="2336"/>
      <c r="BC22" s="2336"/>
      <c r="BD22" s="2336" t="str">
        <f t="shared" si="1"/>
        <v/>
      </c>
      <c r="BE22" s="2336"/>
      <c r="BF22" s="240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79"/>
      <c r="B23" s="2380"/>
      <c r="C23" s="2380"/>
      <c r="D23" s="2380"/>
      <c r="E23" s="2380"/>
      <c r="F23" s="2380"/>
      <c r="G23" s="2381"/>
      <c r="H23" s="2385" t="s">
        <v>101</v>
      </c>
      <c r="I23" s="2386"/>
      <c r="J23" s="2386"/>
      <c r="K23" s="2386"/>
      <c r="L23" s="2386"/>
      <c r="M23" s="2387"/>
      <c r="N23" s="2402"/>
      <c r="O23" s="2402"/>
      <c r="P23" s="2402"/>
      <c r="Q23" s="927"/>
      <c r="R23" s="927"/>
      <c r="S23" s="927"/>
      <c r="T23" s="927"/>
      <c r="U23" s="927"/>
      <c r="V23" s="927"/>
      <c r="W23" s="927"/>
      <c r="X23" s="927"/>
      <c r="Y23" s="927"/>
      <c r="Z23" s="927"/>
      <c r="AA23" s="927"/>
      <c r="AB23" s="927"/>
      <c r="AC23" s="1678" t="str">
        <f>BD23</f>
        <v/>
      </c>
      <c r="AD23" s="1678"/>
      <c r="AE23" s="1678"/>
      <c r="AF23" s="1678" t="str">
        <f>BA23</f>
        <v/>
      </c>
      <c r="AG23" s="1678"/>
      <c r="AH23" s="1678"/>
      <c r="AI23" s="920"/>
      <c r="AJ23" s="921"/>
      <c r="AK23" s="921"/>
      <c r="AL23" s="921"/>
      <c r="AM23" s="922"/>
      <c r="AN23" s="37"/>
      <c r="AO23" s="37"/>
      <c r="AP23" s="37"/>
      <c r="AQ23" s="37"/>
      <c r="AR23" s="37"/>
      <c r="AS23" s="37"/>
      <c r="AT23" s="37"/>
      <c r="AU23" s="37"/>
      <c r="AV23" s="37"/>
      <c r="AW23" s="96"/>
      <c r="AX23" s="2338"/>
      <c r="AY23" s="927"/>
      <c r="AZ23" s="927"/>
      <c r="BA23" s="2339" t="str">
        <f t="shared" si="0"/>
        <v/>
      </c>
      <c r="BB23" s="2339"/>
      <c r="BC23" s="2339"/>
      <c r="BD23" s="2339" t="str">
        <f t="shared" si="1"/>
        <v/>
      </c>
      <c r="BE23" s="2339"/>
      <c r="BF23" s="240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76"/>
      <c r="B24" s="2377"/>
      <c r="C24" s="2377"/>
      <c r="D24" s="2377"/>
      <c r="E24" s="2377"/>
      <c r="F24" s="2377"/>
      <c r="G24" s="2378"/>
      <c r="H24" s="2373" t="s">
        <v>102</v>
      </c>
      <c r="I24" s="2374"/>
      <c r="J24" s="2374"/>
      <c r="K24" s="2374"/>
      <c r="L24" s="2374"/>
      <c r="M24" s="2375"/>
      <c r="N24" s="2372"/>
      <c r="O24" s="2372"/>
      <c r="P24" s="2372"/>
      <c r="Q24" s="2355"/>
      <c r="R24" s="2355"/>
      <c r="S24" s="2355"/>
      <c r="T24" s="2355"/>
      <c r="U24" s="2355"/>
      <c r="V24" s="2355"/>
      <c r="W24" s="2355"/>
      <c r="X24" s="2355"/>
      <c r="Y24" s="2355"/>
      <c r="Z24" s="2355"/>
      <c r="AA24" s="2355"/>
      <c r="AB24" s="2355"/>
      <c r="AC24" s="2415"/>
      <c r="AD24" s="2415"/>
      <c r="AE24" s="2415"/>
      <c r="AF24" s="2415"/>
      <c r="AG24" s="2415"/>
      <c r="AH24" s="2415"/>
      <c r="AI24" s="2362"/>
      <c r="AJ24" s="2363"/>
      <c r="AK24" s="2363"/>
      <c r="AL24" s="2363"/>
      <c r="AM24" s="2364"/>
      <c r="AN24" s="37"/>
      <c r="AO24" s="37"/>
      <c r="AP24" s="37"/>
      <c r="AQ24" s="37"/>
      <c r="AR24" s="37"/>
      <c r="AS24" s="37"/>
      <c r="AT24" s="37"/>
      <c r="AU24" s="37"/>
      <c r="AV24" s="37"/>
      <c r="AW24" s="96"/>
      <c r="AX24" s="2334"/>
      <c r="AY24" s="2335"/>
      <c r="AZ24" s="2335"/>
      <c r="BA24" s="2336" t="str">
        <f t="shared" si="0"/>
        <v/>
      </c>
      <c r="BB24" s="2336"/>
      <c r="BC24" s="2336"/>
      <c r="BD24" s="2336" t="str">
        <f t="shared" si="1"/>
        <v/>
      </c>
      <c r="BE24" s="2336"/>
      <c r="BF24" s="2408"/>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79"/>
      <c r="B25" s="2380"/>
      <c r="C25" s="2380"/>
      <c r="D25" s="2380"/>
      <c r="E25" s="2380"/>
      <c r="F25" s="2380"/>
      <c r="G25" s="2381"/>
      <c r="H25" s="2385" t="s">
        <v>101</v>
      </c>
      <c r="I25" s="2386"/>
      <c r="J25" s="2386"/>
      <c r="K25" s="2386"/>
      <c r="L25" s="2386"/>
      <c r="M25" s="2387"/>
      <c r="N25" s="2402"/>
      <c r="O25" s="2402"/>
      <c r="P25" s="2402"/>
      <c r="Q25" s="927"/>
      <c r="R25" s="927"/>
      <c r="S25" s="927"/>
      <c r="T25" s="927"/>
      <c r="U25" s="927"/>
      <c r="V25" s="927"/>
      <c r="W25" s="927"/>
      <c r="X25" s="927"/>
      <c r="Y25" s="927"/>
      <c r="Z25" s="927"/>
      <c r="AA25" s="927"/>
      <c r="AB25" s="927"/>
      <c r="AC25" s="1678" t="str">
        <f>BD25</f>
        <v/>
      </c>
      <c r="AD25" s="1678"/>
      <c r="AE25" s="1678"/>
      <c r="AF25" s="1678" t="str">
        <f>BA25</f>
        <v/>
      </c>
      <c r="AG25" s="1678"/>
      <c r="AH25" s="1678"/>
      <c r="AI25" s="920"/>
      <c r="AJ25" s="921"/>
      <c r="AK25" s="921"/>
      <c r="AL25" s="921"/>
      <c r="AM25" s="922"/>
      <c r="AN25" s="37"/>
      <c r="AO25" s="37"/>
      <c r="AP25" s="37"/>
      <c r="AQ25" s="37"/>
      <c r="AR25" s="37"/>
      <c r="AS25" s="37"/>
      <c r="AT25" s="37"/>
      <c r="AU25" s="37"/>
      <c r="AV25" s="37"/>
      <c r="AW25" s="96"/>
      <c r="AX25" s="2338"/>
      <c r="AY25" s="927"/>
      <c r="AZ25" s="927"/>
      <c r="BA25" s="2339" t="str">
        <f t="shared" si="0"/>
        <v/>
      </c>
      <c r="BB25" s="2339"/>
      <c r="BC25" s="2339"/>
      <c r="BD25" s="2339" t="str">
        <f t="shared" si="1"/>
        <v/>
      </c>
      <c r="BE25" s="2339"/>
      <c r="BF25" s="240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76"/>
      <c r="B26" s="2377"/>
      <c r="C26" s="2377"/>
      <c r="D26" s="2377"/>
      <c r="E26" s="2377"/>
      <c r="F26" s="2377"/>
      <c r="G26" s="2378"/>
      <c r="H26" s="2373" t="s">
        <v>102</v>
      </c>
      <c r="I26" s="2374"/>
      <c r="J26" s="2374"/>
      <c r="K26" s="2374"/>
      <c r="L26" s="2374"/>
      <c r="M26" s="2375"/>
      <c r="N26" s="2372"/>
      <c r="O26" s="2372"/>
      <c r="P26" s="2372"/>
      <c r="Q26" s="2355"/>
      <c r="R26" s="2355"/>
      <c r="S26" s="2355"/>
      <c r="T26" s="2355"/>
      <c r="U26" s="2355"/>
      <c r="V26" s="2355"/>
      <c r="W26" s="2355"/>
      <c r="X26" s="2355"/>
      <c r="Y26" s="2355"/>
      <c r="Z26" s="2355"/>
      <c r="AA26" s="2355"/>
      <c r="AB26" s="2355"/>
      <c r="AC26" s="2415"/>
      <c r="AD26" s="2415"/>
      <c r="AE26" s="2415"/>
      <c r="AF26" s="2415"/>
      <c r="AG26" s="2415"/>
      <c r="AH26" s="2415"/>
      <c r="AI26" s="2362"/>
      <c r="AJ26" s="2363"/>
      <c r="AK26" s="2363"/>
      <c r="AL26" s="2363"/>
      <c r="AM26" s="2364"/>
      <c r="AN26" s="37"/>
      <c r="AO26" s="37"/>
      <c r="AP26" s="37"/>
      <c r="AQ26" s="37"/>
      <c r="AR26" s="37"/>
      <c r="AS26" s="37"/>
      <c r="AT26" s="37"/>
      <c r="AU26" s="37"/>
      <c r="AV26" s="37"/>
      <c r="AW26" s="96"/>
      <c r="AX26" s="2334"/>
      <c r="AY26" s="2335"/>
      <c r="AZ26" s="2335"/>
      <c r="BA26" s="2336" t="str">
        <f t="shared" si="0"/>
        <v/>
      </c>
      <c r="BB26" s="2336"/>
      <c r="BC26" s="2336"/>
      <c r="BD26" s="2336" t="str">
        <f t="shared" si="1"/>
        <v/>
      </c>
      <c r="BE26" s="2336"/>
      <c r="BF26" s="2408"/>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79"/>
      <c r="B27" s="2380"/>
      <c r="C27" s="2380"/>
      <c r="D27" s="2380"/>
      <c r="E27" s="2380"/>
      <c r="F27" s="2380"/>
      <c r="G27" s="2381"/>
      <c r="H27" s="2385" t="s">
        <v>101</v>
      </c>
      <c r="I27" s="2386"/>
      <c r="J27" s="2386"/>
      <c r="K27" s="2386"/>
      <c r="L27" s="2386"/>
      <c r="M27" s="2387"/>
      <c r="N27" s="2402"/>
      <c r="O27" s="2402"/>
      <c r="P27" s="2402"/>
      <c r="Q27" s="927"/>
      <c r="R27" s="927"/>
      <c r="S27" s="927"/>
      <c r="T27" s="927"/>
      <c r="U27" s="927"/>
      <c r="V27" s="927"/>
      <c r="W27" s="927"/>
      <c r="X27" s="927"/>
      <c r="Y27" s="927"/>
      <c r="Z27" s="927"/>
      <c r="AA27" s="927"/>
      <c r="AB27" s="927"/>
      <c r="AC27" s="1678" t="str">
        <f>BD27</f>
        <v/>
      </c>
      <c r="AD27" s="1678"/>
      <c r="AE27" s="1678"/>
      <c r="AF27" s="1678" t="str">
        <f>BA27</f>
        <v/>
      </c>
      <c r="AG27" s="1678"/>
      <c r="AH27" s="1678"/>
      <c r="AI27" s="920"/>
      <c r="AJ27" s="921"/>
      <c r="AK27" s="921"/>
      <c r="AL27" s="921"/>
      <c r="AM27" s="922"/>
      <c r="AN27" s="37"/>
      <c r="AO27" s="37"/>
      <c r="AP27" s="37"/>
      <c r="AQ27" s="37"/>
      <c r="AR27" s="37"/>
      <c r="AS27" s="37"/>
      <c r="AT27" s="37"/>
      <c r="AU27" s="37"/>
      <c r="AV27" s="37"/>
      <c r="AW27" s="96"/>
      <c r="AX27" s="2338"/>
      <c r="AY27" s="927"/>
      <c r="AZ27" s="927"/>
      <c r="BA27" s="2339" t="str">
        <f t="shared" si="0"/>
        <v/>
      </c>
      <c r="BB27" s="2339"/>
      <c r="BC27" s="2339"/>
      <c r="BD27" s="2339" t="str">
        <f t="shared" si="1"/>
        <v/>
      </c>
      <c r="BE27" s="2339"/>
      <c r="BF27" s="240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76"/>
      <c r="B28" s="2377"/>
      <c r="C28" s="2377"/>
      <c r="D28" s="2377"/>
      <c r="E28" s="2377"/>
      <c r="F28" s="2377"/>
      <c r="G28" s="2378"/>
      <c r="H28" s="2373" t="s">
        <v>102</v>
      </c>
      <c r="I28" s="2374"/>
      <c r="J28" s="2374"/>
      <c r="K28" s="2374"/>
      <c r="L28" s="2374"/>
      <c r="M28" s="2375"/>
      <c r="N28" s="2409"/>
      <c r="O28" s="2410"/>
      <c r="P28" s="2411"/>
      <c r="Q28" s="2352"/>
      <c r="R28" s="2353"/>
      <c r="S28" s="2354"/>
      <c r="T28" s="2352"/>
      <c r="U28" s="2353"/>
      <c r="V28" s="2354"/>
      <c r="W28" s="2352"/>
      <c r="X28" s="2353"/>
      <c r="Y28" s="2354"/>
      <c r="Z28" s="2352"/>
      <c r="AA28" s="2353"/>
      <c r="AB28" s="2354"/>
      <c r="AC28" s="2412"/>
      <c r="AD28" s="2413"/>
      <c r="AE28" s="2414"/>
      <c r="AF28" s="2412"/>
      <c r="AG28" s="2413"/>
      <c r="AH28" s="2414"/>
      <c r="AI28" s="2362"/>
      <c r="AJ28" s="2363"/>
      <c r="AK28" s="2363"/>
      <c r="AL28" s="2363"/>
      <c r="AM28" s="2364"/>
      <c r="AN28" s="37"/>
      <c r="AO28" s="37"/>
      <c r="AP28" s="37"/>
      <c r="AQ28" s="37"/>
      <c r="AR28" s="37"/>
      <c r="AS28" s="37"/>
      <c r="AT28" s="37"/>
      <c r="AU28" s="37"/>
      <c r="AV28" s="37"/>
      <c r="AW28" s="96"/>
      <c r="AX28" s="2334"/>
      <c r="AY28" s="2335"/>
      <c r="AZ28" s="2335"/>
      <c r="BA28" s="2336" t="str">
        <f t="shared" si="0"/>
        <v/>
      </c>
      <c r="BB28" s="2336"/>
      <c r="BC28" s="2336"/>
      <c r="BD28" s="2336" t="str">
        <f t="shared" si="1"/>
        <v/>
      </c>
      <c r="BE28" s="2336"/>
      <c r="BF28" s="240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79"/>
      <c r="B29" s="2380"/>
      <c r="C29" s="2380"/>
      <c r="D29" s="2380"/>
      <c r="E29" s="2380"/>
      <c r="F29" s="2380"/>
      <c r="G29" s="2381"/>
      <c r="H29" s="2385" t="s">
        <v>101</v>
      </c>
      <c r="I29" s="2386"/>
      <c r="J29" s="2386"/>
      <c r="K29" s="2386"/>
      <c r="L29" s="2386"/>
      <c r="M29" s="2387"/>
      <c r="N29" s="959"/>
      <c r="O29" s="960"/>
      <c r="P29" s="961"/>
      <c r="Q29" s="962"/>
      <c r="R29" s="963"/>
      <c r="S29" s="964"/>
      <c r="T29" s="962"/>
      <c r="U29" s="963"/>
      <c r="V29" s="964"/>
      <c r="W29" s="962"/>
      <c r="X29" s="963"/>
      <c r="Y29" s="964"/>
      <c r="Z29" s="962"/>
      <c r="AA29" s="963"/>
      <c r="AB29" s="964"/>
      <c r="AC29" s="1678" t="str">
        <f>BD29</f>
        <v/>
      </c>
      <c r="AD29" s="1678"/>
      <c r="AE29" s="1678"/>
      <c r="AF29" s="1678" t="str">
        <f>BA29</f>
        <v/>
      </c>
      <c r="AG29" s="1678"/>
      <c r="AH29" s="1678"/>
      <c r="AI29" s="920"/>
      <c r="AJ29" s="921"/>
      <c r="AK29" s="921"/>
      <c r="AL29" s="921"/>
      <c r="AM29" s="922"/>
      <c r="AN29" s="37"/>
      <c r="AO29" s="37"/>
      <c r="AP29" s="37"/>
      <c r="AQ29" s="37"/>
      <c r="AR29" s="37"/>
      <c r="AS29" s="37"/>
      <c r="AT29" s="37"/>
      <c r="AU29" s="37"/>
      <c r="AV29" s="37"/>
      <c r="AW29" s="96"/>
      <c r="AX29" s="2338"/>
      <c r="AY29" s="927"/>
      <c r="AZ29" s="927"/>
      <c r="BA29" s="2339" t="str">
        <f t="shared" si="0"/>
        <v/>
      </c>
      <c r="BB29" s="2339"/>
      <c r="BC29" s="2339"/>
      <c r="BD29" s="2339" t="str">
        <f t="shared" si="1"/>
        <v/>
      </c>
      <c r="BE29" s="2339"/>
      <c r="BF29" s="240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76"/>
      <c r="B30" s="2377"/>
      <c r="C30" s="2377"/>
      <c r="D30" s="2377"/>
      <c r="E30" s="2377"/>
      <c r="F30" s="2377"/>
      <c r="G30" s="2378"/>
      <c r="H30" s="2373" t="s">
        <v>102</v>
      </c>
      <c r="I30" s="2374"/>
      <c r="J30" s="2374"/>
      <c r="K30" s="2374"/>
      <c r="L30" s="2374"/>
      <c r="M30" s="2375"/>
      <c r="N30" s="2409"/>
      <c r="O30" s="2410"/>
      <c r="P30" s="2411"/>
      <c r="Q30" s="2352"/>
      <c r="R30" s="2353"/>
      <c r="S30" s="2354"/>
      <c r="T30" s="2352"/>
      <c r="U30" s="2353"/>
      <c r="V30" s="2354"/>
      <c r="W30" s="2352"/>
      <c r="X30" s="2353"/>
      <c r="Y30" s="2354"/>
      <c r="Z30" s="2352"/>
      <c r="AA30" s="2353"/>
      <c r="AB30" s="2354"/>
      <c r="AC30" s="2412"/>
      <c r="AD30" s="2413"/>
      <c r="AE30" s="2414"/>
      <c r="AF30" s="2412"/>
      <c r="AG30" s="2413"/>
      <c r="AH30" s="2414"/>
      <c r="AI30" s="2362"/>
      <c r="AJ30" s="2363"/>
      <c r="AK30" s="2363"/>
      <c r="AL30" s="2363"/>
      <c r="AM30" s="2364"/>
      <c r="AN30" s="37"/>
      <c r="AO30" s="37"/>
      <c r="AP30" s="37"/>
      <c r="AQ30" s="37"/>
      <c r="AR30" s="37"/>
      <c r="AS30" s="37"/>
      <c r="AT30" s="37"/>
      <c r="AU30" s="37"/>
      <c r="AV30" s="37"/>
      <c r="AW30" s="96"/>
      <c r="AX30" s="2334"/>
      <c r="AY30" s="2335"/>
      <c r="AZ30" s="2335"/>
      <c r="BA30" s="2336" t="str">
        <f t="shared" si="0"/>
        <v/>
      </c>
      <c r="BB30" s="2336"/>
      <c r="BC30" s="2336"/>
      <c r="BD30" s="2336" t="str">
        <f t="shared" si="1"/>
        <v/>
      </c>
      <c r="BE30" s="2336"/>
      <c r="BF30" s="2408"/>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79"/>
      <c r="B31" s="2380"/>
      <c r="C31" s="2380"/>
      <c r="D31" s="2380"/>
      <c r="E31" s="2380"/>
      <c r="F31" s="2380"/>
      <c r="G31" s="2381"/>
      <c r="H31" s="2385" t="s">
        <v>101</v>
      </c>
      <c r="I31" s="2386"/>
      <c r="J31" s="2386"/>
      <c r="K31" s="2386"/>
      <c r="L31" s="2386"/>
      <c r="M31" s="2387"/>
      <c r="N31" s="959"/>
      <c r="O31" s="960"/>
      <c r="P31" s="961"/>
      <c r="Q31" s="962"/>
      <c r="R31" s="963"/>
      <c r="S31" s="964"/>
      <c r="T31" s="962"/>
      <c r="U31" s="963"/>
      <c r="V31" s="964"/>
      <c r="W31" s="962"/>
      <c r="X31" s="963"/>
      <c r="Y31" s="964"/>
      <c r="Z31" s="962"/>
      <c r="AA31" s="963"/>
      <c r="AB31" s="964"/>
      <c r="AC31" s="1678" t="str">
        <f>BD31</f>
        <v/>
      </c>
      <c r="AD31" s="1678"/>
      <c r="AE31" s="1678"/>
      <c r="AF31" s="1678" t="str">
        <f>BA31</f>
        <v/>
      </c>
      <c r="AG31" s="1678"/>
      <c r="AH31" s="1678"/>
      <c r="AI31" s="920"/>
      <c r="AJ31" s="921"/>
      <c r="AK31" s="921"/>
      <c r="AL31" s="921"/>
      <c r="AM31" s="922"/>
      <c r="AN31" s="37"/>
      <c r="AO31" s="37"/>
      <c r="AP31" s="37"/>
      <c r="AQ31" s="37"/>
      <c r="AR31" s="37"/>
      <c r="AS31" s="37"/>
      <c r="AT31" s="37"/>
      <c r="AU31" s="37"/>
      <c r="AV31" s="37"/>
      <c r="AW31" s="96"/>
      <c r="AX31" s="2338"/>
      <c r="AY31" s="927"/>
      <c r="AZ31" s="927"/>
      <c r="BA31" s="2339" t="str">
        <f t="shared" si="0"/>
        <v/>
      </c>
      <c r="BB31" s="2339"/>
      <c r="BC31" s="2339"/>
      <c r="BD31" s="2339" t="str">
        <f t="shared" si="1"/>
        <v/>
      </c>
      <c r="BE31" s="2339"/>
      <c r="BF31" s="240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76"/>
      <c r="B32" s="2377"/>
      <c r="C32" s="2377"/>
      <c r="D32" s="2377"/>
      <c r="E32" s="2377"/>
      <c r="F32" s="2377"/>
      <c r="G32" s="2378"/>
      <c r="H32" s="2373" t="s">
        <v>102</v>
      </c>
      <c r="I32" s="2374"/>
      <c r="J32" s="2374"/>
      <c r="K32" s="2374"/>
      <c r="L32" s="2374"/>
      <c r="M32" s="2375"/>
      <c r="N32" s="2409"/>
      <c r="O32" s="2410"/>
      <c r="P32" s="2411"/>
      <c r="Q32" s="2352"/>
      <c r="R32" s="2353"/>
      <c r="S32" s="2354"/>
      <c r="T32" s="2352"/>
      <c r="U32" s="2353"/>
      <c r="V32" s="2354"/>
      <c r="W32" s="2352"/>
      <c r="X32" s="2353"/>
      <c r="Y32" s="2354"/>
      <c r="Z32" s="2352"/>
      <c r="AA32" s="2353"/>
      <c r="AB32" s="2354"/>
      <c r="AC32" s="2412"/>
      <c r="AD32" s="2413"/>
      <c r="AE32" s="2414"/>
      <c r="AF32" s="2412"/>
      <c r="AG32" s="2413"/>
      <c r="AH32" s="2414"/>
      <c r="AI32" s="2362"/>
      <c r="AJ32" s="2363"/>
      <c r="AK32" s="2363"/>
      <c r="AL32" s="2363"/>
      <c r="AM32" s="2364"/>
      <c r="AN32" s="37"/>
      <c r="AO32" s="37"/>
      <c r="AP32" s="37"/>
      <c r="AQ32" s="37"/>
      <c r="AR32" s="37"/>
      <c r="AS32" s="37"/>
      <c r="AT32" s="37"/>
      <c r="AU32" s="37"/>
      <c r="AV32" s="37"/>
      <c r="AW32" s="96"/>
      <c r="AX32" s="2334"/>
      <c r="AY32" s="2335"/>
      <c r="AZ32" s="2335"/>
      <c r="BA32" s="2336" t="str">
        <f t="shared" si="0"/>
        <v/>
      </c>
      <c r="BB32" s="2336"/>
      <c r="BC32" s="2336"/>
      <c r="BD32" s="2336" t="str">
        <f t="shared" si="1"/>
        <v/>
      </c>
      <c r="BE32" s="2336"/>
      <c r="BF32" s="2408"/>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82"/>
      <c r="B33" s="2383"/>
      <c r="C33" s="2383"/>
      <c r="D33" s="2383"/>
      <c r="E33" s="2383"/>
      <c r="F33" s="2383"/>
      <c r="G33" s="2384"/>
      <c r="H33" s="2403" t="s">
        <v>101</v>
      </c>
      <c r="I33" s="2404"/>
      <c r="J33" s="2404"/>
      <c r="K33" s="2404"/>
      <c r="L33" s="2404"/>
      <c r="M33" s="2405"/>
      <c r="N33" s="980"/>
      <c r="O33" s="981"/>
      <c r="P33" s="982"/>
      <c r="Q33" s="968"/>
      <c r="R33" s="969"/>
      <c r="S33" s="970"/>
      <c r="T33" s="968"/>
      <c r="U33" s="969"/>
      <c r="V33" s="970"/>
      <c r="W33" s="968"/>
      <c r="X33" s="969"/>
      <c r="Y33" s="970"/>
      <c r="Z33" s="968"/>
      <c r="AA33" s="969"/>
      <c r="AB33" s="970"/>
      <c r="AC33" s="1413" t="str">
        <f>BD33</f>
        <v/>
      </c>
      <c r="AD33" s="1413"/>
      <c r="AE33" s="1413"/>
      <c r="AF33" s="1413" t="str">
        <f>BA33</f>
        <v/>
      </c>
      <c r="AG33" s="1413"/>
      <c r="AH33" s="1413"/>
      <c r="AI33" s="971"/>
      <c r="AJ33" s="972"/>
      <c r="AK33" s="972"/>
      <c r="AL33" s="972"/>
      <c r="AM33" s="973"/>
      <c r="AN33" s="37"/>
      <c r="AO33" s="37"/>
      <c r="AP33" s="37"/>
      <c r="AQ33" s="37"/>
      <c r="AR33" s="37"/>
      <c r="AS33" s="37"/>
      <c r="AT33" s="37"/>
      <c r="AU33" s="37"/>
      <c r="AV33" s="37"/>
      <c r="AW33" s="96"/>
      <c r="AX33" s="2349"/>
      <c r="AY33" s="985"/>
      <c r="AZ33" s="985"/>
      <c r="BA33" s="2333" t="str">
        <f t="shared" si="0"/>
        <v/>
      </c>
      <c r="BB33" s="2333"/>
      <c r="BC33" s="2333"/>
      <c r="BD33" s="2333" t="str">
        <f t="shared" si="1"/>
        <v/>
      </c>
      <c r="BE33" s="2333"/>
      <c r="BF33" s="240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313" t="s">
        <v>696</v>
      </c>
      <c r="AZ35" s="1314"/>
      <c r="BA35" s="1314"/>
      <c r="BB35" s="1314"/>
      <c r="BC35" s="1314"/>
      <c r="BD35" s="1314"/>
      <c r="BE35" s="1314"/>
      <c r="BF35" s="1314"/>
      <c r="BG35" s="1314"/>
      <c r="BH35" s="1314"/>
      <c r="BI35" s="1314"/>
      <c r="BJ35" s="1314"/>
      <c r="BK35" s="1314"/>
      <c r="BL35" s="1314"/>
      <c r="BM35" s="131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70"/>
      <c r="C36" s="1970"/>
      <c r="D36" s="1970"/>
      <c r="E36" s="1970"/>
      <c r="F36" s="1970"/>
      <c r="G36" s="1970"/>
      <c r="H36" s="1970"/>
      <c r="I36" s="1970"/>
      <c r="J36" s="1970"/>
      <c r="K36" s="1970"/>
      <c r="L36" s="1970"/>
      <c r="M36" s="1970"/>
      <c r="N36" s="1970"/>
      <c r="O36" s="1970"/>
      <c r="P36" s="1970"/>
      <c r="Q36" s="1970"/>
      <c r="R36" s="1970"/>
      <c r="S36" s="1970"/>
      <c r="T36" s="1970"/>
      <c r="U36" s="1970"/>
      <c r="V36" s="1970"/>
      <c r="W36" s="1970"/>
      <c r="X36" s="1970"/>
      <c r="Y36" s="1970"/>
      <c r="Z36" s="1970"/>
      <c r="AA36" s="1970"/>
      <c r="AB36" s="1970"/>
      <c r="AC36" s="1970"/>
      <c r="AD36" s="1970"/>
      <c r="AE36" s="1970"/>
      <c r="AF36" s="1970"/>
      <c r="AG36" s="1970"/>
      <c r="AH36" s="1970"/>
      <c r="AI36" s="1970"/>
      <c r="AJ36" s="1970"/>
      <c r="AK36" s="1970"/>
      <c r="AL36" s="1970"/>
      <c r="AM36" s="1970"/>
      <c r="AN36" s="1970"/>
      <c r="AO36" s="1970"/>
      <c r="AP36" s="1970"/>
      <c r="AQ36" s="1970"/>
      <c r="AR36" s="1970"/>
      <c r="AS36" s="1970"/>
      <c r="AT36" s="1970"/>
      <c r="AU36" s="1970"/>
      <c r="AV36" s="1970"/>
      <c r="AW36" s="96"/>
      <c r="AX36" s="96"/>
      <c r="AY36" s="913"/>
      <c r="AZ36" s="914"/>
      <c r="BA36" s="914"/>
      <c r="BB36" s="914"/>
      <c r="BC36" s="915"/>
      <c r="BD36" s="916"/>
      <c r="BE36" s="914"/>
      <c r="BF36" s="914"/>
      <c r="BG36" s="914"/>
      <c r="BH36" s="915"/>
      <c r="BI36" s="916"/>
      <c r="BJ36" s="914"/>
      <c r="BK36" s="914"/>
      <c r="BL36" s="914"/>
      <c r="BM36" s="917"/>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70"/>
      <c r="C37" s="1970"/>
      <c r="D37" s="1970"/>
      <c r="E37" s="1970"/>
      <c r="F37" s="1970"/>
      <c r="G37" s="1970"/>
      <c r="H37" s="1970"/>
      <c r="I37" s="1970"/>
      <c r="J37" s="1970"/>
      <c r="K37" s="1970"/>
      <c r="L37" s="1970"/>
      <c r="M37" s="1970"/>
      <c r="N37" s="1970"/>
      <c r="O37" s="1970"/>
      <c r="P37" s="1970"/>
      <c r="Q37" s="1970"/>
      <c r="R37" s="1970"/>
      <c r="S37" s="1970"/>
      <c r="T37" s="1970"/>
      <c r="U37" s="1970"/>
      <c r="V37" s="1970"/>
      <c r="W37" s="1970"/>
      <c r="X37" s="1970"/>
      <c r="Y37" s="1970"/>
      <c r="Z37" s="1970"/>
      <c r="AA37" s="1970"/>
      <c r="AB37" s="1970"/>
      <c r="AC37" s="1970"/>
      <c r="AD37" s="1970"/>
      <c r="AE37" s="1970"/>
      <c r="AF37" s="1970"/>
      <c r="AG37" s="1970"/>
      <c r="AH37" s="1970"/>
      <c r="AI37" s="1970"/>
      <c r="AJ37" s="1970"/>
      <c r="AK37" s="1970"/>
      <c r="AL37" s="1970"/>
      <c r="AM37" s="1970"/>
      <c r="AN37" s="1970"/>
      <c r="AO37" s="1970"/>
      <c r="AP37" s="1970"/>
      <c r="AQ37" s="1970"/>
      <c r="AR37" s="1970"/>
      <c r="AS37" s="1970"/>
      <c r="AT37" s="1970"/>
      <c r="AU37" s="1970"/>
      <c r="AV37" s="1970"/>
      <c r="AW37" s="96"/>
      <c r="AX37" s="96"/>
      <c r="AY37" s="894"/>
      <c r="AZ37" s="878"/>
      <c r="BA37" s="878"/>
      <c r="BB37" s="878"/>
      <c r="BC37" s="879"/>
      <c r="BD37" s="877"/>
      <c r="BE37" s="878"/>
      <c r="BF37" s="878"/>
      <c r="BG37" s="878"/>
      <c r="BH37" s="879"/>
      <c r="BI37" s="877"/>
      <c r="BJ37" s="878"/>
      <c r="BK37" s="878"/>
      <c r="BL37" s="878"/>
      <c r="BM37" s="880"/>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70"/>
      <c r="C38" s="1970"/>
      <c r="D38" s="1970"/>
      <c r="E38" s="1970"/>
      <c r="F38" s="1970"/>
      <c r="G38" s="1970"/>
      <c r="H38" s="1970"/>
      <c r="I38" s="1970"/>
      <c r="J38" s="1970"/>
      <c r="K38" s="1970"/>
      <c r="L38" s="1970"/>
      <c r="M38" s="1970"/>
      <c r="N38" s="1970"/>
      <c r="O38" s="1970"/>
      <c r="P38" s="1970"/>
      <c r="Q38" s="1970"/>
      <c r="R38" s="1970"/>
      <c r="S38" s="1970"/>
      <c r="T38" s="1970"/>
      <c r="U38" s="1970"/>
      <c r="V38" s="1970"/>
      <c r="W38" s="1970"/>
      <c r="X38" s="1970"/>
      <c r="Y38" s="1970"/>
      <c r="Z38" s="1970"/>
      <c r="AA38" s="1970"/>
      <c r="AB38" s="1970"/>
      <c r="AC38" s="1970"/>
      <c r="AD38" s="1970"/>
      <c r="AE38" s="1970"/>
      <c r="AF38" s="1970"/>
      <c r="AG38" s="1970"/>
      <c r="AH38" s="1970"/>
      <c r="AI38" s="1970"/>
      <c r="AJ38" s="1970"/>
      <c r="AK38" s="1970"/>
      <c r="AL38" s="1970"/>
      <c r="AM38" s="1970"/>
      <c r="AN38" s="1970"/>
      <c r="AO38" s="1970"/>
      <c r="AP38" s="1970"/>
      <c r="AQ38" s="1970"/>
      <c r="AR38" s="1970"/>
      <c r="AS38" s="1970"/>
      <c r="AT38" s="1970"/>
      <c r="AU38" s="1970"/>
      <c r="AV38" s="1970"/>
      <c r="AW38" s="5"/>
      <c r="AX38" s="5"/>
      <c r="AY38" s="894"/>
      <c r="AZ38" s="878"/>
      <c r="BA38" s="878"/>
      <c r="BB38" s="878"/>
      <c r="BC38" s="879"/>
      <c r="BD38" s="877"/>
      <c r="BE38" s="878"/>
      <c r="BF38" s="878"/>
      <c r="BG38" s="878"/>
      <c r="BH38" s="879"/>
      <c r="BI38" s="877"/>
      <c r="BJ38" s="878"/>
      <c r="BK38" s="878"/>
      <c r="BL38" s="878"/>
      <c r="BM38" s="880"/>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70"/>
      <c r="C39" s="1970"/>
      <c r="D39" s="1970"/>
      <c r="E39" s="1970"/>
      <c r="F39" s="1970"/>
      <c r="G39" s="1970"/>
      <c r="H39" s="1970"/>
      <c r="I39" s="1970"/>
      <c r="J39" s="1970"/>
      <c r="K39" s="1970"/>
      <c r="L39" s="1970"/>
      <c r="M39" s="1970"/>
      <c r="N39" s="1970"/>
      <c r="O39" s="1970"/>
      <c r="P39" s="1970"/>
      <c r="Q39" s="1970"/>
      <c r="R39" s="1970"/>
      <c r="S39" s="1970"/>
      <c r="T39" s="1970"/>
      <c r="U39" s="1970"/>
      <c r="V39" s="1970"/>
      <c r="W39" s="1970"/>
      <c r="X39" s="1970"/>
      <c r="Y39" s="1970"/>
      <c r="Z39" s="1970"/>
      <c r="AA39" s="1970"/>
      <c r="AB39" s="1970"/>
      <c r="AC39" s="1970"/>
      <c r="AD39" s="1970"/>
      <c r="AE39" s="1970"/>
      <c r="AF39" s="1970"/>
      <c r="AG39" s="1970"/>
      <c r="AH39" s="1970"/>
      <c r="AI39" s="1970"/>
      <c r="AJ39" s="1970"/>
      <c r="AK39" s="1970"/>
      <c r="AL39" s="1970"/>
      <c r="AM39" s="1970"/>
      <c r="AN39" s="1970"/>
      <c r="AO39" s="1970"/>
      <c r="AP39" s="1970"/>
      <c r="AQ39" s="1970"/>
      <c r="AR39" s="1970"/>
      <c r="AS39" s="1970"/>
      <c r="AT39" s="1970"/>
      <c r="AU39" s="1970"/>
      <c r="AV39" s="1970"/>
      <c r="AW39" s="5"/>
      <c r="AX39" s="5"/>
      <c r="AY39" s="894"/>
      <c r="AZ39" s="878"/>
      <c r="BA39" s="878"/>
      <c r="BB39" s="878"/>
      <c r="BC39" s="879"/>
      <c r="BD39" s="877"/>
      <c r="BE39" s="878"/>
      <c r="BF39" s="878"/>
      <c r="BG39" s="878"/>
      <c r="BH39" s="879"/>
      <c r="BI39" s="877"/>
      <c r="BJ39" s="878"/>
      <c r="BK39" s="878"/>
      <c r="BL39" s="878"/>
      <c r="BM39" s="880"/>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70"/>
      <c r="C40" s="1970"/>
      <c r="D40" s="1970"/>
      <c r="E40" s="1970"/>
      <c r="F40" s="1970"/>
      <c r="G40" s="1970"/>
      <c r="H40" s="1970"/>
      <c r="I40" s="1970"/>
      <c r="J40" s="1970"/>
      <c r="K40" s="1970"/>
      <c r="L40" s="1970"/>
      <c r="M40" s="1970"/>
      <c r="N40" s="1970"/>
      <c r="O40" s="1970"/>
      <c r="P40" s="1970"/>
      <c r="Q40" s="1970"/>
      <c r="R40" s="1970"/>
      <c r="S40" s="1970"/>
      <c r="T40" s="1970"/>
      <c r="U40" s="1970"/>
      <c r="V40" s="1970"/>
      <c r="W40" s="1970"/>
      <c r="X40" s="1970"/>
      <c r="Y40" s="1970"/>
      <c r="Z40" s="1970"/>
      <c r="AA40" s="1970"/>
      <c r="AB40" s="1970"/>
      <c r="AC40" s="1970"/>
      <c r="AD40" s="1970"/>
      <c r="AE40" s="1970"/>
      <c r="AF40" s="1970"/>
      <c r="AG40" s="1970"/>
      <c r="AH40" s="1970"/>
      <c r="AI40" s="1970"/>
      <c r="AJ40" s="1970"/>
      <c r="AK40" s="1970"/>
      <c r="AL40" s="1970"/>
      <c r="AM40" s="1970"/>
      <c r="AN40" s="1970"/>
      <c r="AO40" s="1970"/>
      <c r="AP40" s="1970"/>
      <c r="AQ40" s="1970"/>
      <c r="AR40" s="1970"/>
      <c r="AS40" s="1970"/>
      <c r="AT40" s="1970"/>
      <c r="AU40" s="1970"/>
      <c r="AV40" s="1970"/>
      <c r="AW40" s="5"/>
      <c r="AX40" s="5"/>
      <c r="AY40" s="894"/>
      <c r="AZ40" s="878"/>
      <c r="BA40" s="878"/>
      <c r="BB40" s="878"/>
      <c r="BC40" s="879"/>
      <c r="BD40" s="877"/>
      <c r="BE40" s="878"/>
      <c r="BF40" s="878"/>
      <c r="BG40" s="878"/>
      <c r="BH40" s="879"/>
      <c r="BI40" s="877"/>
      <c r="BJ40" s="878"/>
      <c r="BK40" s="878"/>
      <c r="BL40" s="878"/>
      <c r="BM40" s="880"/>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38"/>
      <c r="AZ41" s="931"/>
      <c r="BA41" s="931"/>
      <c r="BB41" s="931"/>
      <c r="BC41" s="939"/>
      <c r="BD41" s="930"/>
      <c r="BE41" s="931"/>
      <c r="BF41" s="931"/>
      <c r="BG41" s="931"/>
      <c r="BH41" s="939"/>
      <c r="BI41" s="930"/>
      <c r="BJ41" s="931"/>
      <c r="BK41" s="931"/>
      <c r="BL41" s="931"/>
      <c r="BM41" s="932"/>
      <c r="BN41" s="5"/>
      <c r="BO41" s="5"/>
      <c r="BP41" s="5"/>
      <c r="BQ41" s="5"/>
      <c r="BR41" s="5"/>
      <c r="BS41" s="5"/>
      <c r="BT41" s="5"/>
      <c r="BU41" s="5"/>
      <c r="BV41" s="5"/>
      <c r="BW41" s="5"/>
      <c r="BX41" s="5"/>
      <c r="BY41" s="5"/>
      <c r="BZ41" s="5"/>
      <c r="CA41" s="5"/>
      <c r="CB41" s="5"/>
      <c r="CC41" s="5"/>
      <c r="CD41" s="5"/>
      <c r="CE41" s="5"/>
      <c r="CF41" s="5"/>
    </row>
    <row r="42" spans="1:84" ht="12" customHeight="1" x14ac:dyDescent="0.25">
      <c r="A42" s="1714" t="s">
        <v>38</v>
      </c>
      <c r="B42" s="1714"/>
      <c r="C42" s="1714"/>
      <c r="D42" s="1714"/>
      <c r="E42" s="967"/>
      <c r="F42" s="967"/>
      <c r="G42" s="967"/>
      <c r="H42" s="967"/>
      <c r="I42" s="967"/>
      <c r="J42" s="967"/>
      <c r="K42" s="967"/>
      <c r="L42" s="6"/>
      <c r="M42" s="6"/>
      <c r="N42" s="6"/>
      <c r="O42" s="6"/>
      <c r="P42" s="6"/>
      <c r="Q42" s="6"/>
      <c r="R42" s="6"/>
      <c r="S42" s="6"/>
      <c r="T42" s="6"/>
      <c r="U42" s="6"/>
      <c r="V42" s="6"/>
      <c r="W42" s="6"/>
      <c r="X42" s="6"/>
      <c r="Y42" s="6"/>
      <c r="Z42" s="6"/>
      <c r="AA42" s="6"/>
      <c r="AB42" s="6"/>
      <c r="AC42" s="6"/>
      <c r="AD42" s="1714" t="s">
        <v>37</v>
      </c>
      <c r="AE42" s="1714"/>
      <c r="AF42" s="1714"/>
      <c r="AG42" s="1714"/>
      <c r="AH42" s="1714"/>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6" t="s">
        <v>49</v>
      </c>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9" t="s">
        <v>437</v>
      </c>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9" t="s">
        <v>48</v>
      </c>
      <c r="B7" s="1379"/>
      <c r="C7" s="1379"/>
      <c r="D7" s="1379"/>
      <c r="E7" s="1379"/>
      <c r="F7" s="896"/>
      <c r="G7" s="896"/>
      <c r="H7" s="896"/>
      <c r="I7" s="896"/>
      <c r="J7" s="896"/>
      <c r="K7" s="896"/>
      <c r="L7" s="896"/>
      <c r="M7" s="896"/>
      <c r="N7" s="896"/>
      <c r="O7" s="896"/>
      <c r="P7" s="896"/>
      <c r="Q7" s="6"/>
      <c r="R7" s="6"/>
      <c r="S7" s="6"/>
      <c r="T7" s="6"/>
      <c r="U7" s="6"/>
      <c r="V7" s="6"/>
      <c r="W7" s="6"/>
      <c r="X7" s="6"/>
      <c r="Y7" s="6"/>
      <c r="Z7" s="6"/>
      <c r="AA7" s="6"/>
      <c r="AB7" s="6"/>
      <c r="AC7" s="6"/>
      <c r="AD7" s="6"/>
      <c r="AE7" s="6"/>
      <c r="AF7" s="6"/>
      <c r="AG7" s="2422"/>
      <c r="AH7" s="2422"/>
      <c r="AI7" s="2422"/>
      <c r="AJ7" s="2422"/>
      <c r="AK7" s="2422"/>
      <c r="AL7" s="2423"/>
      <c r="AM7" s="2423"/>
      <c r="AN7" s="2423"/>
      <c r="AO7" s="2423"/>
      <c r="AP7" s="2423"/>
      <c r="AQ7" s="2423"/>
      <c r="AR7" s="2423"/>
      <c r="AS7" s="2423"/>
      <c r="AT7" s="2423"/>
      <c r="AU7" s="2423"/>
      <c r="AV7" s="2423"/>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6" t="s">
        <v>435</v>
      </c>
      <c r="B9" s="1297"/>
      <c r="C9" s="1297"/>
      <c r="D9" s="1297"/>
      <c r="E9" s="1297"/>
      <c r="F9" s="1297"/>
      <c r="G9" s="1297"/>
      <c r="H9" s="1297"/>
      <c r="I9" s="1297"/>
      <c r="J9" s="1297"/>
      <c r="K9" s="1297"/>
      <c r="L9" s="1297"/>
      <c r="M9" s="1297"/>
      <c r="N9" s="1297"/>
      <c r="O9" s="1297"/>
      <c r="P9" s="1297"/>
      <c r="Q9" s="1297"/>
      <c r="R9" s="1297"/>
      <c r="S9" s="1297"/>
      <c r="T9" s="1297"/>
      <c r="U9" s="1297"/>
      <c r="V9" s="1297"/>
      <c r="W9" s="1297"/>
      <c r="X9" s="1297"/>
      <c r="Y9" s="1297"/>
      <c r="Z9" s="1297"/>
      <c r="AA9" s="1297"/>
      <c r="AB9" s="1297"/>
      <c r="AC9" s="1297"/>
      <c r="AD9" s="1297"/>
      <c r="AE9" s="1297"/>
      <c r="AF9" s="1297"/>
      <c r="AG9" s="1297"/>
      <c r="AH9" s="1297"/>
      <c r="AI9" s="1297"/>
      <c r="AJ9" s="1297"/>
      <c r="AK9" s="1297"/>
      <c r="AL9" s="1297"/>
      <c r="AM9" s="1297"/>
      <c r="AN9" s="1297"/>
      <c r="AO9" s="1297"/>
      <c r="AP9" s="1297"/>
      <c r="AQ9" s="1297"/>
      <c r="AR9" s="1297"/>
      <c r="AS9" s="1297"/>
      <c r="AT9" s="1297"/>
      <c r="AU9" s="1297"/>
      <c r="AV9" s="1298"/>
      <c r="AW9" s="96"/>
      <c r="AX9" s="2424"/>
      <c r="AY9" s="2425"/>
      <c r="AZ9" s="2425"/>
      <c r="BA9" s="2327" t="s">
        <v>433</v>
      </c>
      <c r="BB9" s="2327"/>
      <c r="BC9" s="2327"/>
      <c r="BD9" s="2425"/>
      <c r="BE9" s="2425"/>
      <c r="BF9" s="2425"/>
      <c r="BG9" s="2327" t="s">
        <v>791</v>
      </c>
      <c r="BH9" s="2327"/>
      <c r="BI9" s="2327"/>
      <c r="BJ9" s="2327" t="s">
        <v>430</v>
      </c>
      <c r="BK9" s="2327"/>
      <c r="BL9" s="2327"/>
      <c r="BM9" s="2327" t="s">
        <v>429</v>
      </c>
      <c r="BN9" s="2327"/>
      <c r="BO9" s="2344"/>
      <c r="BP9" s="2327" t="s">
        <v>891</v>
      </c>
      <c r="BQ9" s="2327"/>
      <c r="BR9" s="2328"/>
      <c r="BS9" s="272"/>
      <c r="BT9" s="272"/>
      <c r="BU9" s="272"/>
      <c r="BV9" s="5"/>
      <c r="BW9" s="5"/>
      <c r="BX9" s="5"/>
      <c r="BY9" s="5"/>
      <c r="BZ9" s="5"/>
      <c r="CA9" s="5"/>
      <c r="CB9" s="5"/>
      <c r="CC9" s="5"/>
      <c r="CD9" s="5"/>
      <c r="CE9" s="5"/>
      <c r="CF9" s="5"/>
    </row>
    <row r="10" spans="1:84" ht="12.75" customHeight="1" thickTop="1" x14ac:dyDescent="0.25">
      <c r="A10" s="2401" t="s">
        <v>428</v>
      </c>
      <c r="B10" s="2389"/>
      <c r="C10" s="2389"/>
      <c r="D10" s="2389"/>
      <c r="E10" s="2389"/>
      <c r="F10" s="2389"/>
      <c r="G10" s="2390"/>
      <c r="H10" s="2388" t="s">
        <v>427</v>
      </c>
      <c r="I10" s="2389"/>
      <c r="J10" s="2389"/>
      <c r="K10" s="2389"/>
      <c r="L10" s="2389"/>
      <c r="M10" s="2390"/>
      <c r="N10" s="2391" t="s">
        <v>426</v>
      </c>
      <c r="O10" s="2392"/>
      <c r="P10" s="2393"/>
      <c r="Q10" s="1960" t="s">
        <v>425</v>
      </c>
      <c r="R10" s="1960"/>
      <c r="S10" s="1960"/>
      <c r="T10" s="1960"/>
      <c r="U10" s="1960"/>
      <c r="V10" s="1960"/>
      <c r="W10" s="1960" t="s">
        <v>424</v>
      </c>
      <c r="X10" s="1960"/>
      <c r="Y10" s="1960"/>
      <c r="Z10" s="1960"/>
      <c r="AA10" s="1960"/>
      <c r="AB10" s="1960"/>
      <c r="AC10" s="2388" t="s">
        <v>423</v>
      </c>
      <c r="AD10" s="2389"/>
      <c r="AE10" s="2390"/>
      <c r="AF10" s="2388" t="s">
        <v>422</v>
      </c>
      <c r="AG10" s="2389"/>
      <c r="AH10" s="2390"/>
      <c r="AI10" s="2388" t="s">
        <v>433</v>
      </c>
      <c r="AJ10" s="2389"/>
      <c r="AK10" s="2390"/>
      <c r="AL10" s="2391" t="s">
        <v>438</v>
      </c>
      <c r="AM10" s="2392"/>
      <c r="AN10" s="2393"/>
      <c r="AO10" s="2388" t="s">
        <v>439</v>
      </c>
      <c r="AP10" s="2389"/>
      <c r="AQ10" s="2390"/>
      <c r="AR10" s="2388" t="s">
        <v>418</v>
      </c>
      <c r="AS10" s="2389"/>
      <c r="AT10" s="2389"/>
      <c r="AU10" s="2389"/>
      <c r="AV10" s="2397"/>
      <c r="AW10" s="96"/>
      <c r="AX10" s="2426"/>
      <c r="AY10" s="781"/>
      <c r="AZ10" s="781"/>
      <c r="BA10" s="2329"/>
      <c r="BB10" s="2329"/>
      <c r="BC10" s="2329"/>
      <c r="BD10" s="781"/>
      <c r="BE10" s="781"/>
      <c r="BF10" s="781"/>
      <c r="BG10" s="2329"/>
      <c r="BH10" s="2329"/>
      <c r="BI10" s="2329"/>
      <c r="BJ10" s="2329"/>
      <c r="BK10" s="2329"/>
      <c r="BL10" s="2329"/>
      <c r="BM10" s="2329"/>
      <c r="BN10" s="2329"/>
      <c r="BO10" s="2345"/>
      <c r="BP10" s="2329"/>
      <c r="BQ10" s="2329"/>
      <c r="BR10" s="2330"/>
      <c r="BS10" s="272"/>
      <c r="BT10" s="272"/>
      <c r="BU10" s="272"/>
      <c r="BV10" s="5"/>
      <c r="BW10" s="5"/>
      <c r="BX10" s="5"/>
      <c r="BY10" s="5"/>
      <c r="BZ10" s="5"/>
      <c r="CA10" s="5"/>
      <c r="CB10" s="5"/>
      <c r="CC10" s="5"/>
      <c r="CD10" s="5"/>
      <c r="CE10" s="5"/>
      <c r="CF10" s="5"/>
    </row>
    <row r="11" spans="1:84" ht="12" customHeight="1" thickBot="1" x14ac:dyDescent="0.3">
      <c r="A11" s="2401"/>
      <c r="B11" s="2389"/>
      <c r="C11" s="2389"/>
      <c r="D11" s="2389"/>
      <c r="E11" s="2389"/>
      <c r="F11" s="2389"/>
      <c r="G11" s="2390"/>
      <c r="H11" s="2388"/>
      <c r="I11" s="2389"/>
      <c r="J11" s="2389"/>
      <c r="K11" s="2389"/>
      <c r="L11" s="2389"/>
      <c r="M11" s="2390"/>
      <c r="N11" s="2391"/>
      <c r="O11" s="2392"/>
      <c r="P11" s="2393"/>
      <c r="Q11" s="2394" t="s">
        <v>281</v>
      </c>
      <c r="R11" s="2395"/>
      <c r="S11" s="2396"/>
      <c r="T11" s="2394" t="s">
        <v>282</v>
      </c>
      <c r="U11" s="2395"/>
      <c r="V11" s="2396"/>
      <c r="W11" s="2394" t="s">
        <v>281</v>
      </c>
      <c r="X11" s="2395"/>
      <c r="Y11" s="2396"/>
      <c r="Z11" s="2394" t="s">
        <v>282</v>
      </c>
      <c r="AA11" s="2395"/>
      <c r="AB11" s="2396"/>
      <c r="AC11" s="2388"/>
      <c r="AD11" s="2389"/>
      <c r="AE11" s="2390"/>
      <c r="AF11" s="2388"/>
      <c r="AG11" s="2389"/>
      <c r="AH11" s="2390"/>
      <c r="AI11" s="2388"/>
      <c r="AJ11" s="2389"/>
      <c r="AK11" s="2390"/>
      <c r="AL11" s="2391"/>
      <c r="AM11" s="2392"/>
      <c r="AN11" s="2393"/>
      <c r="AO11" s="2388"/>
      <c r="AP11" s="2389"/>
      <c r="AQ11" s="2390"/>
      <c r="AR11" s="2398"/>
      <c r="AS11" s="2399"/>
      <c r="AT11" s="2399"/>
      <c r="AU11" s="2399"/>
      <c r="AV11" s="2400"/>
      <c r="AW11" s="96"/>
      <c r="AX11" s="2427"/>
      <c r="AY11" s="2428"/>
      <c r="AZ11" s="2428"/>
      <c r="BA11" s="2331"/>
      <c r="BB11" s="2331"/>
      <c r="BC11" s="2331"/>
      <c r="BD11" s="2428"/>
      <c r="BE11" s="2428"/>
      <c r="BF11" s="2428"/>
      <c r="BG11" s="2331"/>
      <c r="BH11" s="2331"/>
      <c r="BI11" s="2331"/>
      <c r="BJ11" s="2331"/>
      <c r="BK11" s="2331"/>
      <c r="BL11" s="2331"/>
      <c r="BM11" s="2331"/>
      <c r="BN11" s="2331"/>
      <c r="BO11" s="2346"/>
      <c r="BP11" s="2331"/>
      <c r="BQ11" s="2331"/>
      <c r="BR11" s="2332"/>
      <c r="BS11" s="272"/>
      <c r="BT11" s="272"/>
      <c r="BU11" s="272"/>
      <c r="BV11" s="5"/>
      <c r="BW11" s="5"/>
      <c r="BX11" s="5"/>
      <c r="BY11" s="5"/>
      <c r="BZ11" s="5"/>
      <c r="CA11" s="5"/>
      <c r="CB11" s="5"/>
      <c r="CC11" s="5"/>
      <c r="CD11" s="5"/>
      <c r="CE11" s="5"/>
      <c r="CF11" s="5"/>
    </row>
    <row r="12" spans="1:84" ht="12.75" customHeight="1" thickTop="1" x14ac:dyDescent="0.25">
      <c r="A12" s="2376"/>
      <c r="B12" s="2377"/>
      <c r="C12" s="2377"/>
      <c r="D12" s="2377"/>
      <c r="E12" s="2377"/>
      <c r="F12" s="2377"/>
      <c r="G12" s="2378"/>
      <c r="H12" s="2429" t="s">
        <v>102</v>
      </c>
      <c r="I12" s="2430"/>
      <c r="J12" s="2430"/>
      <c r="K12" s="2430"/>
      <c r="L12" s="2430"/>
      <c r="M12" s="2431"/>
      <c r="N12" s="2432"/>
      <c r="O12" s="2432"/>
      <c r="P12" s="2432"/>
      <c r="Q12" s="2433"/>
      <c r="R12" s="2433"/>
      <c r="S12" s="2433"/>
      <c r="T12" s="2434" t="str">
        <f>IF($A12&lt;&gt;"","---","")</f>
        <v/>
      </c>
      <c r="U12" s="2435"/>
      <c r="V12" s="2435"/>
      <c r="W12" s="2433"/>
      <c r="X12" s="2433"/>
      <c r="Y12" s="2433"/>
      <c r="Z12" s="2434" t="str">
        <f>IF($A12&lt;&gt;"","---","")</f>
        <v/>
      </c>
      <c r="AA12" s="2435"/>
      <c r="AB12" s="2435"/>
      <c r="AC12" s="2433"/>
      <c r="AD12" s="2433"/>
      <c r="AE12" s="2433"/>
      <c r="AF12" s="2433"/>
      <c r="AG12" s="2433"/>
      <c r="AH12" s="2433"/>
      <c r="AI12" s="2433"/>
      <c r="AJ12" s="2433"/>
      <c r="AK12" s="2433"/>
      <c r="AL12" s="2433"/>
      <c r="AM12" s="2433"/>
      <c r="AN12" s="2433"/>
      <c r="AO12" s="2433"/>
      <c r="AP12" s="2433"/>
      <c r="AQ12" s="2433"/>
      <c r="AR12" s="2438" t="s">
        <v>99</v>
      </c>
      <c r="AS12" s="2439"/>
      <c r="AT12" s="2439"/>
      <c r="AU12" s="2439"/>
      <c r="AV12" s="2440"/>
      <c r="AW12" s="96"/>
      <c r="AX12" s="2441"/>
      <c r="AY12" s="2442"/>
      <c r="AZ12" s="2442"/>
      <c r="BA12" s="2436" t="str">
        <f t="shared" ref="BA12:BA32" si="0">IF(1.08*N12*(Q12-W12)/1000&lt;&gt;0,1.08*N12*(Q12-W12)/1000,"")</f>
        <v/>
      </c>
      <c r="BB12" s="2436"/>
      <c r="BC12" s="2436"/>
      <c r="BD12" s="2443"/>
      <c r="BE12" s="2443"/>
      <c r="BF12" s="2443"/>
      <c r="BG12" s="2436" t="str">
        <f t="shared" ref="BG12:BG32" si="1">IF(AO12*500*(AF12-AC12)/1000&lt;&gt;0,AO12*500*(AF12-AC12)/1000,"")</f>
        <v/>
      </c>
      <c r="BH12" s="2436"/>
      <c r="BI12" s="2436"/>
      <c r="BJ12" s="2436" t="str">
        <f t="shared" ref="BJ12:BJ32" si="2">IFERROR((BD12*1000)/(500*(AF12-AC12)),"")</f>
        <v/>
      </c>
      <c r="BK12" s="2436"/>
      <c r="BL12" s="2436"/>
      <c r="BM12" s="2419" t="s">
        <v>99</v>
      </c>
      <c r="BN12" s="2420"/>
      <c r="BO12" s="2437"/>
      <c r="BP12" s="2419" t="s">
        <v>99</v>
      </c>
      <c r="BQ12" s="2420"/>
      <c r="BR12" s="2421"/>
      <c r="BS12" s="5"/>
      <c r="BT12" s="5"/>
      <c r="BU12" s="5"/>
      <c r="BV12" s="5"/>
      <c r="BW12" s="5"/>
      <c r="BX12" s="5"/>
      <c r="BY12" s="5"/>
      <c r="BZ12" s="5"/>
      <c r="CA12" s="5"/>
      <c r="CB12" s="5"/>
      <c r="CC12" s="5"/>
      <c r="CD12" s="5"/>
      <c r="CE12" s="5"/>
      <c r="CF12" s="5"/>
    </row>
    <row r="13" spans="1:84" ht="12" customHeight="1" x14ac:dyDescent="0.25">
      <c r="A13" s="2379"/>
      <c r="B13" s="2380"/>
      <c r="C13" s="2380"/>
      <c r="D13" s="2380"/>
      <c r="E13" s="2380"/>
      <c r="F13" s="2380"/>
      <c r="G13" s="2381"/>
      <c r="H13" s="2385" t="s">
        <v>101</v>
      </c>
      <c r="I13" s="2386"/>
      <c r="J13" s="2386"/>
      <c r="K13" s="2386"/>
      <c r="L13" s="2386"/>
      <c r="M13" s="2387"/>
      <c r="N13" s="926"/>
      <c r="O13" s="926"/>
      <c r="P13" s="926"/>
      <c r="Q13" s="927"/>
      <c r="R13" s="927"/>
      <c r="S13" s="927"/>
      <c r="T13" s="1299" t="str">
        <f>IF($A12&lt;&gt;"","---","")</f>
        <v/>
      </c>
      <c r="U13" s="1300"/>
      <c r="V13" s="1300"/>
      <c r="W13" s="927"/>
      <c r="X13" s="927"/>
      <c r="Y13" s="927"/>
      <c r="Z13" s="1299" t="str">
        <f>IF($A12&lt;&gt;"","---","")</f>
        <v/>
      </c>
      <c r="AA13" s="1300"/>
      <c r="AB13" s="1300"/>
      <c r="AC13" s="927"/>
      <c r="AD13" s="927"/>
      <c r="AE13" s="927"/>
      <c r="AF13" s="927"/>
      <c r="AG13" s="927"/>
      <c r="AH13" s="927"/>
      <c r="AI13" s="2339"/>
      <c r="AJ13" s="2339"/>
      <c r="AK13" s="2339"/>
      <c r="AL13" s="927"/>
      <c r="AM13" s="927"/>
      <c r="AN13" s="927"/>
      <c r="AO13" s="1300" t="str">
        <f>IFERROR(SQRT(AL13/AL12)*AO12,"")</f>
        <v/>
      </c>
      <c r="AP13" s="1300"/>
      <c r="AQ13" s="1300"/>
      <c r="AR13" s="2365"/>
      <c r="AS13" s="2366"/>
      <c r="AT13" s="2366"/>
      <c r="AU13" s="2347" t="s">
        <v>119</v>
      </c>
      <c r="AV13" s="2348"/>
      <c r="AW13" s="96"/>
      <c r="AX13" s="2444"/>
      <c r="AY13" s="2445"/>
      <c r="AZ13" s="2445"/>
      <c r="BA13" s="2339" t="str">
        <f>IF(1.08*N13*(W13-Q13)/1000&lt;&gt;0,1.08*N13*(W13-Q13)/1000,"")</f>
        <v/>
      </c>
      <c r="BB13" s="2339"/>
      <c r="BC13" s="2339"/>
      <c r="BD13" s="2443"/>
      <c r="BE13" s="2443"/>
      <c r="BF13" s="2443"/>
      <c r="BG13" s="2339" t="str">
        <f>IFERROR(IF(AO13*500*(AC13-AF13)/1000&lt;&gt;0,AO13*500*(AC13-AF13)/1000,""),"")</f>
        <v/>
      </c>
      <c r="BH13" s="2339"/>
      <c r="BI13" s="2339"/>
      <c r="BJ13" s="2339" t="str">
        <f>IFERROR((BA13*1000)/(500*(AC13-AF13)),"")</f>
        <v/>
      </c>
      <c r="BK13" s="2339"/>
      <c r="BL13" s="2339"/>
      <c r="BM13" s="1678" t="str">
        <f>IFERROR(SQRT(AL13/AL12)*AO12,"")</f>
        <v/>
      </c>
      <c r="BN13" s="1678"/>
      <c r="BO13" s="2340"/>
      <c r="BP13" s="1678" t="e">
        <f>BA13/BG13</f>
        <v>#VALUE!</v>
      </c>
      <c r="BQ13" s="1678"/>
      <c r="BR13" s="2322"/>
      <c r="BS13" s="5"/>
      <c r="BT13" s="5"/>
      <c r="BU13" s="5"/>
      <c r="BV13" s="5"/>
      <c r="BW13" s="5"/>
      <c r="BX13" s="5"/>
      <c r="BY13" s="5"/>
      <c r="BZ13" s="5"/>
      <c r="CA13" s="5"/>
      <c r="CB13" s="5"/>
      <c r="CC13" s="5"/>
      <c r="CD13" s="5"/>
      <c r="CE13" s="5"/>
      <c r="CF13" s="5"/>
    </row>
    <row r="14" spans="1:84" ht="12" customHeight="1" x14ac:dyDescent="0.25">
      <c r="A14" s="2376"/>
      <c r="B14" s="2377"/>
      <c r="C14" s="2377"/>
      <c r="D14" s="2377"/>
      <c r="E14" s="2377"/>
      <c r="F14" s="2377"/>
      <c r="G14" s="2378"/>
      <c r="H14" s="2429" t="s">
        <v>102</v>
      </c>
      <c r="I14" s="2430"/>
      <c r="J14" s="2430"/>
      <c r="K14" s="2430"/>
      <c r="L14" s="2430"/>
      <c r="M14" s="2431"/>
      <c r="N14" s="2432"/>
      <c r="O14" s="2432"/>
      <c r="P14" s="2432"/>
      <c r="Q14" s="2433"/>
      <c r="R14" s="2433"/>
      <c r="S14" s="2433"/>
      <c r="T14" s="2434" t="str">
        <f>IF($A14&lt;&gt;"","---","")</f>
        <v/>
      </c>
      <c r="U14" s="2435"/>
      <c r="V14" s="2435"/>
      <c r="W14" s="2433"/>
      <c r="X14" s="2433"/>
      <c r="Y14" s="2433"/>
      <c r="Z14" s="2434" t="str">
        <f>IF($A14&lt;&gt;"","---","")</f>
        <v/>
      </c>
      <c r="AA14" s="2435"/>
      <c r="AB14" s="2435"/>
      <c r="AC14" s="2433"/>
      <c r="AD14" s="2433"/>
      <c r="AE14" s="2433"/>
      <c r="AF14" s="2433"/>
      <c r="AG14" s="2433"/>
      <c r="AH14" s="2433"/>
      <c r="AI14" s="2433"/>
      <c r="AJ14" s="2433"/>
      <c r="AK14" s="2433"/>
      <c r="AL14" s="2433"/>
      <c r="AM14" s="2433"/>
      <c r="AN14" s="2433"/>
      <c r="AO14" s="2433"/>
      <c r="AP14" s="2433"/>
      <c r="AQ14" s="2433"/>
      <c r="AR14" s="2438" t="s">
        <v>99</v>
      </c>
      <c r="AS14" s="2439"/>
      <c r="AT14" s="2439"/>
      <c r="AU14" s="2439"/>
      <c r="AV14" s="2440"/>
      <c r="AW14" s="96"/>
      <c r="AX14" s="2441"/>
      <c r="AY14" s="2442"/>
      <c r="AZ14" s="2442"/>
      <c r="BA14" s="2436" t="str">
        <f t="shared" si="0"/>
        <v/>
      </c>
      <c r="BB14" s="2436"/>
      <c r="BC14" s="2436"/>
      <c r="BD14" s="2443"/>
      <c r="BE14" s="2443"/>
      <c r="BF14" s="2443"/>
      <c r="BG14" s="2446" t="str">
        <f t="shared" si="1"/>
        <v/>
      </c>
      <c r="BH14" s="2447"/>
      <c r="BI14" s="2448"/>
      <c r="BJ14" s="2436" t="str">
        <f t="shared" si="2"/>
        <v/>
      </c>
      <c r="BK14" s="2436"/>
      <c r="BL14" s="2436"/>
      <c r="BM14" s="2419" t="s">
        <v>99</v>
      </c>
      <c r="BN14" s="2420"/>
      <c r="BO14" s="2437"/>
      <c r="BP14" s="2419" t="s">
        <v>99</v>
      </c>
      <c r="BQ14" s="2420"/>
      <c r="BR14" s="2421"/>
      <c r="BS14" s="5"/>
      <c r="BT14" s="5"/>
      <c r="BU14" s="5"/>
      <c r="BV14" s="5"/>
      <c r="BW14" s="5"/>
      <c r="BX14" s="5"/>
      <c r="BY14" s="5"/>
      <c r="BZ14" s="5"/>
      <c r="CA14" s="5"/>
      <c r="CB14" s="5"/>
      <c r="CC14" s="5"/>
      <c r="CD14" s="5"/>
      <c r="CE14" s="5"/>
      <c r="CF14" s="5"/>
    </row>
    <row r="15" spans="1:84" s="10" customFormat="1" ht="12" customHeight="1" x14ac:dyDescent="0.25">
      <c r="A15" s="2379"/>
      <c r="B15" s="2380"/>
      <c r="C15" s="2380"/>
      <c r="D15" s="2380"/>
      <c r="E15" s="2380"/>
      <c r="F15" s="2380"/>
      <c r="G15" s="2381"/>
      <c r="H15" s="2385" t="s">
        <v>101</v>
      </c>
      <c r="I15" s="2386"/>
      <c r="J15" s="2386"/>
      <c r="K15" s="2386"/>
      <c r="L15" s="2386"/>
      <c r="M15" s="2387"/>
      <c r="N15" s="2402"/>
      <c r="O15" s="2402"/>
      <c r="P15" s="2402"/>
      <c r="Q15" s="927"/>
      <c r="R15" s="927"/>
      <c r="S15" s="927"/>
      <c r="T15" s="1299" t="str">
        <f>IF($A14&lt;&gt;"","---","")</f>
        <v/>
      </c>
      <c r="U15" s="1300"/>
      <c r="V15" s="1300"/>
      <c r="W15" s="927"/>
      <c r="X15" s="927"/>
      <c r="Y15" s="927"/>
      <c r="Z15" s="1299" t="str">
        <f>IF($A14&lt;&gt;"","---","")</f>
        <v/>
      </c>
      <c r="AA15" s="1300"/>
      <c r="AB15" s="1300"/>
      <c r="AC15" s="927"/>
      <c r="AD15" s="927"/>
      <c r="AE15" s="927"/>
      <c r="AF15" s="927"/>
      <c r="AG15" s="927"/>
      <c r="AH15" s="927"/>
      <c r="AI15" s="2339" t="str">
        <f>BA15</f>
        <v/>
      </c>
      <c r="AJ15" s="2339"/>
      <c r="AK15" s="2339"/>
      <c r="AL15" s="927"/>
      <c r="AM15" s="927"/>
      <c r="AN15" s="927"/>
      <c r="AO15" s="1300" t="str">
        <f>IFERROR(SQRT(AL15/AL14)*AO14,"")</f>
        <v/>
      </c>
      <c r="AP15" s="1300"/>
      <c r="AQ15" s="1300"/>
      <c r="AR15" s="2365"/>
      <c r="AS15" s="2366"/>
      <c r="AT15" s="2366"/>
      <c r="AU15" s="2347" t="s">
        <v>119</v>
      </c>
      <c r="AV15" s="2348"/>
      <c r="AW15" s="96"/>
      <c r="AX15" s="2449"/>
      <c r="AY15" s="2445"/>
      <c r="AZ15" s="2445"/>
      <c r="BA15" s="2339" t="str">
        <f>IF(1.08*N15*(W15-Q15)/1000&lt;&gt;0,1.08*N15*(W15-Q15)/1000,"")</f>
        <v/>
      </c>
      <c r="BB15" s="2339"/>
      <c r="BC15" s="2339"/>
      <c r="BD15" s="2443"/>
      <c r="BE15" s="2443"/>
      <c r="BF15" s="2443"/>
      <c r="BG15" s="2339" t="str">
        <f>IFERROR(IF(AO15*500*(AC15-AF15)/1000&lt;&gt;0,AO15*500*(AC15-AF15)/1000,""),"")</f>
        <v/>
      </c>
      <c r="BH15" s="2339"/>
      <c r="BI15" s="2339"/>
      <c r="BJ15" s="2339" t="str">
        <f>IFERROR((BA15*1000)/(500*(AC15-AF15)),"")</f>
        <v/>
      </c>
      <c r="BK15" s="2339"/>
      <c r="BL15" s="2339"/>
      <c r="BM15" s="1678" t="str">
        <f>IFERROR(SQRT(AL15/AL14)*AO14,"")</f>
        <v/>
      </c>
      <c r="BN15" s="1678"/>
      <c r="BO15" s="2340"/>
      <c r="BP15" s="1678" t="e">
        <f>BA15/BG15</f>
        <v>#VALUE!</v>
      </c>
      <c r="BQ15" s="1678"/>
      <c r="BR15" s="2322"/>
      <c r="BS15" s="5"/>
      <c r="BT15" s="5"/>
      <c r="BU15" s="5"/>
      <c r="BV15" s="5"/>
      <c r="BW15" s="5"/>
      <c r="BX15" s="5"/>
      <c r="BY15" s="5"/>
      <c r="BZ15" s="5"/>
      <c r="CA15" s="5"/>
      <c r="CB15" s="5"/>
      <c r="CC15" s="5"/>
      <c r="CD15" s="5"/>
      <c r="CE15" s="5"/>
      <c r="CF15" s="5"/>
    </row>
    <row r="16" spans="1:84" ht="12" customHeight="1" x14ac:dyDescent="0.25">
      <c r="A16" s="2376"/>
      <c r="B16" s="2377"/>
      <c r="C16" s="2377"/>
      <c r="D16" s="2377"/>
      <c r="E16" s="2377"/>
      <c r="F16" s="2377"/>
      <c r="G16" s="2378"/>
      <c r="H16" s="2429" t="s">
        <v>102</v>
      </c>
      <c r="I16" s="2430"/>
      <c r="J16" s="2430"/>
      <c r="K16" s="2430"/>
      <c r="L16" s="2430"/>
      <c r="M16" s="2431"/>
      <c r="N16" s="2432"/>
      <c r="O16" s="2432"/>
      <c r="P16" s="2432"/>
      <c r="Q16" s="2433"/>
      <c r="R16" s="2433"/>
      <c r="S16" s="2433"/>
      <c r="T16" s="2434" t="str">
        <f>IF($A16&lt;&gt;"","---","")</f>
        <v/>
      </c>
      <c r="U16" s="2435"/>
      <c r="V16" s="2435"/>
      <c r="W16" s="2433"/>
      <c r="X16" s="2433"/>
      <c r="Y16" s="2433"/>
      <c r="Z16" s="2434" t="str">
        <f>IF($A16&lt;&gt;"","---","")</f>
        <v/>
      </c>
      <c r="AA16" s="2435"/>
      <c r="AB16" s="2435"/>
      <c r="AC16" s="2433"/>
      <c r="AD16" s="2433"/>
      <c r="AE16" s="2433"/>
      <c r="AF16" s="2433"/>
      <c r="AG16" s="2433"/>
      <c r="AH16" s="2433"/>
      <c r="AI16" s="2433"/>
      <c r="AJ16" s="2433"/>
      <c r="AK16" s="2433"/>
      <c r="AL16" s="2433"/>
      <c r="AM16" s="2433"/>
      <c r="AN16" s="2433"/>
      <c r="AO16" s="2433"/>
      <c r="AP16" s="2433"/>
      <c r="AQ16" s="2433"/>
      <c r="AR16" s="2438" t="s">
        <v>99</v>
      </c>
      <c r="AS16" s="2439"/>
      <c r="AT16" s="2439"/>
      <c r="AU16" s="2439"/>
      <c r="AV16" s="2440"/>
      <c r="AW16" s="96"/>
      <c r="AX16" s="2441"/>
      <c r="AY16" s="2442"/>
      <c r="AZ16" s="2442"/>
      <c r="BA16" s="2436" t="str">
        <f t="shared" si="0"/>
        <v/>
      </c>
      <c r="BB16" s="2436"/>
      <c r="BC16" s="2436"/>
      <c r="BD16" s="2443"/>
      <c r="BE16" s="2443"/>
      <c r="BF16" s="2443"/>
      <c r="BG16" s="2446" t="str">
        <f t="shared" si="1"/>
        <v/>
      </c>
      <c r="BH16" s="2447"/>
      <c r="BI16" s="2448"/>
      <c r="BJ16" s="2436" t="str">
        <f t="shared" si="2"/>
        <v/>
      </c>
      <c r="BK16" s="2436"/>
      <c r="BL16" s="2436"/>
      <c r="BM16" s="2419" t="s">
        <v>99</v>
      </c>
      <c r="BN16" s="2420"/>
      <c r="BO16" s="2437"/>
      <c r="BP16" s="2419" t="s">
        <v>99</v>
      </c>
      <c r="BQ16" s="2420"/>
      <c r="BR16" s="2421"/>
      <c r="BS16" s="5"/>
      <c r="BT16" s="5"/>
      <c r="BU16" s="5"/>
      <c r="BV16" s="5"/>
      <c r="BW16" s="5"/>
      <c r="BX16" s="5"/>
      <c r="BY16" s="5"/>
      <c r="BZ16" s="5"/>
      <c r="CA16" s="5"/>
      <c r="CB16" s="5"/>
      <c r="CC16" s="5"/>
      <c r="CD16" s="5"/>
      <c r="CE16" s="5"/>
      <c r="CF16" s="5"/>
    </row>
    <row r="17" spans="1:84" ht="12" customHeight="1" x14ac:dyDescent="0.25">
      <c r="A17" s="2379"/>
      <c r="B17" s="2380"/>
      <c r="C17" s="2380"/>
      <c r="D17" s="2380"/>
      <c r="E17" s="2380"/>
      <c r="F17" s="2380"/>
      <c r="G17" s="2381"/>
      <c r="H17" s="2385" t="s">
        <v>101</v>
      </c>
      <c r="I17" s="2386"/>
      <c r="J17" s="2386"/>
      <c r="K17" s="2386"/>
      <c r="L17" s="2386"/>
      <c r="M17" s="2387"/>
      <c r="N17" s="926"/>
      <c r="O17" s="926"/>
      <c r="P17" s="926"/>
      <c r="Q17" s="927"/>
      <c r="R17" s="927"/>
      <c r="S17" s="927"/>
      <c r="T17" s="1299" t="str">
        <f>IF($A16&lt;&gt;"","---","")</f>
        <v/>
      </c>
      <c r="U17" s="1300"/>
      <c r="V17" s="1300"/>
      <c r="W17" s="927"/>
      <c r="X17" s="927"/>
      <c r="Y17" s="927"/>
      <c r="Z17" s="1299" t="str">
        <f>IF($A16&lt;&gt;"","---","")</f>
        <v/>
      </c>
      <c r="AA17" s="1300"/>
      <c r="AB17" s="1300"/>
      <c r="AC17" s="927"/>
      <c r="AD17" s="927"/>
      <c r="AE17" s="927"/>
      <c r="AF17" s="927"/>
      <c r="AG17" s="927"/>
      <c r="AH17" s="927"/>
      <c r="AI17" s="2339" t="str">
        <f>BA17</f>
        <v/>
      </c>
      <c r="AJ17" s="2339"/>
      <c r="AK17" s="2339"/>
      <c r="AL17" s="927"/>
      <c r="AM17" s="927"/>
      <c r="AN17" s="927"/>
      <c r="AO17" s="1300" t="str">
        <f>IFERROR(SQRT(AL17/AL16)*AO16,"")</f>
        <v/>
      </c>
      <c r="AP17" s="1300"/>
      <c r="AQ17" s="1300"/>
      <c r="AR17" s="2365"/>
      <c r="AS17" s="2366"/>
      <c r="AT17" s="2366"/>
      <c r="AU17" s="2347" t="s">
        <v>119</v>
      </c>
      <c r="AV17" s="2348"/>
      <c r="AW17" s="96"/>
      <c r="AX17" s="2449"/>
      <c r="AY17" s="2445"/>
      <c r="AZ17" s="2445"/>
      <c r="BA17" s="2339" t="str">
        <f>IF(1.08*N17*(W17-Q17)/1000&lt;&gt;0,1.08*N17*(W17-Q17)/1000,"")</f>
        <v/>
      </c>
      <c r="BB17" s="2339"/>
      <c r="BC17" s="2339"/>
      <c r="BD17" s="2443"/>
      <c r="BE17" s="2443"/>
      <c r="BF17" s="2443"/>
      <c r="BG17" s="2339" t="str">
        <f>IFERROR(IF(AO17*500*(AC17-AF17)/1000&lt;&gt;0,AO17*500*(AC17-AF17)/1000,""),"")</f>
        <v/>
      </c>
      <c r="BH17" s="2339"/>
      <c r="BI17" s="2339"/>
      <c r="BJ17" s="2339" t="str">
        <f>IFERROR((BA17*1000)/(500*(AC17-AF17)),"")</f>
        <v/>
      </c>
      <c r="BK17" s="2339"/>
      <c r="BL17" s="2339"/>
      <c r="BM17" s="1678" t="str">
        <f>IFERROR(SQRT(AL17/AL16)*AO16,"")</f>
        <v/>
      </c>
      <c r="BN17" s="1678"/>
      <c r="BO17" s="2340"/>
      <c r="BP17" s="1678" t="e">
        <f>BA17/BG17</f>
        <v>#VALUE!</v>
      </c>
      <c r="BQ17" s="1678"/>
      <c r="BR17" s="2322"/>
      <c r="BS17" s="5"/>
      <c r="BT17" s="5"/>
      <c r="BU17" s="5"/>
      <c r="BV17" s="5"/>
      <c r="BW17" s="5"/>
      <c r="BX17" s="5"/>
      <c r="BY17" s="5"/>
      <c r="BZ17" s="5"/>
      <c r="CA17" s="5"/>
      <c r="CB17" s="5"/>
      <c r="CC17" s="5"/>
      <c r="CD17" s="5"/>
      <c r="CE17" s="5"/>
      <c r="CF17" s="5"/>
    </row>
    <row r="18" spans="1:84" ht="12" customHeight="1" x14ac:dyDescent="0.25">
      <c r="A18" s="2376"/>
      <c r="B18" s="2377"/>
      <c r="C18" s="2377"/>
      <c r="D18" s="2377"/>
      <c r="E18" s="2377"/>
      <c r="F18" s="2377"/>
      <c r="G18" s="2378"/>
      <c r="H18" s="2429" t="s">
        <v>102</v>
      </c>
      <c r="I18" s="2430"/>
      <c r="J18" s="2430"/>
      <c r="K18" s="2430"/>
      <c r="L18" s="2430"/>
      <c r="M18" s="2431"/>
      <c r="N18" s="2432"/>
      <c r="O18" s="2432"/>
      <c r="P18" s="2432"/>
      <c r="Q18" s="2433"/>
      <c r="R18" s="2433"/>
      <c r="S18" s="2433"/>
      <c r="T18" s="2434" t="str">
        <f>IF($A18&lt;&gt;"","---","")</f>
        <v/>
      </c>
      <c r="U18" s="2435"/>
      <c r="V18" s="2435"/>
      <c r="W18" s="2433"/>
      <c r="X18" s="2433"/>
      <c r="Y18" s="2433"/>
      <c r="Z18" s="2434" t="str">
        <f>IF($A18&lt;&gt;"","---","")</f>
        <v/>
      </c>
      <c r="AA18" s="2435"/>
      <c r="AB18" s="2435"/>
      <c r="AC18" s="2433"/>
      <c r="AD18" s="2433"/>
      <c r="AE18" s="2433"/>
      <c r="AF18" s="2433"/>
      <c r="AG18" s="2433"/>
      <c r="AH18" s="2433"/>
      <c r="AI18" s="2433"/>
      <c r="AJ18" s="2433"/>
      <c r="AK18" s="2433"/>
      <c r="AL18" s="2433"/>
      <c r="AM18" s="2433"/>
      <c r="AN18" s="2433"/>
      <c r="AO18" s="2433"/>
      <c r="AP18" s="2433"/>
      <c r="AQ18" s="2433"/>
      <c r="AR18" s="2438" t="s">
        <v>99</v>
      </c>
      <c r="AS18" s="2439"/>
      <c r="AT18" s="2439"/>
      <c r="AU18" s="2439"/>
      <c r="AV18" s="2440"/>
      <c r="AW18" s="96"/>
      <c r="AX18" s="2441"/>
      <c r="AY18" s="2442"/>
      <c r="AZ18" s="2442"/>
      <c r="BA18" s="2436" t="str">
        <f t="shared" si="0"/>
        <v/>
      </c>
      <c r="BB18" s="2436"/>
      <c r="BC18" s="2436"/>
      <c r="BD18" s="2443"/>
      <c r="BE18" s="2443"/>
      <c r="BF18" s="2443"/>
      <c r="BG18" s="2436" t="str">
        <f t="shared" si="1"/>
        <v/>
      </c>
      <c r="BH18" s="2436"/>
      <c r="BI18" s="2436"/>
      <c r="BJ18" s="2436" t="str">
        <f t="shared" si="2"/>
        <v/>
      </c>
      <c r="BK18" s="2436"/>
      <c r="BL18" s="2436"/>
      <c r="BM18" s="2419" t="s">
        <v>99</v>
      </c>
      <c r="BN18" s="2420"/>
      <c r="BO18" s="2437"/>
      <c r="BP18" s="2419" t="s">
        <v>99</v>
      </c>
      <c r="BQ18" s="2420"/>
      <c r="BR18" s="2421"/>
      <c r="BS18" s="5"/>
      <c r="BT18" s="5"/>
      <c r="BU18" s="5"/>
      <c r="BV18" s="5"/>
      <c r="BW18" s="5"/>
      <c r="BX18" s="5"/>
      <c r="BY18" s="5"/>
      <c r="BZ18" s="5"/>
      <c r="CA18" s="5"/>
      <c r="CB18" s="5"/>
      <c r="CC18" s="5"/>
      <c r="CD18" s="5"/>
      <c r="CE18" s="5"/>
      <c r="CF18" s="5"/>
    </row>
    <row r="19" spans="1:84" ht="12" customHeight="1" x14ac:dyDescent="0.25">
      <c r="A19" s="2379"/>
      <c r="B19" s="2380"/>
      <c r="C19" s="2380"/>
      <c r="D19" s="2380"/>
      <c r="E19" s="2380"/>
      <c r="F19" s="2380"/>
      <c r="G19" s="2381"/>
      <c r="H19" s="2385" t="s">
        <v>101</v>
      </c>
      <c r="I19" s="2386"/>
      <c r="J19" s="2386"/>
      <c r="K19" s="2386"/>
      <c r="L19" s="2386"/>
      <c r="M19" s="2387"/>
      <c r="N19" s="926"/>
      <c r="O19" s="926"/>
      <c r="P19" s="926"/>
      <c r="Q19" s="927"/>
      <c r="R19" s="927"/>
      <c r="S19" s="927"/>
      <c r="T19" s="1299" t="str">
        <f>IF($A18&lt;&gt;"","---","")</f>
        <v/>
      </c>
      <c r="U19" s="1300"/>
      <c r="V19" s="1300"/>
      <c r="W19" s="927"/>
      <c r="X19" s="927"/>
      <c r="Y19" s="927"/>
      <c r="Z19" s="1299" t="str">
        <f>IF($A18&lt;&gt;"","---","")</f>
        <v/>
      </c>
      <c r="AA19" s="1300"/>
      <c r="AB19" s="1300"/>
      <c r="AC19" s="927"/>
      <c r="AD19" s="927"/>
      <c r="AE19" s="927"/>
      <c r="AF19" s="927"/>
      <c r="AG19" s="927"/>
      <c r="AH19" s="927"/>
      <c r="AI19" s="2339" t="str">
        <f>BA19</f>
        <v/>
      </c>
      <c r="AJ19" s="2339"/>
      <c r="AK19" s="2339"/>
      <c r="AL19" s="927"/>
      <c r="AM19" s="927"/>
      <c r="AN19" s="927"/>
      <c r="AO19" s="1300" t="str">
        <f>IFERROR(SQRT(AL19/AL18)*AO18,"")</f>
        <v/>
      </c>
      <c r="AP19" s="1300"/>
      <c r="AQ19" s="1300"/>
      <c r="AR19" s="2365"/>
      <c r="AS19" s="2366"/>
      <c r="AT19" s="2366"/>
      <c r="AU19" s="2347" t="s">
        <v>119</v>
      </c>
      <c r="AV19" s="2348"/>
      <c r="AW19" s="96"/>
      <c r="AX19" s="2449"/>
      <c r="AY19" s="2445"/>
      <c r="AZ19" s="2445"/>
      <c r="BA19" s="2339" t="str">
        <f>IF(1.08*N19*(W19-Q19)/1000&lt;&gt;0,1.08*N19*(W19-Q19)/1000,"")</f>
        <v/>
      </c>
      <c r="BB19" s="2339"/>
      <c r="BC19" s="2339"/>
      <c r="BD19" s="2443"/>
      <c r="BE19" s="2443"/>
      <c r="BF19" s="2443"/>
      <c r="BG19" s="2339" t="str">
        <f>IFERROR(IF(AO19*500*(AC19-AF19)/1000&lt;&gt;0,AO19*500*(AC19-AF19)/1000,""),"")</f>
        <v/>
      </c>
      <c r="BH19" s="2339"/>
      <c r="BI19" s="2339"/>
      <c r="BJ19" s="2339" t="str">
        <f>IFERROR((BA19*1000)/(500*(AC19-AF19)),"")</f>
        <v/>
      </c>
      <c r="BK19" s="2339"/>
      <c r="BL19" s="2339"/>
      <c r="BM19" s="1678" t="str">
        <f>IFERROR(SQRT(AL19/AL18)*AO18,"")</f>
        <v/>
      </c>
      <c r="BN19" s="1678"/>
      <c r="BO19" s="2340"/>
      <c r="BP19" s="1678" t="e">
        <f>BA19/BG19</f>
        <v>#VALUE!</v>
      </c>
      <c r="BQ19" s="1678"/>
      <c r="BR19" s="2322"/>
      <c r="BS19" s="5"/>
      <c r="BT19" s="5"/>
      <c r="BU19" s="5"/>
      <c r="BV19" s="5"/>
      <c r="BW19" s="5"/>
      <c r="BX19" s="5"/>
      <c r="BY19" s="5"/>
      <c r="BZ19" s="5"/>
      <c r="CA19" s="5"/>
      <c r="CB19" s="5"/>
      <c r="CC19" s="5"/>
      <c r="CD19" s="5"/>
      <c r="CE19" s="5"/>
      <c r="CF19" s="5"/>
    </row>
    <row r="20" spans="1:84" ht="12" customHeight="1" x14ac:dyDescent="0.25">
      <c r="A20" s="2376"/>
      <c r="B20" s="2377"/>
      <c r="C20" s="2377"/>
      <c r="D20" s="2377"/>
      <c r="E20" s="2377"/>
      <c r="F20" s="2377"/>
      <c r="G20" s="2378"/>
      <c r="H20" s="2429" t="s">
        <v>102</v>
      </c>
      <c r="I20" s="2430"/>
      <c r="J20" s="2430"/>
      <c r="K20" s="2430"/>
      <c r="L20" s="2430"/>
      <c r="M20" s="2431"/>
      <c r="N20" s="2432"/>
      <c r="O20" s="2432"/>
      <c r="P20" s="2432"/>
      <c r="Q20" s="2433"/>
      <c r="R20" s="2433"/>
      <c r="S20" s="2433"/>
      <c r="T20" s="2434" t="str">
        <f>IF($A20&lt;&gt;"","---","")</f>
        <v/>
      </c>
      <c r="U20" s="2435"/>
      <c r="V20" s="2435"/>
      <c r="W20" s="2433"/>
      <c r="X20" s="2433"/>
      <c r="Y20" s="2433"/>
      <c r="Z20" s="2434" t="str">
        <f>IF($A20&lt;&gt;"","---","")</f>
        <v/>
      </c>
      <c r="AA20" s="2435"/>
      <c r="AB20" s="2435"/>
      <c r="AC20" s="2433"/>
      <c r="AD20" s="2433"/>
      <c r="AE20" s="2433"/>
      <c r="AF20" s="2433"/>
      <c r="AG20" s="2433"/>
      <c r="AH20" s="2433"/>
      <c r="AI20" s="2433"/>
      <c r="AJ20" s="2433"/>
      <c r="AK20" s="2433"/>
      <c r="AL20" s="2433"/>
      <c r="AM20" s="2433"/>
      <c r="AN20" s="2433"/>
      <c r="AO20" s="2433"/>
      <c r="AP20" s="2433"/>
      <c r="AQ20" s="2433"/>
      <c r="AR20" s="2438" t="s">
        <v>99</v>
      </c>
      <c r="AS20" s="2439"/>
      <c r="AT20" s="2439"/>
      <c r="AU20" s="2439"/>
      <c r="AV20" s="2440"/>
      <c r="AW20" s="96"/>
      <c r="AX20" s="2441"/>
      <c r="AY20" s="2442"/>
      <c r="AZ20" s="2442"/>
      <c r="BA20" s="2436" t="str">
        <f t="shared" si="0"/>
        <v/>
      </c>
      <c r="BB20" s="2436"/>
      <c r="BC20" s="2436"/>
      <c r="BD20" s="2443"/>
      <c r="BE20" s="2443"/>
      <c r="BF20" s="2443"/>
      <c r="BG20" s="2436" t="str">
        <f t="shared" si="1"/>
        <v/>
      </c>
      <c r="BH20" s="2436"/>
      <c r="BI20" s="2436"/>
      <c r="BJ20" s="2436" t="str">
        <f t="shared" si="2"/>
        <v/>
      </c>
      <c r="BK20" s="2436"/>
      <c r="BL20" s="2436"/>
      <c r="BM20" s="2419" t="s">
        <v>99</v>
      </c>
      <c r="BN20" s="2420"/>
      <c r="BO20" s="2437"/>
      <c r="BP20" s="2419" t="s">
        <v>99</v>
      </c>
      <c r="BQ20" s="2420"/>
      <c r="BR20" s="2421"/>
      <c r="BS20" s="5"/>
      <c r="BT20" s="5"/>
      <c r="BU20" s="5"/>
      <c r="BV20" s="5"/>
      <c r="BW20" s="5"/>
      <c r="BX20" s="5"/>
      <c r="BY20" s="5"/>
      <c r="BZ20" s="5"/>
      <c r="CA20" s="5"/>
      <c r="CB20" s="5"/>
      <c r="CC20" s="5"/>
      <c r="CD20" s="5"/>
      <c r="CE20" s="5"/>
      <c r="CF20" s="5"/>
    </row>
    <row r="21" spans="1:84" ht="12" customHeight="1" x14ac:dyDescent="0.25">
      <c r="A21" s="2379"/>
      <c r="B21" s="2380"/>
      <c r="C21" s="2380"/>
      <c r="D21" s="2380"/>
      <c r="E21" s="2380"/>
      <c r="F21" s="2380"/>
      <c r="G21" s="2381"/>
      <c r="H21" s="2385" t="s">
        <v>101</v>
      </c>
      <c r="I21" s="2386"/>
      <c r="J21" s="2386"/>
      <c r="K21" s="2386"/>
      <c r="L21" s="2386"/>
      <c r="M21" s="2387"/>
      <c r="N21" s="926"/>
      <c r="O21" s="926"/>
      <c r="P21" s="926"/>
      <c r="Q21" s="927"/>
      <c r="R21" s="927"/>
      <c r="S21" s="927"/>
      <c r="T21" s="1299" t="str">
        <f>IF($A20&lt;&gt;"","---","")</f>
        <v/>
      </c>
      <c r="U21" s="1300"/>
      <c r="V21" s="1300"/>
      <c r="W21" s="927"/>
      <c r="X21" s="927"/>
      <c r="Y21" s="927"/>
      <c r="Z21" s="1299" t="str">
        <f>IF($A20&lt;&gt;"","---","")</f>
        <v/>
      </c>
      <c r="AA21" s="1300"/>
      <c r="AB21" s="1300"/>
      <c r="AC21" s="927"/>
      <c r="AD21" s="927"/>
      <c r="AE21" s="927"/>
      <c r="AF21" s="927"/>
      <c r="AG21" s="927"/>
      <c r="AH21" s="927"/>
      <c r="AI21" s="2339" t="str">
        <f>BA21</f>
        <v/>
      </c>
      <c r="AJ21" s="2339"/>
      <c r="AK21" s="2339"/>
      <c r="AL21" s="927"/>
      <c r="AM21" s="927"/>
      <c r="AN21" s="927"/>
      <c r="AO21" s="1300" t="str">
        <f>IFERROR(SQRT(AL21/AL20)*AO20,"")</f>
        <v/>
      </c>
      <c r="AP21" s="1300"/>
      <c r="AQ21" s="1300"/>
      <c r="AR21" s="2365"/>
      <c r="AS21" s="2366"/>
      <c r="AT21" s="2366"/>
      <c r="AU21" s="2347" t="s">
        <v>119</v>
      </c>
      <c r="AV21" s="2348"/>
      <c r="AW21" s="96"/>
      <c r="AX21" s="2449"/>
      <c r="AY21" s="2445"/>
      <c r="AZ21" s="2445"/>
      <c r="BA21" s="2339" t="str">
        <f>IF(1.08*N21*(W21-Q21)/1000&lt;&gt;0,1.08*N21*(W21-Q21)/1000,"")</f>
        <v/>
      </c>
      <c r="BB21" s="2339"/>
      <c r="BC21" s="2339"/>
      <c r="BD21" s="2443"/>
      <c r="BE21" s="2443"/>
      <c r="BF21" s="2443"/>
      <c r="BG21" s="2339" t="str">
        <f>IFERROR(IF(AO21*500*(AC21-AF21)/1000&lt;&gt;0,AO21*500*(AC21-AF21)/1000,""),"")</f>
        <v/>
      </c>
      <c r="BH21" s="2339"/>
      <c r="BI21" s="2339"/>
      <c r="BJ21" s="2339" t="str">
        <f>IFERROR((BA21*1000)/(500*(AC21-AF21)),"")</f>
        <v/>
      </c>
      <c r="BK21" s="2339"/>
      <c r="BL21" s="2339"/>
      <c r="BM21" s="1678" t="str">
        <f>IFERROR(SQRT(AL21/AL20)*AO20,"")</f>
        <v/>
      </c>
      <c r="BN21" s="1678"/>
      <c r="BO21" s="2340"/>
      <c r="BP21" s="1678" t="e">
        <f>BA21/BG21</f>
        <v>#VALUE!</v>
      </c>
      <c r="BQ21" s="1678"/>
      <c r="BR21" s="2322"/>
      <c r="BS21" s="5"/>
      <c r="BT21" s="5"/>
      <c r="BU21" s="5"/>
      <c r="BV21" s="5"/>
      <c r="BW21" s="5"/>
      <c r="BX21" s="5"/>
      <c r="BY21" s="5"/>
      <c r="BZ21" s="5"/>
      <c r="CA21" s="5"/>
      <c r="CB21" s="5"/>
      <c r="CC21" s="5"/>
      <c r="CD21" s="5"/>
      <c r="CE21" s="5"/>
      <c r="CF21" s="5"/>
    </row>
    <row r="22" spans="1:84" ht="12" customHeight="1" x14ac:dyDescent="0.25">
      <c r="A22" s="2376"/>
      <c r="B22" s="2377"/>
      <c r="C22" s="2377"/>
      <c r="D22" s="2377"/>
      <c r="E22" s="2377"/>
      <c r="F22" s="2377"/>
      <c r="G22" s="2378"/>
      <c r="H22" s="2429" t="s">
        <v>102</v>
      </c>
      <c r="I22" s="2430"/>
      <c r="J22" s="2430"/>
      <c r="K22" s="2430"/>
      <c r="L22" s="2430"/>
      <c r="M22" s="2431"/>
      <c r="N22" s="2432"/>
      <c r="O22" s="2432"/>
      <c r="P22" s="2432"/>
      <c r="Q22" s="2433"/>
      <c r="R22" s="2433"/>
      <c r="S22" s="2433"/>
      <c r="T22" s="2434" t="str">
        <f>IF($A22&lt;&gt;"","---","")</f>
        <v/>
      </c>
      <c r="U22" s="2435"/>
      <c r="V22" s="2435"/>
      <c r="W22" s="2433"/>
      <c r="X22" s="2433"/>
      <c r="Y22" s="2433"/>
      <c r="Z22" s="2434" t="str">
        <f>IF($A22&lt;&gt;"","---","")</f>
        <v/>
      </c>
      <c r="AA22" s="2435"/>
      <c r="AB22" s="2435"/>
      <c r="AC22" s="2433"/>
      <c r="AD22" s="2433"/>
      <c r="AE22" s="2433"/>
      <c r="AF22" s="2433"/>
      <c r="AG22" s="2433"/>
      <c r="AH22" s="2433"/>
      <c r="AI22" s="2433"/>
      <c r="AJ22" s="2433"/>
      <c r="AK22" s="2433"/>
      <c r="AL22" s="2433"/>
      <c r="AM22" s="2433"/>
      <c r="AN22" s="2433"/>
      <c r="AO22" s="2433"/>
      <c r="AP22" s="2433"/>
      <c r="AQ22" s="2433"/>
      <c r="AR22" s="2438" t="s">
        <v>99</v>
      </c>
      <c r="AS22" s="2439"/>
      <c r="AT22" s="2439"/>
      <c r="AU22" s="2439"/>
      <c r="AV22" s="2440"/>
      <c r="AW22" s="96"/>
      <c r="AX22" s="2441"/>
      <c r="AY22" s="2442"/>
      <c r="AZ22" s="2442"/>
      <c r="BA22" s="2436" t="str">
        <f t="shared" si="0"/>
        <v/>
      </c>
      <c r="BB22" s="2436"/>
      <c r="BC22" s="2436"/>
      <c r="BD22" s="2443"/>
      <c r="BE22" s="2443"/>
      <c r="BF22" s="2443"/>
      <c r="BG22" s="2436" t="str">
        <f t="shared" si="1"/>
        <v/>
      </c>
      <c r="BH22" s="2436"/>
      <c r="BI22" s="2436"/>
      <c r="BJ22" s="2436" t="str">
        <f t="shared" si="2"/>
        <v/>
      </c>
      <c r="BK22" s="2436"/>
      <c r="BL22" s="2436"/>
      <c r="BM22" s="2419" t="s">
        <v>99</v>
      </c>
      <c r="BN22" s="2420"/>
      <c r="BO22" s="2437"/>
      <c r="BP22" s="2419" t="s">
        <v>99</v>
      </c>
      <c r="BQ22" s="2420"/>
      <c r="BR22" s="2421"/>
      <c r="BS22" s="5"/>
      <c r="BT22" s="5"/>
      <c r="BU22" s="5"/>
      <c r="BV22" s="5"/>
      <c r="BW22" s="5"/>
      <c r="BX22" s="5"/>
      <c r="BY22" s="5"/>
      <c r="BZ22" s="5"/>
      <c r="CA22" s="5"/>
      <c r="CB22" s="5"/>
      <c r="CC22" s="5"/>
      <c r="CD22" s="5"/>
      <c r="CE22" s="5"/>
      <c r="CF22" s="5"/>
    </row>
    <row r="23" spans="1:84" ht="12" customHeight="1" x14ac:dyDescent="0.25">
      <c r="A23" s="2379"/>
      <c r="B23" s="2380"/>
      <c r="C23" s="2380"/>
      <c r="D23" s="2380"/>
      <c r="E23" s="2380"/>
      <c r="F23" s="2380"/>
      <c r="G23" s="2381"/>
      <c r="H23" s="2385" t="s">
        <v>101</v>
      </c>
      <c r="I23" s="2386"/>
      <c r="J23" s="2386"/>
      <c r="K23" s="2386"/>
      <c r="L23" s="2386"/>
      <c r="M23" s="2387"/>
      <c r="N23" s="926"/>
      <c r="O23" s="926"/>
      <c r="P23" s="926"/>
      <c r="Q23" s="927"/>
      <c r="R23" s="927"/>
      <c r="S23" s="927"/>
      <c r="T23" s="1299" t="str">
        <f>IF($A22&lt;&gt;"","---","")</f>
        <v/>
      </c>
      <c r="U23" s="1300"/>
      <c r="V23" s="1300"/>
      <c r="W23" s="927"/>
      <c r="X23" s="927"/>
      <c r="Y23" s="927"/>
      <c r="Z23" s="1299" t="str">
        <f>IF($A22&lt;&gt;"","---","")</f>
        <v/>
      </c>
      <c r="AA23" s="1300"/>
      <c r="AB23" s="1300"/>
      <c r="AC23" s="927"/>
      <c r="AD23" s="927"/>
      <c r="AE23" s="927"/>
      <c r="AF23" s="927"/>
      <c r="AG23" s="927"/>
      <c r="AH23" s="927"/>
      <c r="AI23" s="2339" t="str">
        <f>BA23</f>
        <v/>
      </c>
      <c r="AJ23" s="2339"/>
      <c r="AK23" s="2339"/>
      <c r="AL23" s="927"/>
      <c r="AM23" s="927"/>
      <c r="AN23" s="927"/>
      <c r="AO23" s="1300" t="str">
        <f>IFERROR(SQRT(AL23/AL22)*AO22,"")</f>
        <v/>
      </c>
      <c r="AP23" s="1300"/>
      <c r="AQ23" s="1300"/>
      <c r="AR23" s="2365"/>
      <c r="AS23" s="2366"/>
      <c r="AT23" s="2366"/>
      <c r="AU23" s="2347" t="s">
        <v>119</v>
      </c>
      <c r="AV23" s="2348"/>
      <c r="AW23" s="96"/>
      <c r="AX23" s="2449"/>
      <c r="AY23" s="2445"/>
      <c r="AZ23" s="2445"/>
      <c r="BA23" s="2339" t="str">
        <f>IF(1.08*N23*(W23-Q23)/1000&lt;&gt;0,1.08*N23*(W23-Q23)/1000,"")</f>
        <v/>
      </c>
      <c r="BB23" s="2339"/>
      <c r="BC23" s="2339"/>
      <c r="BD23" s="2443"/>
      <c r="BE23" s="2443"/>
      <c r="BF23" s="2443"/>
      <c r="BG23" s="2339" t="str">
        <f>IFERROR(IF(AO23*500*(AC23-AF23)/1000&lt;&gt;0,AO23*500*(AC23-AF23)/1000,""),"")</f>
        <v/>
      </c>
      <c r="BH23" s="2339"/>
      <c r="BI23" s="2339"/>
      <c r="BJ23" s="2339" t="str">
        <f>IFERROR((BA23*1000)/(500*(AC23-AF23)),"")</f>
        <v/>
      </c>
      <c r="BK23" s="2339"/>
      <c r="BL23" s="2339"/>
      <c r="BM23" s="1678" t="str">
        <f>IFERROR(SQRT(AL23/AL22)*AO22,"")</f>
        <v/>
      </c>
      <c r="BN23" s="1678"/>
      <c r="BO23" s="2340"/>
      <c r="BP23" s="1678" t="e">
        <f>BA23/BG23</f>
        <v>#VALUE!</v>
      </c>
      <c r="BQ23" s="1678"/>
      <c r="BR23" s="2322"/>
      <c r="BS23" s="5"/>
      <c r="BT23" s="5"/>
      <c r="BU23" s="5"/>
      <c r="BV23" s="5"/>
      <c r="BW23" s="5"/>
      <c r="BX23" s="5"/>
      <c r="BY23" s="5"/>
      <c r="BZ23" s="5"/>
      <c r="CA23" s="5"/>
      <c r="CB23" s="5"/>
      <c r="CC23" s="5"/>
      <c r="CD23" s="5"/>
      <c r="CE23" s="5"/>
      <c r="CF23" s="5"/>
    </row>
    <row r="24" spans="1:84" ht="12" customHeight="1" x14ac:dyDescent="0.25">
      <c r="A24" s="2376"/>
      <c r="B24" s="2377"/>
      <c r="C24" s="2377"/>
      <c r="D24" s="2377"/>
      <c r="E24" s="2377"/>
      <c r="F24" s="2377"/>
      <c r="G24" s="2378"/>
      <c r="H24" s="2429" t="s">
        <v>102</v>
      </c>
      <c r="I24" s="2430"/>
      <c r="J24" s="2430"/>
      <c r="K24" s="2430"/>
      <c r="L24" s="2430"/>
      <c r="M24" s="2431"/>
      <c r="N24" s="2432"/>
      <c r="O24" s="2432"/>
      <c r="P24" s="2432"/>
      <c r="Q24" s="2433"/>
      <c r="R24" s="2433"/>
      <c r="S24" s="2433"/>
      <c r="T24" s="2434" t="str">
        <f>IF($A24&lt;&gt;"","---","")</f>
        <v/>
      </c>
      <c r="U24" s="2435"/>
      <c r="V24" s="2435"/>
      <c r="W24" s="2433"/>
      <c r="X24" s="2433"/>
      <c r="Y24" s="2433"/>
      <c r="Z24" s="2434" t="str">
        <f>IF($A24&lt;&gt;"","---","")</f>
        <v/>
      </c>
      <c r="AA24" s="2435"/>
      <c r="AB24" s="2435"/>
      <c r="AC24" s="2433"/>
      <c r="AD24" s="2433"/>
      <c r="AE24" s="2433"/>
      <c r="AF24" s="2433"/>
      <c r="AG24" s="2433"/>
      <c r="AH24" s="2433"/>
      <c r="AI24" s="2433"/>
      <c r="AJ24" s="2433"/>
      <c r="AK24" s="2433"/>
      <c r="AL24" s="2433"/>
      <c r="AM24" s="2433"/>
      <c r="AN24" s="2433"/>
      <c r="AO24" s="2433"/>
      <c r="AP24" s="2433"/>
      <c r="AQ24" s="2433"/>
      <c r="AR24" s="2438" t="s">
        <v>99</v>
      </c>
      <c r="AS24" s="2439"/>
      <c r="AT24" s="2439"/>
      <c r="AU24" s="2439"/>
      <c r="AV24" s="2440"/>
      <c r="AW24" s="96"/>
      <c r="AX24" s="2441"/>
      <c r="AY24" s="2442"/>
      <c r="AZ24" s="2442"/>
      <c r="BA24" s="2436" t="str">
        <f t="shared" si="0"/>
        <v/>
      </c>
      <c r="BB24" s="2436"/>
      <c r="BC24" s="2436"/>
      <c r="BD24" s="2443"/>
      <c r="BE24" s="2443"/>
      <c r="BF24" s="2443"/>
      <c r="BG24" s="2436" t="str">
        <f t="shared" si="1"/>
        <v/>
      </c>
      <c r="BH24" s="2436"/>
      <c r="BI24" s="2436"/>
      <c r="BJ24" s="2436" t="str">
        <f t="shared" si="2"/>
        <v/>
      </c>
      <c r="BK24" s="2436"/>
      <c r="BL24" s="2436"/>
      <c r="BM24" s="2419" t="s">
        <v>99</v>
      </c>
      <c r="BN24" s="2420"/>
      <c r="BO24" s="2437"/>
      <c r="BP24" s="2419" t="s">
        <v>99</v>
      </c>
      <c r="BQ24" s="2420"/>
      <c r="BR24" s="2421"/>
      <c r="BS24" s="5"/>
      <c r="BT24" s="5"/>
      <c r="BU24" s="5"/>
      <c r="BV24" s="5"/>
      <c r="BW24" s="5"/>
      <c r="BX24" s="5"/>
      <c r="BY24" s="5"/>
      <c r="BZ24" s="5"/>
      <c r="CA24" s="5"/>
      <c r="CB24" s="5"/>
      <c r="CC24" s="5"/>
      <c r="CD24" s="5"/>
      <c r="CE24" s="5"/>
      <c r="CF24" s="5"/>
    </row>
    <row r="25" spans="1:84" ht="12" customHeight="1" x14ac:dyDescent="0.25">
      <c r="A25" s="2379"/>
      <c r="B25" s="2380"/>
      <c r="C25" s="2380"/>
      <c r="D25" s="2380"/>
      <c r="E25" s="2380"/>
      <c r="F25" s="2380"/>
      <c r="G25" s="2381"/>
      <c r="H25" s="2385" t="s">
        <v>101</v>
      </c>
      <c r="I25" s="2386"/>
      <c r="J25" s="2386"/>
      <c r="K25" s="2386"/>
      <c r="L25" s="2386"/>
      <c r="M25" s="2387"/>
      <c r="N25" s="926"/>
      <c r="O25" s="926"/>
      <c r="P25" s="926"/>
      <c r="Q25" s="927"/>
      <c r="R25" s="927"/>
      <c r="S25" s="927"/>
      <c r="T25" s="1299" t="str">
        <f>IF($A24&lt;&gt;"","---","")</f>
        <v/>
      </c>
      <c r="U25" s="1300"/>
      <c r="V25" s="1300"/>
      <c r="W25" s="927"/>
      <c r="X25" s="927"/>
      <c r="Y25" s="927"/>
      <c r="Z25" s="1299" t="str">
        <f>IF($A24&lt;&gt;"","---","")</f>
        <v/>
      </c>
      <c r="AA25" s="1300"/>
      <c r="AB25" s="1300"/>
      <c r="AC25" s="927"/>
      <c r="AD25" s="927"/>
      <c r="AE25" s="927"/>
      <c r="AF25" s="927"/>
      <c r="AG25" s="927"/>
      <c r="AH25" s="927"/>
      <c r="AI25" s="2339" t="str">
        <f>BA25</f>
        <v/>
      </c>
      <c r="AJ25" s="2339"/>
      <c r="AK25" s="2339"/>
      <c r="AL25" s="927"/>
      <c r="AM25" s="927"/>
      <c r="AN25" s="927"/>
      <c r="AO25" s="1300" t="str">
        <f>IFERROR(SQRT(AL25/AL24)*AO24,"")</f>
        <v/>
      </c>
      <c r="AP25" s="1300"/>
      <c r="AQ25" s="1300"/>
      <c r="AR25" s="2365"/>
      <c r="AS25" s="2366"/>
      <c r="AT25" s="2366"/>
      <c r="AU25" s="2347" t="s">
        <v>119</v>
      </c>
      <c r="AV25" s="2348"/>
      <c r="AW25" s="96"/>
      <c r="AX25" s="2449"/>
      <c r="AY25" s="2445"/>
      <c r="AZ25" s="2445"/>
      <c r="BA25" s="2339" t="str">
        <f>IF(1.08*N25*(W25-Q25)/1000&lt;&gt;0,1.08*N25*(W25-Q25)/1000,"")</f>
        <v/>
      </c>
      <c r="BB25" s="2339"/>
      <c r="BC25" s="2339"/>
      <c r="BD25" s="2443"/>
      <c r="BE25" s="2443"/>
      <c r="BF25" s="2443"/>
      <c r="BG25" s="2339" t="str">
        <f>IFERROR(IF(AO25*500*(AC25-AF25)/1000&lt;&gt;0,AO25*500*(AC25-AF25)/1000,""),"")</f>
        <v/>
      </c>
      <c r="BH25" s="2339"/>
      <c r="BI25" s="2339"/>
      <c r="BJ25" s="2339" t="str">
        <f>IFERROR((BA25*1000)/(500*(AC25-AF25)),"")</f>
        <v/>
      </c>
      <c r="BK25" s="2339"/>
      <c r="BL25" s="2339"/>
      <c r="BM25" s="1678" t="str">
        <f>IFERROR(SQRT(AL25/AL24)*AO24,"")</f>
        <v/>
      </c>
      <c r="BN25" s="1678"/>
      <c r="BO25" s="2340"/>
      <c r="BP25" s="1678" t="e">
        <f>BA25/BG25</f>
        <v>#VALUE!</v>
      </c>
      <c r="BQ25" s="1678"/>
      <c r="BR25" s="2322"/>
      <c r="BS25" s="5"/>
      <c r="BT25" s="5"/>
      <c r="BU25" s="5"/>
      <c r="BV25" s="5"/>
      <c r="BW25" s="5"/>
      <c r="BX25" s="5"/>
      <c r="BY25" s="5"/>
      <c r="BZ25" s="5"/>
      <c r="CA25" s="5"/>
      <c r="CB25" s="5"/>
      <c r="CC25" s="5"/>
      <c r="CD25" s="5"/>
      <c r="CE25" s="5"/>
      <c r="CF25" s="5"/>
    </row>
    <row r="26" spans="1:84" ht="12" customHeight="1" x14ac:dyDescent="0.25">
      <c r="A26" s="2376"/>
      <c r="B26" s="2377"/>
      <c r="C26" s="2377"/>
      <c r="D26" s="2377"/>
      <c r="E26" s="2377"/>
      <c r="F26" s="2377"/>
      <c r="G26" s="2378"/>
      <c r="H26" s="2429" t="s">
        <v>102</v>
      </c>
      <c r="I26" s="2430"/>
      <c r="J26" s="2430"/>
      <c r="K26" s="2430"/>
      <c r="L26" s="2430"/>
      <c r="M26" s="2431"/>
      <c r="N26" s="2432"/>
      <c r="O26" s="2432"/>
      <c r="P26" s="2432"/>
      <c r="Q26" s="2433"/>
      <c r="R26" s="2433"/>
      <c r="S26" s="2433"/>
      <c r="T26" s="2434" t="str">
        <f>IF($A26&lt;&gt;"","---","")</f>
        <v/>
      </c>
      <c r="U26" s="2435"/>
      <c r="V26" s="2435"/>
      <c r="W26" s="2433"/>
      <c r="X26" s="2433"/>
      <c r="Y26" s="2433"/>
      <c r="Z26" s="2434" t="str">
        <f>IF($A26&lt;&gt;"","---","")</f>
        <v/>
      </c>
      <c r="AA26" s="2435"/>
      <c r="AB26" s="2435"/>
      <c r="AC26" s="2433"/>
      <c r="AD26" s="2433"/>
      <c r="AE26" s="2433"/>
      <c r="AF26" s="2433"/>
      <c r="AG26" s="2433"/>
      <c r="AH26" s="2433"/>
      <c r="AI26" s="2433"/>
      <c r="AJ26" s="2433"/>
      <c r="AK26" s="2433"/>
      <c r="AL26" s="2433"/>
      <c r="AM26" s="2433"/>
      <c r="AN26" s="2433"/>
      <c r="AO26" s="2433"/>
      <c r="AP26" s="2433"/>
      <c r="AQ26" s="2433"/>
      <c r="AR26" s="2438" t="s">
        <v>99</v>
      </c>
      <c r="AS26" s="2439"/>
      <c r="AT26" s="2439"/>
      <c r="AU26" s="2439"/>
      <c r="AV26" s="2440"/>
      <c r="AW26" s="96"/>
      <c r="AX26" s="2441"/>
      <c r="AY26" s="2442"/>
      <c r="AZ26" s="2442"/>
      <c r="BA26" s="2436" t="str">
        <f t="shared" si="0"/>
        <v/>
      </c>
      <c r="BB26" s="2436"/>
      <c r="BC26" s="2436"/>
      <c r="BD26" s="2443"/>
      <c r="BE26" s="2443"/>
      <c r="BF26" s="2443"/>
      <c r="BG26" s="2436" t="str">
        <f t="shared" si="1"/>
        <v/>
      </c>
      <c r="BH26" s="2436"/>
      <c r="BI26" s="2436"/>
      <c r="BJ26" s="2436" t="str">
        <f t="shared" si="2"/>
        <v/>
      </c>
      <c r="BK26" s="2436"/>
      <c r="BL26" s="2436"/>
      <c r="BM26" s="2419" t="s">
        <v>99</v>
      </c>
      <c r="BN26" s="2420"/>
      <c r="BO26" s="2437"/>
      <c r="BP26" s="2419" t="s">
        <v>99</v>
      </c>
      <c r="BQ26" s="2420"/>
      <c r="BR26" s="2421"/>
      <c r="BS26" s="5"/>
      <c r="BT26" s="5"/>
      <c r="BU26" s="5"/>
      <c r="BV26" s="5"/>
      <c r="BW26" s="5"/>
      <c r="BX26" s="5"/>
      <c r="BY26" s="5"/>
      <c r="BZ26" s="5"/>
      <c r="CA26" s="5"/>
      <c r="CB26" s="5"/>
      <c r="CC26" s="5"/>
      <c r="CD26" s="5"/>
      <c r="CE26" s="5"/>
      <c r="CF26" s="5"/>
    </row>
    <row r="27" spans="1:84" ht="12" customHeight="1" x14ac:dyDescent="0.25">
      <c r="A27" s="2379"/>
      <c r="B27" s="2380"/>
      <c r="C27" s="2380"/>
      <c r="D27" s="2380"/>
      <c r="E27" s="2380"/>
      <c r="F27" s="2380"/>
      <c r="G27" s="2381"/>
      <c r="H27" s="2385" t="s">
        <v>101</v>
      </c>
      <c r="I27" s="2386"/>
      <c r="J27" s="2386"/>
      <c r="K27" s="2386"/>
      <c r="L27" s="2386"/>
      <c r="M27" s="2387"/>
      <c r="N27" s="926"/>
      <c r="O27" s="926"/>
      <c r="P27" s="926"/>
      <c r="Q27" s="927"/>
      <c r="R27" s="927"/>
      <c r="S27" s="927"/>
      <c r="T27" s="1299" t="str">
        <f>IF($A26&lt;&gt;"","---","")</f>
        <v/>
      </c>
      <c r="U27" s="1300"/>
      <c r="V27" s="1300"/>
      <c r="W27" s="927"/>
      <c r="X27" s="927"/>
      <c r="Y27" s="927"/>
      <c r="Z27" s="1299" t="str">
        <f>IF($A26&lt;&gt;"","---","")</f>
        <v/>
      </c>
      <c r="AA27" s="1300"/>
      <c r="AB27" s="1300"/>
      <c r="AC27" s="2066"/>
      <c r="AD27" s="927"/>
      <c r="AE27" s="927"/>
      <c r="AF27" s="2066"/>
      <c r="AG27" s="927"/>
      <c r="AH27" s="927"/>
      <c r="AI27" s="2339" t="str">
        <f>BA27</f>
        <v/>
      </c>
      <c r="AJ27" s="2339"/>
      <c r="AK27" s="2339"/>
      <c r="AL27" s="2066"/>
      <c r="AM27" s="927"/>
      <c r="AN27" s="927"/>
      <c r="AO27" s="1300" t="str">
        <f>IFERROR(SQRT(AL27/AL26)*AO26,"")</f>
        <v/>
      </c>
      <c r="AP27" s="1300"/>
      <c r="AQ27" s="1300"/>
      <c r="AR27" s="2365"/>
      <c r="AS27" s="2366"/>
      <c r="AT27" s="2366"/>
      <c r="AU27" s="2347" t="s">
        <v>119</v>
      </c>
      <c r="AV27" s="2348"/>
      <c r="AW27" s="96"/>
      <c r="AX27" s="2449"/>
      <c r="AY27" s="2445"/>
      <c r="AZ27" s="2445"/>
      <c r="BA27" s="2339" t="str">
        <f>IF(1.08*N27*(W27-Q27)/1000&lt;&gt;0,1.08*N27*(W27-Q27)/1000,"")</f>
        <v/>
      </c>
      <c r="BB27" s="2339"/>
      <c r="BC27" s="2339"/>
      <c r="BD27" s="2443"/>
      <c r="BE27" s="2443"/>
      <c r="BF27" s="2443"/>
      <c r="BG27" s="2339" t="str">
        <f>IFERROR(IF(AO27*500*(AC27-AF27)/1000&lt;&gt;0,AO27*500*(AC27-AF27)/1000,""),"")</f>
        <v/>
      </c>
      <c r="BH27" s="2339"/>
      <c r="BI27" s="2339"/>
      <c r="BJ27" s="2339" t="str">
        <f>IFERROR((BA27*1000)/(500*(AC27-AF27)),"")</f>
        <v/>
      </c>
      <c r="BK27" s="2339"/>
      <c r="BL27" s="2339"/>
      <c r="BM27" s="1678" t="str">
        <f>IFERROR(SQRT(AL27/AL26)*AO26,"")</f>
        <v/>
      </c>
      <c r="BN27" s="1678"/>
      <c r="BO27" s="2340"/>
      <c r="BP27" s="1678" t="e">
        <f>BA27/BG27</f>
        <v>#VALUE!</v>
      </c>
      <c r="BQ27" s="1678"/>
      <c r="BR27" s="2322"/>
      <c r="BS27" s="5"/>
      <c r="BT27" s="5"/>
      <c r="BU27" s="5"/>
      <c r="BV27" s="5"/>
      <c r="BW27" s="5"/>
      <c r="BX27" s="5"/>
      <c r="BY27" s="5"/>
      <c r="BZ27" s="5"/>
      <c r="CA27" s="5"/>
      <c r="CB27" s="5"/>
      <c r="CC27" s="5"/>
      <c r="CD27" s="5"/>
      <c r="CE27" s="5"/>
      <c r="CF27" s="5"/>
    </row>
    <row r="28" spans="1:84" ht="12" customHeight="1" x14ac:dyDescent="0.25">
      <c r="A28" s="2376"/>
      <c r="B28" s="2377"/>
      <c r="C28" s="2377"/>
      <c r="D28" s="2377"/>
      <c r="E28" s="2377"/>
      <c r="F28" s="2377"/>
      <c r="G28" s="2378"/>
      <c r="H28" s="2429" t="s">
        <v>102</v>
      </c>
      <c r="I28" s="2430"/>
      <c r="J28" s="2430"/>
      <c r="K28" s="2430"/>
      <c r="L28" s="2430"/>
      <c r="M28" s="2431"/>
      <c r="N28" s="2432"/>
      <c r="O28" s="2432"/>
      <c r="P28" s="2432"/>
      <c r="Q28" s="2433"/>
      <c r="R28" s="2433"/>
      <c r="S28" s="2433"/>
      <c r="T28" s="2434" t="str">
        <f>IF($A28&lt;&gt;"","---","")</f>
        <v/>
      </c>
      <c r="U28" s="2435"/>
      <c r="V28" s="2435"/>
      <c r="W28" s="2433"/>
      <c r="X28" s="2433"/>
      <c r="Y28" s="2433"/>
      <c r="Z28" s="2434" t="str">
        <f>IF($A28&lt;&gt;"","---","")</f>
        <v/>
      </c>
      <c r="AA28" s="2435"/>
      <c r="AB28" s="2435"/>
      <c r="AC28" s="2433"/>
      <c r="AD28" s="2433"/>
      <c r="AE28" s="2433"/>
      <c r="AF28" s="2433"/>
      <c r="AG28" s="2433"/>
      <c r="AH28" s="2433"/>
      <c r="AI28" s="2433"/>
      <c r="AJ28" s="2433"/>
      <c r="AK28" s="2433"/>
      <c r="AL28" s="2433"/>
      <c r="AM28" s="2433"/>
      <c r="AN28" s="2433"/>
      <c r="AO28" s="2433"/>
      <c r="AP28" s="2433"/>
      <c r="AQ28" s="2433"/>
      <c r="AR28" s="2438" t="s">
        <v>99</v>
      </c>
      <c r="AS28" s="2439"/>
      <c r="AT28" s="2439"/>
      <c r="AU28" s="2439"/>
      <c r="AV28" s="2440"/>
      <c r="AW28" s="96"/>
      <c r="AX28" s="2441"/>
      <c r="AY28" s="2442"/>
      <c r="AZ28" s="2442"/>
      <c r="BA28" s="2436" t="str">
        <f t="shared" si="0"/>
        <v/>
      </c>
      <c r="BB28" s="2436"/>
      <c r="BC28" s="2436"/>
      <c r="BD28" s="2443"/>
      <c r="BE28" s="2443"/>
      <c r="BF28" s="2443"/>
      <c r="BG28" s="2436" t="str">
        <f t="shared" si="1"/>
        <v/>
      </c>
      <c r="BH28" s="2436"/>
      <c r="BI28" s="2436"/>
      <c r="BJ28" s="2436" t="str">
        <f t="shared" si="2"/>
        <v/>
      </c>
      <c r="BK28" s="2436"/>
      <c r="BL28" s="2436"/>
      <c r="BM28" s="2419" t="s">
        <v>99</v>
      </c>
      <c r="BN28" s="2420"/>
      <c r="BO28" s="2437"/>
      <c r="BP28" s="2419" t="s">
        <v>99</v>
      </c>
      <c r="BQ28" s="2420"/>
      <c r="BR28" s="2421"/>
      <c r="BS28" s="5"/>
      <c r="BT28" s="5"/>
      <c r="BU28" s="5"/>
      <c r="BV28" s="5"/>
      <c r="BW28" s="5"/>
      <c r="BX28" s="5"/>
      <c r="BY28" s="5"/>
      <c r="BZ28" s="5"/>
      <c r="CA28" s="5"/>
      <c r="CB28" s="5"/>
      <c r="CC28" s="5"/>
      <c r="CD28" s="5"/>
      <c r="CE28" s="5"/>
      <c r="CF28" s="5"/>
    </row>
    <row r="29" spans="1:84" ht="12" customHeight="1" x14ac:dyDescent="0.25">
      <c r="A29" s="2379"/>
      <c r="B29" s="2380"/>
      <c r="C29" s="2380"/>
      <c r="D29" s="2380"/>
      <c r="E29" s="2380"/>
      <c r="F29" s="2380"/>
      <c r="G29" s="2381"/>
      <c r="H29" s="2385" t="s">
        <v>101</v>
      </c>
      <c r="I29" s="2386"/>
      <c r="J29" s="2386"/>
      <c r="K29" s="2386"/>
      <c r="L29" s="2386"/>
      <c r="M29" s="2387"/>
      <c r="N29" s="926"/>
      <c r="O29" s="926"/>
      <c r="P29" s="926"/>
      <c r="Q29" s="927"/>
      <c r="R29" s="927"/>
      <c r="S29" s="927"/>
      <c r="T29" s="1299" t="str">
        <f>IF($A28&lt;&gt;"","---","")</f>
        <v/>
      </c>
      <c r="U29" s="1300"/>
      <c r="V29" s="1300"/>
      <c r="W29" s="927"/>
      <c r="X29" s="927"/>
      <c r="Y29" s="927"/>
      <c r="Z29" s="1299" t="str">
        <f>IF($A28&lt;&gt;"","---","")</f>
        <v/>
      </c>
      <c r="AA29" s="1300"/>
      <c r="AB29" s="1300"/>
      <c r="AC29" s="927"/>
      <c r="AD29" s="927"/>
      <c r="AE29" s="927"/>
      <c r="AF29" s="927"/>
      <c r="AG29" s="927"/>
      <c r="AH29" s="927"/>
      <c r="AI29" s="2339" t="str">
        <f>BA29</f>
        <v/>
      </c>
      <c r="AJ29" s="2339"/>
      <c r="AK29" s="2339"/>
      <c r="AL29" s="927"/>
      <c r="AM29" s="927"/>
      <c r="AN29" s="927"/>
      <c r="AO29" s="1300" t="str">
        <f>IFERROR(SQRT(AL29/AL28)*AO28,"")</f>
        <v/>
      </c>
      <c r="AP29" s="1300"/>
      <c r="AQ29" s="1300"/>
      <c r="AR29" s="2365"/>
      <c r="AS29" s="2366"/>
      <c r="AT29" s="2366"/>
      <c r="AU29" s="2347" t="s">
        <v>119</v>
      </c>
      <c r="AV29" s="2348"/>
      <c r="AW29" s="96"/>
      <c r="AX29" s="2449"/>
      <c r="AY29" s="2445"/>
      <c r="AZ29" s="2445"/>
      <c r="BA29" s="2339" t="str">
        <f>IF(1.08*N29*(W29-Q29)/1000&lt;&gt;0,1.08*N29*(W29-Q29)/1000,"")</f>
        <v/>
      </c>
      <c r="BB29" s="2339"/>
      <c r="BC29" s="2339"/>
      <c r="BD29" s="2443"/>
      <c r="BE29" s="2443"/>
      <c r="BF29" s="2443"/>
      <c r="BG29" s="2339" t="str">
        <f>IFERROR(IF(AO29*500*(AC29-AF29)/1000&lt;&gt;0,AO29*500*(AC29-AF29)/1000,""),"")</f>
        <v/>
      </c>
      <c r="BH29" s="2339"/>
      <c r="BI29" s="2339"/>
      <c r="BJ29" s="2339" t="str">
        <f>IFERROR((BA29*1000)/(500*(AC29-AF29)),"")</f>
        <v/>
      </c>
      <c r="BK29" s="2339"/>
      <c r="BL29" s="2339"/>
      <c r="BM29" s="1678" t="str">
        <f>IFERROR(SQRT(AL29/AL28)*AO28,"")</f>
        <v/>
      </c>
      <c r="BN29" s="1678"/>
      <c r="BO29" s="2340"/>
      <c r="BP29" s="1678" t="e">
        <f>BA29/BG29</f>
        <v>#VALUE!</v>
      </c>
      <c r="BQ29" s="1678"/>
      <c r="BR29" s="2322"/>
      <c r="BS29" s="5"/>
      <c r="BT29" s="5"/>
      <c r="BU29" s="5"/>
      <c r="BV29" s="5"/>
      <c r="BW29" s="5"/>
      <c r="BX29" s="5"/>
      <c r="BY29" s="5"/>
      <c r="BZ29" s="5"/>
      <c r="CA29" s="5"/>
      <c r="CB29" s="5"/>
      <c r="CC29" s="5"/>
      <c r="CD29" s="5"/>
      <c r="CE29" s="5"/>
      <c r="CF29" s="5"/>
    </row>
    <row r="30" spans="1:84" ht="12" customHeight="1" x14ac:dyDescent="0.25">
      <c r="A30" s="2376"/>
      <c r="B30" s="2377"/>
      <c r="C30" s="2377"/>
      <c r="D30" s="2377"/>
      <c r="E30" s="2377"/>
      <c r="F30" s="2377"/>
      <c r="G30" s="2378"/>
      <c r="H30" s="2429" t="s">
        <v>102</v>
      </c>
      <c r="I30" s="2430"/>
      <c r="J30" s="2430"/>
      <c r="K30" s="2430"/>
      <c r="L30" s="2430"/>
      <c r="M30" s="2431"/>
      <c r="N30" s="2432"/>
      <c r="O30" s="2432"/>
      <c r="P30" s="2432"/>
      <c r="Q30" s="2433"/>
      <c r="R30" s="2433"/>
      <c r="S30" s="2433"/>
      <c r="T30" s="2434" t="str">
        <f>IF($A30&lt;&gt;"","---","")</f>
        <v/>
      </c>
      <c r="U30" s="2435"/>
      <c r="V30" s="2435"/>
      <c r="W30" s="2433"/>
      <c r="X30" s="2433"/>
      <c r="Y30" s="2433"/>
      <c r="Z30" s="2434" t="str">
        <f>IF($A30&lt;&gt;"","---","")</f>
        <v/>
      </c>
      <c r="AA30" s="2435"/>
      <c r="AB30" s="2435"/>
      <c r="AC30" s="2433"/>
      <c r="AD30" s="2433"/>
      <c r="AE30" s="2433"/>
      <c r="AF30" s="2433"/>
      <c r="AG30" s="2433"/>
      <c r="AH30" s="2433"/>
      <c r="AI30" s="2433"/>
      <c r="AJ30" s="2433"/>
      <c r="AK30" s="2433"/>
      <c r="AL30" s="2433"/>
      <c r="AM30" s="2433"/>
      <c r="AN30" s="2433"/>
      <c r="AO30" s="2433"/>
      <c r="AP30" s="2433"/>
      <c r="AQ30" s="2433"/>
      <c r="AR30" s="2438" t="s">
        <v>99</v>
      </c>
      <c r="AS30" s="2439"/>
      <c r="AT30" s="2439"/>
      <c r="AU30" s="2439"/>
      <c r="AV30" s="2440"/>
      <c r="AW30" s="96"/>
      <c r="AX30" s="2441"/>
      <c r="AY30" s="2442"/>
      <c r="AZ30" s="2442"/>
      <c r="BA30" s="2436" t="str">
        <f t="shared" si="0"/>
        <v/>
      </c>
      <c r="BB30" s="2436"/>
      <c r="BC30" s="2436"/>
      <c r="BD30" s="2443"/>
      <c r="BE30" s="2443"/>
      <c r="BF30" s="2443"/>
      <c r="BG30" s="2436" t="str">
        <f t="shared" si="1"/>
        <v/>
      </c>
      <c r="BH30" s="2436"/>
      <c r="BI30" s="2436"/>
      <c r="BJ30" s="2436" t="str">
        <f t="shared" si="2"/>
        <v/>
      </c>
      <c r="BK30" s="2436"/>
      <c r="BL30" s="2436"/>
      <c r="BM30" s="2419" t="s">
        <v>99</v>
      </c>
      <c r="BN30" s="2420"/>
      <c r="BO30" s="2437"/>
      <c r="BP30" s="2419" t="s">
        <v>99</v>
      </c>
      <c r="BQ30" s="2420"/>
      <c r="BR30" s="2421"/>
      <c r="BS30" s="5"/>
      <c r="BT30" s="5"/>
      <c r="BU30" s="5"/>
      <c r="BV30" s="5"/>
      <c r="BW30" s="5"/>
      <c r="BX30" s="5"/>
      <c r="BY30" s="5"/>
      <c r="BZ30" s="5"/>
      <c r="CA30" s="5"/>
      <c r="CB30" s="5"/>
      <c r="CC30" s="5"/>
      <c r="CD30" s="5"/>
      <c r="CE30" s="5"/>
      <c r="CF30" s="5"/>
    </row>
    <row r="31" spans="1:84" ht="12" customHeight="1" x14ac:dyDescent="0.25">
      <c r="A31" s="2379"/>
      <c r="B31" s="2380"/>
      <c r="C31" s="2380"/>
      <c r="D31" s="2380"/>
      <c r="E31" s="2380"/>
      <c r="F31" s="2380"/>
      <c r="G31" s="2381"/>
      <c r="H31" s="2385" t="s">
        <v>101</v>
      </c>
      <c r="I31" s="2386"/>
      <c r="J31" s="2386"/>
      <c r="K31" s="2386"/>
      <c r="L31" s="2386"/>
      <c r="M31" s="2387"/>
      <c r="N31" s="926"/>
      <c r="O31" s="926"/>
      <c r="P31" s="926"/>
      <c r="Q31" s="927"/>
      <c r="R31" s="927"/>
      <c r="S31" s="927"/>
      <c r="T31" s="1299" t="str">
        <f>IF($A30&lt;&gt;"","---","")</f>
        <v/>
      </c>
      <c r="U31" s="1300"/>
      <c r="V31" s="1300"/>
      <c r="W31" s="927"/>
      <c r="X31" s="927"/>
      <c r="Y31" s="927"/>
      <c r="Z31" s="1299" t="str">
        <f>IF($A30&lt;&gt;"","---","")</f>
        <v/>
      </c>
      <c r="AA31" s="1300"/>
      <c r="AB31" s="1300"/>
      <c r="AC31" s="927"/>
      <c r="AD31" s="927"/>
      <c r="AE31" s="927"/>
      <c r="AF31" s="927"/>
      <c r="AG31" s="927"/>
      <c r="AH31" s="927"/>
      <c r="AI31" s="2339" t="str">
        <f>BA31</f>
        <v/>
      </c>
      <c r="AJ31" s="2339"/>
      <c r="AK31" s="2339"/>
      <c r="AL31" s="927"/>
      <c r="AM31" s="927"/>
      <c r="AN31" s="927"/>
      <c r="AO31" s="1300" t="str">
        <f>IFERROR(SQRT(AL31/AL30)*AO30,"")</f>
        <v/>
      </c>
      <c r="AP31" s="1300"/>
      <c r="AQ31" s="1300"/>
      <c r="AR31" s="2365"/>
      <c r="AS31" s="2366"/>
      <c r="AT31" s="2366"/>
      <c r="AU31" s="2347" t="s">
        <v>119</v>
      </c>
      <c r="AV31" s="2348"/>
      <c r="AW31" s="96"/>
      <c r="AX31" s="2449"/>
      <c r="AY31" s="2445"/>
      <c r="AZ31" s="2445"/>
      <c r="BA31" s="2339" t="str">
        <f>IF(1.08*N31*(W31-Q31)/1000&lt;&gt;0,1.08*N31*(W31-Q31)/1000,"")</f>
        <v/>
      </c>
      <c r="BB31" s="2339"/>
      <c r="BC31" s="2339"/>
      <c r="BD31" s="2443"/>
      <c r="BE31" s="2443"/>
      <c r="BF31" s="2443"/>
      <c r="BG31" s="2339" t="str">
        <f>IFERROR(IF(AO31*500*(AC31-AF31)/1000&lt;&gt;0,AO31*500*(AC31-AF31)/1000,""),"")</f>
        <v/>
      </c>
      <c r="BH31" s="2339"/>
      <c r="BI31" s="2339"/>
      <c r="BJ31" s="2339" t="str">
        <f>IFERROR((BA31*1000)/(500*(AC31-AF31)),"")</f>
        <v/>
      </c>
      <c r="BK31" s="2339"/>
      <c r="BL31" s="2339"/>
      <c r="BM31" s="1678" t="str">
        <f>IFERROR(SQRT(AL31/AL30)*AO30,"")</f>
        <v/>
      </c>
      <c r="BN31" s="1678"/>
      <c r="BO31" s="2340"/>
      <c r="BP31" s="1678" t="e">
        <f>BA31/BG31</f>
        <v>#VALUE!</v>
      </c>
      <c r="BQ31" s="1678"/>
      <c r="BR31" s="2322"/>
      <c r="BS31" s="5"/>
      <c r="BT31" s="5"/>
      <c r="BU31" s="5"/>
      <c r="BV31" s="5"/>
      <c r="BW31" s="5"/>
      <c r="BX31" s="5"/>
      <c r="BY31" s="5"/>
      <c r="BZ31" s="5"/>
      <c r="CA31" s="5"/>
      <c r="CB31" s="5"/>
      <c r="CC31" s="5"/>
      <c r="CD31" s="5"/>
      <c r="CE31" s="5"/>
      <c r="CF31" s="5"/>
    </row>
    <row r="32" spans="1:84" ht="12" customHeight="1" x14ac:dyDescent="0.25">
      <c r="A32" s="2376"/>
      <c r="B32" s="2377"/>
      <c r="C32" s="2377"/>
      <c r="D32" s="2377"/>
      <c r="E32" s="2377"/>
      <c r="F32" s="2377"/>
      <c r="G32" s="2378"/>
      <c r="H32" s="2429" t="s">
        <v>102</v>
      </c>
      <c r="I32" s="2430"/>
      <c r="J32" s="2430"/>
      <c r="K32" s="2430"/>
      <c r="L32" s="2430"/>
      <c r="M32" s="2431"/>
      <c r="N32" s="2432"/>
      <c r="O32" s="2432"/>
      <c r="P32" s="2432"/>
      <c r="Q32" s="2433"/>
      <c r="R32" s="2433"/>
      <c r="S32" s="2433"/>
      <c r="T32" s="2434" t="str">
        <f>IF($A32&lt;&gt;"","---","")</f>
        <v/>
      </c>
      <c r="U32" s="2435"/>
      <c r="V32" s="2435"/>
      <c r="W32" s="2433"/>
      <c r="X32" s="2433"/>
      <c r="Y32" s="2433"/>
      <c r="Z32" s="2434" t="str">
        <f>IF($A32&lt;&gt;"","---","")</f>
        <v/>
      </c>
      <c r="AA32" s="2435"/>
      <c r="AB32" s="2435"/>
      <c r="AC32" s="2433"/>
      <c r="AD32" s="2433"/>
      <c r="AE32" s="2433"/>
      <c r="AF32" s="2433"/>
      <c r="AG32" s="2433"/>
      <c r="AH32" s="2433"/>
      <c r="AI32" s="2433"/>
      <c r="AJ32" s="2433"/>
      <c r="AK32" s="2433"/>
      <c r="AL32" s="2433"/>
      <c r="AM32" s="2433"/>
      <c r="AN32" s="2433"/>
      <c r="AO32" s="2433"/>
      <c r="AP32" s="2433"/>
      <c r="AQ32" s="2433"/>
      <c r="AR32" s="2438" t="s">
        <v>99</v>
      </c>
      <c r="AS32" s="2439"/>
      <c r="AT32" s="2439"/>
      <c r="AU32" s="2439"/>
      <c r="AV32" s="2440"/>
      <c r="AW32" s="96"/>
      <c r="AX32" s="2441"/>
      <c r="AY32" s="2442"/>
      <c r="AZ32" s="2442"/>
      <c r="BA32" s="2436" t="str">
        <f t="shared" si="0"/>
        <v/>
      </c>
      <c r="BB32" s="2436"/>
      <c r="BC32" s="2436"/>
      <c r="BD32" s="2443"/>
      <c r="BE32" s="2443"/>
      <c r="BF32" s="2443"/>
      <c r="BG32" s="2436" t="str">
        <f t="shared" si="1"/>
        <v/>
      </c>
      <c r="BH32" s="2436"/>
      <c r="BI32" s="2436"/>
      <c r="BJ32" s="2436" t="str">
        <f t="shared" si="2"/>
        <v/>
      </c>
      <c r="BK32" s="2436"/>
      <c r="BL32" s="2436"/>
      <c r="BM32" s="2419" t="s">
        <v>99</v>
      </c>
      <c r="BN32" s="2420"/>
      <c r="BO32" s="2437"/>
      <c r="BP32" s="2419" t="s">
        <v>99</v>
      </c>
      <c r="BQ32" s="2420"/>
      <c r="BR32" s="2421"/>
      <c r="BS32" s="5"/>
      <c r="BT32" s="5"/>
      <c r="BU32" s="5"/>
      <c r="BV32" s="5"/>
      <c r="BW32" s="5"/>
      <c r="BX32" s="5"/>
      <c r="BY32" s="5"/>
      <c r="BZ32" s="5"/>
      <c r="CA32" s="5"/>
      <c r="CB32" s="5"/>
      <c r="CC32" s="5"/>
      <c r="CD32" s="5"/>
      <c r="CE32" s="5"/>
      <c r="CF32" s="5"/>
    </row>
    <row r="33" spans="1:84" ht="12" customHeight="1" thickBot="1" x14ac:dyDescent="0.3">
      <c r="A33" s="2382"/>
      <c r="B33" s="2383"/>
      <c r="C33" s="2383"/>
      <c r="D33" s="2383"/>
      <c r="E33" s="2383"/>
      <c r="F33" s="2383"/>
      <c r="G33" s="2384"/>
      <c r="H33" s="2403" t="s">
        <v>101</v>
      </c>
      <c r="I33" s="2404"/>
      <c r="J33" s="2404"/>
      <c r="K33" s="2404"/>
      <c r="L33" s="2404"/>
      <c r="M33" s="2405"/>
      <c r="N33" s="1532"/>
      <c r="O33" s="1532"/>
      <c r="P33" s="1532"/>
      <c r="Q33" s="985"/>
      <c r="R33" s="985"/>
      <c r="S33" s="985"/>
      <c r="T33" s="2450" t="str">
        <f>IF($A32&lt;&gt;"","---","")</f>
        <v/>
      </c>
      <c r="U33" s="2301"/>
      <c r="V33" s="2301"/>
      <c r="W33" s="985"/>
      <c r="X33" s="985"/>
      <c r="Y33" s="985"/>
      <c r="Z33" s="2450" t="str">
        <f>IF($A32&lt;&gt;"","---","")</f>
        <v/>
      </c>
      <c r="AA33" s="2301"/>
      <c r="AB33" s="2301"/>
      <c r="AC33" s="985"/>
      <c r="AD33" s="985"/>
      <c r="AE33" s="985"/>
      <c r="AF33" s="985"/>
      <c r="AG33" s="985"/>
      <c r="AH33" s="985"/>
      <c r="AI33" s="2301" t="str">
        <f>BA33</f>
        <v/>
      </c>
      <c r="AJ33" s="2301"/>
      <c r="AK33" s="2301"/>
      <c r="AL33" s="985"/>
      <c r="AM33" s="985"/>
      <c r="AN33" s="985"/>
      <c r="AO33" s="2301" t="str">
        <f>IFERROR(SQRT(AL33/AL32)*AO32,"")</f>
        <v/>
      </c>
      <c r="AP33" s="2301"/>
      <c r="AQ33" s="2301"/>
      <c r="AR33" s="2350"/>
      <c r="AS33" s="2351"/>
      <c r="AT33" s="2351"/>
      <c r="AU33" s="2367" t="s">
        <v>119</v>
      </c>
      <c r="AV33" s="2368"/>
      <c r="AW33" s="96"/>
      <c r="AX33" s="2452"/>
      <c r="AY33" s="2453"/>
      <c r="AZ33" s="2454"/>
      <c r="BA33" s="2339" t="str">
        <f>IF(1.08*N33*(W33-Q33)/1000&lt;&gt;0,1.08*N33*(W33-Q33)/1000,"")</f>
        <v/>
      </c>
      <c r="BB33" s="2339"/>
      <c r="BC33" s="2339"/>
      <c r="BD33" s="2451"/>
      <c r="BE33" s="2451"/>
      <c r="BF33" s="2451"/>
      <c r="BG33" s="2339" t="str">
        <f>IFERROR(IF(AO33*500*(AC33-AF33)/1000&lt;&gt;0,AO33*500*(AC33-AF33)/1000,""),"")</f>
        <v/>
      </c>
      <c r="BH33" s="2339"/>
      <c r="BI33" s="2339"/>
      <c r="BJ33" s="2339" t="str">
        <f>IFERROR((BA33*1000)/(500*(AC33-AF33)),"")</f>
        <v/>
      </c>
      <c r="BK33" s="2339"/>
      <c r="BL33" s="2339"/>
      <c r="BM33" s="1678" t="str">
        <f>IFERROR(SQRT(AL33/AL32)*AO32,"")</f>
        <v/>
      </c>
      <c r="BN33" s="1678"/>
      <c r="BO33" s="2340"/>
      <c r="BP33" s="1413" t="e">
        <f>BA33/BG33</f>
        <v>#VALUE!</v>
      </c>
      <c r="BQ33" s="1413"/>
      <c r="BR33" s="2326"/>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55" t="s">
        <v>440</v>
      </c>
      <c r="AD34" s="2456"/>
      <c r="AE34" s="2456"/>
      <c r="AF34" s="2456"/>
      <c r="AG34" s="2456"/>
      <c r="AH34" s="2456"/>
      <c r="AI34" s="2456"/>
      <c r="AJ34" s="2456"/>
      <c r="AK34" s="2456"/>
      <c r="AL34" s="2456"/>
      <c r="AM34" s="2456"/>
      <c r="AN34" s="2457"/>
      <c r="AO34" s="2436">
        <f>SUM(AO12,AO14,AO16,AO18,AO20,AO22,AO24,AO26,AO28,AO30,AO32)</f>
        <v>0</v>
      </c>
      <c r="AP34" s="2436"/>
      <c r="AQ34" s="2436"/>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59" t="s">
        <v>441</v>
      </c>
      <c r="AD35" s="2360"/>
      <c r="AE35" s="2360"/>
      <c r="AF35" s="2360"/>
      <c r="AG35" s="2360"/>
      <c r="AH35" s="2360"/>
      <c r="AI35" s="2360"/>
      <c r="AJ35" s="2360"/>
      <c r="AK35" s="2360"/>
      <c r="AL35" s="2360"/>
      <c r="AM35" s="2360"/>
      <c r="AN35" s="2361"/>
      <c r="AO35" s="2301">
        <f>SUM(AO13,AO15,AO17,AO19,AO21,AO23,AO25,AO27,AO29,AO31,AO33)</f>
        <v>0</v>
      </c>
      <c r="AP35" s="2301"/>
      <c r="AQ35" s="2301"/>
      <c r="AR35" s="279">
        <f>SUM(AO13,AO15,AO17,AO19,AO21,AO23,AO25,AO27,AO29,AO31,AO33)</f>
        <v>0</v>
      </c>
      <c r="AS35" s="276"/>
      <c r="AT35" s="276"/>
      <c r="AU35" s="276"/>
      <c r="AV35" s="277"/>
      <c r="AW35" s="96"/>
      <c r="AX35" s="1313" t="s">
        <v>696</v>
      </c>
      <c r="AY35" s="1314"/>
      <c r="AZ35" s="1314"/>
      <c r="BA35" s="1314"/>
      <c r="BB35" s="1314"/>
      <c r="BC35" s="1314"/>
      <c r="BD35" s="1314"/>
      <c r="BE35" s="1314"/>
      <c r="BF35" s="1314"/>
      <c r="BG35" s="1314"/>
      <c r="BH35" s="1314"/>
      <c r="BI35" s="1314"/>
      <c r="BJ35" s="1314"/>
      <c r="BK35" s="1314"/>
      <c r="BL35" s="131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70"/>
      <c r="C36" s="1970"/>
      <c r="D36" s="1970"/>
      <c r="E36" s="1970"/>
      <c r="F36" s="1970"/>
      <c r="G36" s="1970"/>
      <c r="H36" s="1970"/>
      <c r="I36" s="1970"/>
      <c r="J36" s="1970"/>
      <c r="K36" s="1970"/>
      <c r="L36" s="1970"/>
      <c r="M36" s="1970"/>
      <c r="N36" s="1970"/>
      <c r="O36" s="1970"/>
      <c r="P36" s="1970"/>
      <c r="Q36" s="1970"/>
      <c r="R36" s="1970"/>
      <c r="S36" s="1970"/>
      <c r="T36" s="1970"/>
      <c r="U36" s="1970"/>
      <c r="V36" s="1970"/>
      <c r="W36" s="1970"/>
      <c r="X36" s="1970"/>
      <c r="Y36" s="1970"/>
      <c r="Z36" s="1970"/>
      <c r="AA36" s="1970"/>
      <c r="AB36" s="1970"/>
      <c r="AC36" s="1970"/>
      <c r="AD36" s="1970"/>
      <c r="AE36" s="1970"/>
      <c r="AF36" s="1970"/>
      <c r="AG36" s="1970"/>
      <c r="AH36" s="1970"/>
      <c r="AI36" s="1970"/>
      <c r="AJ36" s="1970"/>
      <c r="AK36" s="1970"/>
      <c r="AL36" s="1970"/>
      <c r="AM36" s="1970"/>
      <c r="AN36" s="1970"/>
      <c r="AO36" s="1970"/>
      <c r="AP36" s="1970"/>
      <c r="AQ36" s="1970"/>
      <c r="AR36" s="1970"/>
      <c r="AS36" s="1970"/>
      <c r="AT36" s="1970"/>
      <c r="AU36" s="1970"/>
      <c r="AV36" s="1970"/>
      <c r="AW36" s="96"/>
      <c r="AX36" s="913"/>
      <c r="AY36" s="914"/>
      <c r="AZ36" s="914"/>
      <c r="BA36" s="914"/>
      <c r="BB36" s="915"/>
      <c r="BC36" s="916"/>
      <c r="BD36" s="914"/>
      <c r="BE36" s="914"/>
      <c r="BF36" s="914"/>
      <c r="BG36" s="915"/>
      <c r="BH36" s="916"/>
      <c r="BI36" s="914"/>
      <c r="BJ36" s="914"/>
      <c r="BK36" s="914"/>
      <c r="BL36" s="91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70"/>
      <c r="C37" s="1970"/>
      <c r="D37" s="1970"/>
      <c r="E37" s="1970"/>
      <c r="F37" s="1970"/>
      <c r="G37" s="1970"/>
      <c r="H37" s="1970"/>
      <c r="I37" s="1970"/>
      <c r="J37" s="1970"/>
      <c r="K37" s="1970"/>
      <c r="L37" s="1970"/>
      <c r="M37" s="1970"/>
      <c r="N37" s="1970"/>
      <c r="O37" s="1970"/>
      <c r="P37" s="1970"/>
      <c r="Q37" s="1970"/>
      <c r="R37" s="1970"/>
      <c r="S37" s="1970"/>
      <c r="T37" s="1970"/>
      <c r="U37" s="1970"/>
      <c r="V37" s="1970"/>
      <c r="W37" s="1970"/>
      <c r="X37" s="1970"/>
      <c r="Y37" s="1970"/>
      <c r="Z37" s="1970"/>
      <c r="AA37" s="1970"/>
      <c r="AB37" s="1970"/>
      <c r="AC37" s="1970"/>
      <c r="AD37" s="1970"/>
      <c r="AE37" s="1970"/>
      <c r="AF37" s="1970"/>
      <c r="AG37" s="1970"/>
      <c r="AH37" s="1970"/>
      <c r="AI37" s="1970"/>
      <c r="AJ37" s="1970"/>
      <c r="AK37" s="1970"/>
      <c r="AL37" s="1970"/>
      <c r="AM37" s="1970"/>
      <c r="AN37" s="1970"/>
      <c r="AO37" s="1970"/>
      <c r="AP37" s="1970"/>
      <c r="AQ37" s="1970"/>
      <c r="AR37" s="1970"/>
      <c r="AS37" s="1970"/>
      <c r="AT37" s="1970"/>
      <c r="AU37" s="1970"/>
      <c r="AV37" s="1970"/>
      <c r="AW37" s="96"/>
      <c r="AX37" s="894"/>
      <c r="AY37" s="878"/>
      <c r="AZ37" s="878"/>
      <c r="BA37" s="878"/>
      <c r="BB37" s="879"/>
      <c r="BC37" s="877"/>
      <c r="BD37" s="878"/>
      <c r="BE37" s="878"/>
      <c r="BF37" s="878"/>
      <c r="BG37" s="879"/>
      <c r="BH37" s="877"/>
      <c r="BI37" s="878"/>
      <c r="BJ37" s="878"/>
      <c r="BK37" s="878"/>
      <c r="BL37" s="88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70"/>
      <c r="C38" s="1970"/>
      <c r="D38" s="1970"/>
      <c r="E38" s="1970"/>
      <c r="F38" s="1970"/>
      <c r="G38" s="1970"/>
      <c r="H38" s="1970"/>
      <c r="I38" s="1970"/>
      <c r="J38" s="1970"/>
      <c r="K38" s="1970"/>
      <c r="L38" s="1970"/>
      <c r="M38" s="1970"/>
      <c r="N38" s="1970"/>
      <c r="O38" s="1970"/>
      <c r="P38" s="1970"/>
      <c r="Q38" s="1970"/>
      <c r="R38" s="1970"/>
      <c r="S38" s="1970"/>
      <c r="T38" s="1970"/>
      <c r="U38" s="1970"/>
      <c r="V38" s="1970"/>
      <c r="W38" s="1970"/>
      <c r="X38" s="1970"/>
      <c r="Y38" s="1970"/>
      <c r="Z38" s="1970"/>
      <c r="AA38" s="1970"/>
      <c r="AB38" s="1970"/>
      <c r="AC38" s="1970"/>
      <c r="AD38" s="1970"/>
      <c r="AE38" s="1970"/>
      <c r="AF38" s="1970"/>
      <c r="AG38" s="1970"/>
      <c r="AH38" s="1970"/>
      <c r="AI38" s="1970"/>
      <c r="AJ38" s="1970"/>
      <c r="AK38" s="1970"/>
      <c r="AL38" s="1970"/>
      <c r="AM38" s="1970"/>
      <c r="AN38" s="1970"/>
      <c r="AO38" s="1970"/>
      <c r="AP38" s="1970"/>
      <c r="AQ38" s="1970"/>
      <c r="AR38" s="1970"/>
      <c r="AS38" s="1970"/>
      <c r="AT38" s="1970"/>
      <c r="AU38" s="1970"/>
      <c r="AV38" s="1970"/>
      <c r="AW38" s="5"/>
      <c r="AX38" s="894"/>
      <c r="AY38" s="878"/>
      <c r="AZ38" s="878"/>
      <c r="BA38" s="878"/>
      <c r="BB38" s="879"/>
      <c r="BC38" s="877"/>
      <c r="BD38" s="878"/>
      <c r="BE38" s="878"/>
      <c r="BF38" s="878"/>
      <c r="BG38" s="879"/>
      <c r="BH38" s="877"/>
      <c r="BI38" s="878"/>
      <c r="BJ38" s="878"/>
      <c r="BK38" s="878"/>
      <c r="BL38" s="88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70"/>
      <c r="C39" s="1970"/>
      <c r="D39" s="1970"/>
      <c r="E39" s="1970"/>
      <c r="F39" s="1970"/>
      <c r="G39" s="1970"/>
      <c r="H39" s="1970"/>
      <c r="I39" s="1970"/>
      <c r="J39" s="1970"/>
      <c r="K39" s="1970"/>
      <c r="L39" s="1970"/>
      <c r="M39" s="1970"/>
      <c r="N39" s="1970"/>
      <c r="O39" s="1970"/>
      <c r="P39" s="1970"/>
      <c r="Q39" s="1970"/>
      <c r="R39" s="1970"/>
      <c r="S39" s="1970"/>
      <c r="T39" s="1970"/>
      <c r="U39" s="1970"/>
      <c r="V39" s="1970"/>
      <c r="W39" s="1970"/>
      <c r="X39" s="1970"/>
      <c r="Y39" s="1970"/>
      <c r="Z39" s="1970"/>
      <c r="AA39" s="1970"/>
      <c r="AB39" s="1970"/>
      <c r="AC39" s="1970"/>
      <c r="AD39" s="1970"/>
      <c r="AE39" s="1970"/>
      <c r="AF39" s="1970"/>
      <c r="AG39" s="1970"/>
      <c r="AH39" s="1970"/>
      <c r="AI39" s="1970"/>
      <c r="AJ39" s="1970"/>
      <c r="AK39" s="1970"/>
      <c r="AL39" s="1970"/>
      <c r="AM39" s="1970"/>
      <c r="AN39" s="1970"/>
      <c r="AO39" s="1970"/>
      <c r="AP39" s="1970"/>
      <c r="AQ39" s="1970"/>
      <c r="AR39" s="1970"/>
      <c r="AS39" s="1970"/>
      <c r="AT39" s="1970"/>
      <c r="AU39" s="1970"/>
      <c r="AV39" s="1970"/>
      <c r="AW39" s="5"/>
      <c r="AX39" s="894"/>
      <c r="AY39" s="878"/>
      <c r="AZ39" s="878"/>
      <c r="BA39" s="878"/>
      <c r="BB39" s="879"/>
      <c r="BC39" s="877"/>
      <c r="BD39" s="878"/>
      <c r="BE39" s="878"/>
      <c r="BF39" s="878"/>
      <c r="BG39" s="879"/>
      <c r="BH39" s="877"/>
      <c r="BI39" s="878"/>
      <c r="BJ39" s="878"/>
      <c r="BK39" s="878"/>
      <c r="BL39" s="88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70"/>
      <c r="C40" s="1970"/>
      <c r="D40" s="1970"/>
      <c r="E40" s="1970"/>
      <c r="F40" s="1970"/>
      <c r="G40" s="1970"/>
      <c r="H40" s="1970"/>
      <c r="I40" s="1970"/>
      <c r="J40" s="1970"/>
      <c r="K40" s="1970"/>
      <c r="L40" s="1970"/>
      <c r="M40" s="1970"/>
      <c r="N40" s="1970"/>
      <c r="O40" s="1970"/>
      <c r="P40" s="1970"/>
      <c r="Q40" s="1970"/>
      <c r="R40" s="1970"/>
      <c r="S40" s="1970"/>
      <c r="T40" s="1970"/>
      <c r="U40" s="1970"/>
      <c r="V40" s="1970"/>
      <c r="W40" s="1970"/>
      <c r="X40" s="1970"/>
      <c r="Y40" s="1970"/>
      <c r="Z40" s="1970"/>
      <c r="AA40" s="1970"/>
      <c r="AB40" s="1970"/>
      <c r="AC40" s="1970"/>
      <c r="AD40" s="1970"/>
      <c r="AE40" s="1970"/>
      <c r="AF40" s="1970"/>
      <c r="AG40" s="1970"/>
      <c r="AH40" s="1970"/>
      <c r="AI40" s="1970"/>
      <c r="AJ40" s="1970"/>
      <c r="AK40" s="1970"/>
      <c r="AL40" s="1970"/>
      <c r="AM40" s="1970"/>
      <c r="AN40" s="1970"/>
      <c r="AO40" s="1970"/>
      <c r="AP40" s="1970"/>
      <c r="AQ40" s="1970"/>
      <c r="AR40" s="1970"/>
      <c r="AS40" s="1970"/>
      <c r="AT40" s="1970"/>
      <c r="AU40" s="1970"/>
      <c r="AV40" s="1970"/>
      <c r="AW40" s="5"/>
      <c r="AX40" s="894"/>
      <c r="AY40" s="878"/>
      <c r="AZ40" s="878"/>
      <c r="BA40" s="878"/>
      <c r="BB40" s="879"/>
      <c r="BC40" s="877"/>
      <c r="BD40" s="878"/>
      <c r="BE40" s="878"/>
      <c r="BF40" s="878"/>
      <c r="BG40" s="879"/>
      <c r="BH40" s="877"/>
      <c r="BI40" s="878"/>
      <c r="BJ40" s="878"/>
      <c r="BK40" s="878"/>
      <c r="BL40" s="88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8"/>
      <c r="AY41" s="931"/>
      <c r="AZ41" s="931"/>
      <c r="BA41" s="931"/>
      <c r="BB41" s="939"/>
      <c r="BC41" s="930"/>
      <c r="BD41" s="931"/>
      <c r="BE41" s="931"/>
      <c r="BF41" s="931"/>
      <c r="BG41" s="939"/>
      <c r="BH41" s="930"/>
      <c r="BI41" s="931"/>
      <c r="BJ41" s="931"/>
      <c r="BK41" s="931"/>
      <c r="BL41" s="93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4" t="s">
        <v>38</v>
      </c>
      <c r="B42" s="1714"/>
      <c r="C42" s="1714"/>
      <c r="D42" s="1714"/>
      <c r="E42" s="967"/>
      <c r="F42" s="967"/>
      <c r="G42" s="967"/>
      <c r="H42" s="967"/>
      <c r="I42" s="967"/>
      <c r="J42" s="967"/>
      <c r="K42" s="967"/>
      <c r="L42" s="6"/>
      <c r="M42" s="6"/>
      <c r="N42" s="6"/>
      <c r="O42" s="6"/>
      <c r="P42" s="6"/>
      <c r="Q42" s="6"/>
      <c r="R42" s="6"/>
      <c r="S42" s="6"/>
      <c r="T42" s="6"/>
      <c r="U42" s="6"/>
      <c r="V42" s="6"/>
      <c r="W42" s="6"/>
      <c r="X42" s="6"/>
      <c r="Y42" s="6"/>
      <c r="Z42" s="6"/>
      <c r="AA42" s="6"/>
      <c r="AB42" s="6"/>
      <c r="AC42" s="6"/>
      <c r="AD42" s="1714" t="s">
        <v>37</v>
      </c>
      <c r="AE42" s="1714"/>
      <c r="AF42" s="1714"/>
      <c r="AG42" s="1714"/>
      <c r="AH42" s="1714"/>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8"/>
      <c r="B5" s="2458"/>
      <c r="C5" s="2458"/>
      <c r="D5" s="2458"/>
      <c r="E5" s="2458"/>
      <c r="F5" s="2458"/>
      <c r="G5" s="2"/>
      <c r="H5" s="2458"/>
      <c r="I5" s="2458"/>
      <c r="J5" s="2458"/>
      <c r="K5" s="2458"/>
      <c r="L5" s="2458"/>
      <c r="M5" s="2458"/>
      <c r="N5" s="2458"/>
      <c r="O5" s="2458"/>
      <c r="P5" s="2458"/>
      <c r="Q5" s="2458"/>
      <c r="R5" s="2458"/>
      <c r="S5" s="2458"/>
      <c r="T5" s="2458"/>
      <c r="U5" s="2458"/>
      <c r="V5" s="2458"/>
      <c r="W5" s="2458"/>
      <c r="X5" s="2458"/>
      <c r="Y5" s="2458"/>
      <c r="Z5" s="2458"/>
      <c r="AA5" s="2458"/>
      <c r="AB5" s="2458"/>
      <c r="AC5" s="2458"/>
      <c r="AD5" s="2458"/>
      <c r="AE5" s="2458"/>
      <c r="AF5" s="2458"/>
      <c r="AG5" s="2458"/>
      <c r="AH5" s="2458"/>
      <c r="AI5" s="2458"/>
      <c r="AN5" s="664"/>
      <c r="AO5" s="664"/>
      <c r="AP5" s="664"/>
    </row>
    <row r="6" spans="1:71" ht="15" customHeight="1" x14ac:dyDescent="0.2">
      <c r="A6" s="1250" t="s">
        <v>906</v>
      </c>
      <c r="B6" s="1251"/>
      <c r="C6" s="1251"/>
      <c r="D6" s="1251"/>
      <c r="E6" s="1251"/>
      <c r="F6" s="1251"/>
      <c r="G6" s="1251"/>
      <c r="H6" s="1251"/>
      <c r="I6" s="1251"/>
      <c r="J6" s="1251"/>
      <c r="K6" s="1251"/>
      <c r="L6" s="1251"/>
      <c r="M6" s="1251"/>
      <c r="N6" s="1251"/>
      <c r="O6" s="1251"/>
      <c r="P6" s="1251"/>
      <c r="Q6" s="1251"/>
      <c r="R6" s="1251"/>
      <c r="S6" s="1251"/>
      <c r="T6" s="1251"/>
      <c r="U6" s="1251"/>
      <c r="V6" s="1251"/>
      <c r="W6" s="1251"/>
      <c r="X6" s="1251"/>
      <c r="Y6" s="1251"/>
      <c r="Z6" s="1251"/>
      <c r="AA6" s="1251"/>
      <c r="AB6" s="1251"/>
      <c r="AC6" s="1251"/>
      <c r="AD6" s="1251"/>
      <c r="AE6" s="1251"/>
      <c r="AF6" s="1251"/>
      <c r="AG6" s="1251"/>
      <c r="AH6" s="1251"/>
      <c r="AI6" s="1251"/>
      <c r="AN6" s="664"/>
      <c r="AO6" s="664"/>
      <c r="AP6" s="664"/>
    </row>
    <row r="7" spans="1:71" ht="13.5" customHeight="1" x14ac:dyDescent="0.2">
      <c r="A7" s="1251"/>
      <c r="B7" s="1251"/>
      <c r="C7" s="1251"/>
      <c r="D7" s="1251"/>
      <c r="E7" s="1251"/>
      <c r="F7" s="1251"/>
      <c r="G7" s="1251"/>
      <c r="H7" s="1251"/>
      <c r="I7" s="1251"/>
      <c r="J7" s="1251"/>
      <c r="K7" s="1251"/>
      <c r="L7" s="1251"/>
      <c r="M7" s="1251"/>
      <c r="N7" s="1251"/>
      <c r="O7" s="1251"/>
      <c r="P7" s="1251"/>
      <c r="Q7" s="1251"/>
      <c r="R7" s="1251"/>
      <c r="S7" s="1251"/>
      <c r="T7" s="1251"/>
      <c r="U7" s="1251"/>
      <c r="V7" s="1251"/>
      <c r="W7" s="1251"/>
      <c r="X7" s="1251"/>
      <c r="Y7" s="1251"/>
      <c r="Z7" s="1251"/>
      <c r="AA7" s="1251"/>
      <c r="AB7" s="1251"/>
      <c r="AC7" s="1251"/>
      <c r="AD7" s="1251"/>
      <c r="AE7" s="1251"/>
      <c r="AF7" s="1251"/>
      <c r="AG7" s="1251"/>
      <c r="AH7" s="1251"/>
      <c r="AI7" s="1251"/>
      <c r="AN7" s="664"/>
      <c r="AO7" s="664"/>
      <c r="AP7" s="664"/>
    </row>
    <row r="8" spans="1:71" ht="12" customHeight="1" x14ac:dyDescent="0.2">
      <c r="A8" s="1251"/>
      <c r="B8" s="1251"/>
      <c r="C8" s="1251"/>
      <c r="D8" s="1251"/>
      <c r="E8" s="1251"/>
      <c r="F8" s="1251"/>
      <c r="G8" s="1251"/>
      <c r="H8" s="1251"/>
      <c r="I8" s="1251"/>
      <c r="J8" s="1251"/>
      <c r="K8" s="1251"/>
      <c r="L8" s="1251"/>
      <c r="M8" s="1251"/>
      <c r="N8" s="1251"/>
      <c r="O8" s="1251"/>
      <c r="P8" s="1251"/>
      <c r="Q8" s="1251"/>
      <c r="R8" s="1251"/>
      <c r="S8" s="1251"/>
      <c r="T8" s="1251"/>
      <c r="U8" s="1251"/>
      <c r="V8" s="1251"/>
      <c r="W8" s="1251"/>
      <c r="X8" s="1251"/>
      <c r="Y8" s="1251"/>
      <c r="Z8" s="1251"/>
      <c r="AA8" s="1251"/>
      <c r="AB8" s="1251"/>
      <c r="AC8" s="1251"/>
      <c r="AD8" s="1251"/>
      <c r="AE8" s="1251"/>
      <c r="AF8" s="1251"/>
      <c r="AG8" s="1251"/>
      <c r="AH8" s="1251"/>
      <c r="AI8" s="1251"/>
      <c r="AN8" s="664"/>
      <c r="AO8" s="664"/>
      <c r="AP8" s="664"/>
      <c r="AQ8" s="665"/>
      <c r="AR8" s="665"/>
      <c r="AS8" s="665"/>
    </row>
    <row r="9" spans="1:71" ht="12" customHeight="1" x14ac:dyDescent="0.2">
      <c r="A9" s="1251"/>
      <c r="B9" s="1251"/>
      <c r="C9" s="1251"/>
      <c r="D9" s="1251"/>
      <c r="E9" s="1251"/>
      <c r="F9" s="1251"/>
      <c r="G9" s="1251"/>
      <c r="H9" s="1251"/>
      <c r="I9" s="1251"/>
      <c r="J9" s="1251"/>
      <c r="K9" s="1251"/>
      <c r="L9" s="1251"/>
      <c r="M9" s="1251"/>
      <c r="N9" s="1251"/>
      <c r="O9" s="1251"/>
      <c r="P9" s="1251"/>
      <c r="Q9" s="1251"/>
      <c r="R9" s="1251"/>
      <c r="S9" s="1251"/>
      <c r="T9" s="1251"/>
      <c r="U9" s="1251"/>
      <c r="V9" s="1251"/>
      <c r="W9" s="1251"/>
      <c r="X9" s="1251"/>
      <c r="Y9" s="1251"/>
      <c r="Z9" s="1251"/>
      <c r="AA9" s="1251"/>
      <c r="AB9" s="1251"/>
      <c r="AC9" s="1251"/>
      <c r="AD9" s="1251"/>
      <c r="AE9" s="1251"/>
      <c r="AF9" s="1251"/>
      <c r="AG9" s="1251"/>
      <c r="AH9" s="1251"/>
      <c r="AI9" s="1251"/>
      <c r="AK9" s="666"/>
      <c r="AL9" s="666"/>
      <c r="AM9" s="666"/>
      <c r="AN9" s="666"/>
      <c r="AO9" s="666"/>
      <c r="AP9" s="666"/>
      <c r="AQ9" s="666"/>
      <c r="AR9" s="666"/>
      <c r="AS9" s="666"/>
      <c r="AT9" s="666"/>
      <c r="AU9" s="666"/>
      <c r="AV9" s="666"/>
      <c r="AW9" s="666"/>
      <c r="AX9" s="666"/>
      <c r="AY9" s="666"/>
    </row>
    <row r="10" spans="1:71" ht="12" customHeight="1" x14ac:dyDescent="0.2">
      <c r="A10" s="1251"/>
      <c r="B10" s="1251"/>
      <c r="C10" s="1251"/>
      <c r="D10" s="1251"/>
      <c r="E10" s="1251"/>
      <c r="F10" s="1251"/>
      <c r="G10" s="1251"/>
      <c r="H10" s="1251"/>
      <c r="I10" s="1251"/>
      <c r="J10" s="1251"/>
      <c r="K10" s="1251"/>
      <c r="L10" s="1251"/>
      <c r="M10" s="1251"/>
      <c r="N10" s="1251"/>
      <c r="O10" s="1251"/>
      <c r="P10" s="1251"/>
      <c r="Q10" s="1251"/>
      <c r="R10" s="1251"/>
      <c r="S10" s="1251"/>
      <c r="T10" s="1251"/>
      <c r="U10" s="1251"/>
      <c r="V10" s="1251"/>
      <c r="W10" s="1251"/>
      <c r="X10" s="1251"/>
      <c r="Y10" s="1251"/>
      <c r="Z10" s="1251"/>
      <c r="AA10" s="1251"/>
      <c r="AB10" s="1251"/>
      <c r="AC10" s="1251"/>
      <c r="AD10" s="1251"/>
      <c r="AE10" s="1251"/>
      <c r="AF10" s="1251"/>
      <c r="AG10" s="1251"/>
      <c r="AH10" s="1251"/>
      <c r="AI10" s="1251"/>
      <c r="AK10" s="666"/>
      <c r="AL10" s="666"/>
      <c r="AM10" s="666"/>
      <c r="AN10" s="666"/>
      <c r="AO10" s="666"/>
      <c r="AP10" s="666"/>
      <c r="AQ10" s="666"/>
      <c r="AR10" s="666"/>
      <c r="AS10" s="666"/>
      <c r="AT10" s="666"/>
      <c r="AU10" s="666"/>
      <c r="AV10" s="666"/>
      <c r="AW10" s="666"/>
      <c r="AX10" s="666"/>
      <c r="AY10" s="666"/>
    </row>
    <row r="11" spans="1:71" ht="14.25" customHeight="1" x14ac:dyDescent="0.2">
      <c r="A11" s="1251"/>
      <c r="B11" s="1251"/>
      <c r="C11" s="1251"/>
      <c r="D11" s="1251"/>
      <c r="E11" s="1251"/>
      <c r="F11" s="1251"/>
      <c r="G11" s="1251"/>
      <c r="H11" s="1251"/>
      <c r="I11" s="1251"/>
      <c r="J11" s="1251"/>
      <c r="K11" s="1251"/>
      <c r="L11" s="1251"/>
      <c r="M11" s="1251"/>
      <c r="N11" s="1251"/>
      <c r="O11" s="1251"/>
      <c r="P11" s="1251"/>
      <c r="Q11" s="1251"/>
      <c r="R11" s="1251"/>
      <c r="S11" s="1251"/>
      <c r="T11" s="1251"/>
      <c r="U11" s="1251"/>
      <c r="V11" s="1251"/>
      <c r="W11" s="1251"/>
      <c r="X11" s="1251"/>
      <c r="Y11" s="1251"/>
      <c r="Z11" s="1251"/>
      <c r="AA11" s="1251"/>
      <c r="AB11" s="1251"/>
      <c r="AC11" s="1251"/>
      <c r="AD11" s="1251"/>
      <c r="AE11" s="1251"/>
      <c r="AF11" s="1251"/>
      <c r="AG11" s="1251"/>
      <c r="AH11" s="1251"/>
      <c r="AI11" s="1251"/>
    </row>
    <row r="12" spans="1:71" ht="12.75" customHeight="1" x14ac:dyDescent="0.2">
      <c r="A12" s="1251"/>
      <c r="B12" s="1251"/>
      <c r="C12" s="1251"/>
      <c r="D12" s="1251"/>
      <c r="E12" s="1251"/>
      <c r="F12" s="1251"/>
      <c r="G12" s="1251"/>
      <c r="H12" s="1251"/>
      <c r="I12" s="1251"/>
      <c r="J12" s="1251"/>
      <c r="K12" s="1251"/>
      <c r="L12" s="1251"/>
      <c r="M12" s="1251"/>
      <c r="N12" s="1251"/>
      <c r="O12" s="1251"/>
      <c r="P12" s="1251"/>
      <c r="Q12" s="1251"/>
      <c r="R12" s="1251"/>
      <c r="S12" s="1251"/>
      <c r="T12" s="1251"/>
      <c r="U12" s="1251"/>
      <c r="V12" s="1251"/>
      <c r="W12" s="1251"/>
      <c r="X12" s="1251"/>
      <c r="Y12" s="1251"/>
      <c r="Z12" s="1251"/>
      <c r="AA12" s="1251"/>
      <c r="AB12" s="1251"/>
      <c r="AC12" s="1251"/>
      <c r="AD12" s="1251"/>
      <c r="AE12" s="1251"/>
      <c r="AF12" s="1251"/>
      <c r="AG12" s="1251"/>
      <c r="AH12" s="1251"/>
      <c r="AI12" s="1251"/>
    </row>
    <row r="13" spans="1:71" ht="12.75" customHeight="1" x14ac:dyDescent="0.2">
      <c r="A13" s="1251"/>
      <c r="B13" s="1251"/>
      <c r="C13" s="1251"/>
      <c r="D13" s="1251"/>
      <c r="E13" s="1251"/>
      <c r="F13" s="1251"/>
      <c r="G13" s="1251"/>
      <c r="H13" s="1251"/>
      <c r="I13" s="1251"/>
      <c r="J13" s="1251"/>
      <c r="K13" s="1251"/>
      <c r="L13" s="1251"/>
      <c r="M13" s="1251"/>
      <c r="N13" s="1251"/>
      <c r="O13" s="1251"/>
      <c r="P13" s="1251"/>
      <c r="Q13" s="1251"/>
      <c r="R13" s="1251"/>
      <c r="S13" s="1251"/>
      <c r="T13" s="1251"/>
      <c r="U13" s="1251"/>
      <c r="V13" s="1251"/>
      <c r="W13" s="1251"/>
      <c r="X13" s="1251"/>
      <c r="Y13" s="1251"/>
      <c r="Z13" s="1251"/>
      <c r="AA13" s="1251"/>
      <c r="AB13" s="1251"/>
      <c r="AC13" s="1251"/>
      <c r="AD13" s="1251"/>
      <c r="AE13" s="1251"/>
      <c r="AF13" s="1251"/>
      <c r="AG13" s="1251"/>
      <c r="AH13" s="1251"/>
      <c r="AI13" s="1251"/>
      <c r="AK13" s="643"/>
      <c r="AL13" s="643"/>
      <c r="AM13" s="643"/>
      <c r="AN13" s="643"/>
      <c r="AO13" s="643"/>
      <c r="AP13" s="643"/>
      <c r="AQ13" s="643"/>
      <c r="AR13" s="643"/>
      <c r="AS13" s="643"/>
      <c r="AT13" s="643"/>
      <c r="AU13" s="643"/>
      <c r="AV13" s="643"/>
      <c r="AW13" s="643"/>
    </row>
    <row r="14" spans="1:71" ht="12.75" customHeight="1" x14ac:dyDescent="0.2">
      <c r="A14" s="1251"/>
      <c r="B14" s="1251"/>
      <c r="C14" s="1251"/>
      <c r="D14" s="1251"/>
      <c r="E14" s="1251"/>
      <c r="F14" s="1251"/>
      <c r="G14" s="1251"/>
      <c r="H14" s="1251"/>
      <c r="I14" s="1251"/>
      <c r="J14" s="1251"/>
      <c r="K14" s="1251"/>
      <c r="L14" s="1251"/>
      <c r="M14" s="1251"/>
      <c r="N14" s="1251"/>
      <c r="O14" s="1251"/>
      <c r="P14" s="1251"/>
      <c r="Q14" s="1251"/>
      <c r="R14" s="1251"/>
      <c r="S14" s="1251"/>
      <c r="T14" s="1251"/>
      <c r="U14" s="1251"/>
      <c r="V14" s="1251"/>
      <c r="W14" s="1251"/>
      <c r="X14" s="1251"/>
      <c r="Y14" s="1251"/>
      <c r="Z14" s="1251"/>
      <c r="AA14" s="1251"/>
      <c r="AB14" s="1251"/>
      <c r="AC14" s="1251"/>
      <c r="AD14" s="1251"/>
      <c r="AE14" s="1251"/>
      <c r="AF14" s="1251"/>
      <c r="AG14" s="1251"/>
      <c r="AH14" s="1251"/>
      <c r="AI14" s="1251"/>
      <c r="AT14" s="30"/>
      <c r="AU14" s="30"/>
      <c r="AV14" s="30"/>
      <c r="AW14" s="30"/>
    </row>
    <row r="15" spans="1:71" ht="12" customHeight="1" x14ac:dyDescent="0.2">
      <c r="A15" s="1251"/>
      <c r="B15" s="1251"/>
      <c r="C15" s="1251"/>
      <c r="D15" s="1251"/>
      <c r="E15" s="1251"/>
      <c r="F15" s="1251"/>
      <c r="G15" s="1251"/>
      <c r="H15" s="1251"/>
      <c r="I15" s="1251"/>
      <c r="J15" s="1251"/>
      <c r="K15" s="1251"/>
      <c r="L15" s="1251"/>
      <c r="M15" s="1251"/>
      <c r="N15" s="1251"/>
      <c r="O15" s="1251"/>
      <c r="P15" s="1251"/>
      <c r="Q15" s="1251"/>
      <c r="R15" s="1251"/>
      <c r="S15" s="1251"/>
      <c r="T15" s="1251"/>
      <c r="U15" s="1251"/>
      <c r="V15" s="1251"/>
      <c r="W15" s="1251"/>
      <c r="X15" s="1251"/>
      <c r="Y15" s="1251"/>
      <c r="Z15" s="1251"/>
      <c r="AA15" s="1251"/>
      <c r="AB15" s="1251"/>
      <c r="AC15" s="1251"/>
      <c r="AD15" s="1251"/>
      <c r="AE15" s="1251"/>
      <c r="AF15" s="1251"/>
      <c r="AG15" s="1251"/>
      <c r="AH15" s="1251"/>
      <c r="AI15" s="1251"/>
      <c r="AT15" s="667"/>
      <c r="AU15" s="667"/>
      <c r="AV15" s="667"/>
      <c r="AW15" s="667"/>
    </row>
    <row r="16" spans="1:71" ht="12.75" customHeight="1" x14ac:dyDescent="0.2">
      <c r="A16" s="1251"/>
      <c r="B16" s="1251"/>
      <c r="C16" s="1251"/>
      <c r="D16" s="1251"/>
      <c r="E16" s="1251"/>
      <c r="F16" s="1251"/>
      <c r="G16" s="1251"/>
      <c r="H16" s="1251"/>
      <c r="I16" s="1251"/>
      <c r="J16" s="1251"/>
      <c r="K16" s="1251"/>
      <c r="L16" s="1251"/>
      <c r="M16" s="1251"/>
      <c r="N16" s="1251"/>
      <c r="O16" s="1251"/>
      <c r="P16" s="1251"/>
      <c r="Q16" s="1251"/>
      <c r="R16" s="1251"/>
      <c r="S16" s="1251"/>
      <c r="T16" s="1251"/>
      <c r="U16" s="1251"/>
      <c r="V16" s="1251"/>
      <c r="W16" s="1251"/>
      <c r="X16" s="1251"/>
      <c r="Y16" s="1251"/>
      <c r="Z16" s="1251"/>
      <c r="AA16" s="1251"/>
      <c r="AB16" s="1251"/>
      <c r="AC16" s="1251"/>
      <c r="AD16" s="1251"/>
      <c r="AE16" s="1251"/>
      <c r="AF16" s="1251"/>
      <c r="AG16" s="1251"/>
      <c r="AH16" s="1251"/>
      <c r="AI16" s="1251"/>
      <c r="AT16" s="665"/>
      <c r="AU16" s="665"/>
      <c r="AV16" s="665"/>
      <c r="AW16" s="665"/>
    </row>
    <row r="17" spans="1:35" ht="12" customHeight="1" x14ac:dyDescent="0.2">
      <c r="A17" s="1251"/>
      <c r="B17" s="1251"/>
      <c r="C17" s="1251"/>
      <c r="D17" s="1251"/>
      <c r="E17" s="1251"/>
      <c r="F17" s="1251"/>
      <c r="G17" s="1251"/>
      <c r="H17" s="1251"/>
      <c r="I17" s="1251"/>
      <c r="J17" s="1251"/>
      <c r="K17" s="1251"/>
      <c r="L17" s="1251"/>
      <c r="M17" s="1251"/>
      <c r="N17" s="1251"/>
      <c r="O17" s="1251"/>
      <c r="P17" s="1251"/>
      <c r="Q17" s="1251"/>
      <c r="R17" s="1251"/>
      <c r="S17" s="1251"/>
      <c r="T17" s="1251"/>
      <c r="U17" s="1251"/>
      <c r="V17" s="1251"/>
      <c r="W17" s="1251"/>
      <c r="X17" s="1251"/>
      <c r="Y17" s="1251"/>
      <c r="Z17" s="1251"/>
      <c r="AA17" s="1251"/>
      <c r="AB17" s="1251"/>
      <c r="AC17" s="1251"/>
      <c r="AD17" s="1251"/>
      <c r="AE17" s="1251"/>
      <c r="AF17" s="1251"/>
      <c r="AG17" s="1251"/>
      <c r="AH17" s="1251"/>
      <c r="AI17" s="1251"/>
    </row>
    <row r="18" spans="1:35" ht="12" customHeight="1" x14ac:dyDescent="0.2">
      <c r="A18" s="1251"/>
      <c r="B18" s="1251"/>
      <c r="C18" s="1251"/>
      <c r="D18" s="1251"/>
      <c r="E18" s="1251"/>
      <c r="F18" s="1251"/>
      <c r="G18" s="1251"/>
      <c r="H18" s="1251"/>
      <c r="I18" s="1251"/>
      <c r="J18" s="1251"/>
      <c r="K18" s="1251"/>
      <c r="L18" s="1251"/>
      <c r="M18" s="1251"/>
      <c r="N18" s="1251"/>
      <c r="O18" s="1251"/>
      <c r="P18" s="1251"/>
      <c r="Q18" s="1251"/>
      <c r="R18" s="1251"/>
      <c r="S18" s="1251"/>
      <c r="T18" s="1251"/>
      <c r="U18" s="1251"/>
      <c r="V18" s="1251"/>
      <c r="W18" s="1251"/>
      <c r="X18" s="1251"/>
      <c r="Y18" s="1251"/>
      <c r="Z18" s="1251"/>
      <c r="AA18" s="1251"/>
      <c r="AB18" s="1251"/>
      <c r="AC18" s="1251"/>
      <c r="AD18" s="1251"/>
      <c r="AE18" s="1251"/>
      <c r="AF18" s="1251"/>
      <c r="AG18" s="1251"/>
      <c r="AH18" s="1251"/>
      <c r="AI18" s="1251"/>
    </row>
    <row r="19" spans="1:35" ht="12" customHeight="1" x14ac:dyDescent="0.2">
      <c r="A19" s="1251"/>
      <c r="B19" s="1251"/>
      <c r="C19" s="1251"/>
      <c r="D19" s="1251"/>
      <c r="E19" s="1251"/>
      <c r="F19" s="1251"/>
      <c r="G19" s="1251"/>
      <c r="H19" s="1251"/>
      <c r="I19" s="1251"/>
      <c r="J19" s="1251"/>
      <c r="K19" s="1251"/>
      <c r="L19" s="1251"/>
      <c r="M19" s="1251"/>
      <c r="N19" s="1251"/>
      <c r="O19" s="1251"/>
      <c r="P19" s="1251"/>
      <c r="Q19" s="1251"/>
      <c r="R19" s="1251"/>
      <c r="S19" s="1251"/>
      <c r="T19" s="1251"/>
      <c r="U19" s="1251"/>
      <c r="V19" s="1251"/>
      <c r="W19" s="1251"/>
      <c r="X19" s="1251"/>
      <c r="Y19" s="1251"/>
      <c r="Z19" s="1251"/>
      <c r="AA19" s="1251"/>
      <c r="AB19" s="1251"/>
      <c r="AC19" s="1251"/>
      <c r="AD19" s="1251"/>
      <c r="AE19" s="1251"/>
      <c r="AF19" s="1251"/>
      <c r="AG19" s="1251"/>
      <c r="AH19" s="1251"/>
      <c r="AI19" s="1251"/>
    </row>
    <row r="20" spans="1:35" ht="12" customHeight="1" x14ac:dyDescent="0.2">
      <c r="A20" s="1251"/>
      <c r="B20" s="1251"/>
      <c r="C20" s="1251"/>
      <c r="D20" s="1251"/>
      <c r="E20" s="1251"/>
      <c r="F20" s="1251"/>
      <c r="G20" s="1251"/>
      <c r="H20" s="1251"/>
      <c r="I20" s="1251"/>
      <c r="J20" s="1251"/>
      <c r="K20" s="1251"/>
      <c r="L20" s="1251"/>
      <c r="M20" s="1251"/>
      <c r="N20" s="1251"/>
      <c r="O20" s="1251"/>
      <c r="P20" s="1251"/>
      <c r="Q20" s="1251"/>
      <c r="R20" s="1251"/>
      <c r="S20" s="1251"/>
      <c r="T20" s="1251"/>
      <c r="U20" s="1251"/>
      <c r="V20" s="1251"/>
      <c r="W20" s="1251"/>
      <c r="X20" s="1251"/>
      <c r="Y20" s="1251"/>
      <c r="Z20" s="1251"/>
      <c r="AA20" s="1251"/>
      <c r="AB20" s="1251"/>
      <c r="AC20" s="1251"/>
      <c r="AD20" s="1251"/>
      <c r="AE20" s="1251"/>
      <c r="AF20" s="1251"/>
      <c r="AG20" s="1251"/>
      <c r="AH20" s="1251"/>
      <c r="AI20" s="1251"/>
    </row>
    <row r="21" spans="1:35" ht="12" customHeight="1" x14ac:dyDescent="0.2">
      <c r="A21" s="1251"/>
      <c r="B21" s="1251"/>
      <c r="C21" s="1251"/>
      <c r="D21" s="1251"/>
      <c r="E21" s="1251"/>
      <c r="F21" s="1251"/>
      <c r="G21" s="1251"/>
      <c r="H21" s="1251"/>
      <c r="I21" s="1251"/>
      <c r="J21" s="1251"/>
      <c r="K21" s="1251"/>
      <c r="L21" s="1251"/>
      <c r="M21" s="1251"/>
      <c r="N21" s="1251"/>
      <c r="O21" s="1251"/>
      <c r="P21" s="1251"/>
      <c r="Q21" s="1251"/>
      <c r="R21" s="1251"/>
      <c r="S21" s="1251"/>
      <c r="T21" s="1251"/>
      <c r="U21" s="1251"/>
      <c r="V21" s="1251"/>
      <c r="W21" s="1251"/>
      <c r="X21" s="1251"/>
      <c r="Y21" s="1251"/>
      <c r="Z21" s="1251"/>
      <c r="AA21" s="1251"/>
      <c r="AB21" s="1251"/>
      <c r="AC21" s="1251"/>
      <c r="AD21" s="1251"/>
      <c r="AE21" s="1251"/>
      <c r="AF21" s="1251"/>
      <c r="AG21" s="1251"/>
      <c r="AH21" s="1251"/>
      <c r="AI21" s="1251"/>
    </row>
    <row r="22" spans="1:35" ht="12" customHeight="1" x14ac:dyDescent="0.2">
      <c r="A22" s="1251"/>
      <c r="B22" s="1251"/>
      <c r="C22" s="1251"/>
      <c r="D22" s="1251"/>
      <c r="E22" s="1251"/>
      <c r="F22" s="1251"/>
      <c r="G22" s="1251"/>
      <c r="H22" s="1251"/>
      <c r="I22" s="1251"/>
      <c r="J22" s="1251"/>
      <c r="K22" s="1251"/>
      <c r="L22" s="1251"/>
      <c r="M22" s="1251"/>
      <c r="N22" s="1251"/>
      <c r="O22" s="1251"/>
      <c r="P22" s="1251"/>
      <c r="Q22" s="1251"/>
      <c r="R22" s="1251"/>
      <c r="S22" s="1251"/>
      <c r="T22" s="1251"/>
      <c r="U22" s="1251"/>
      <c r="V22" s="1251"/>
      <c r="W22" s="1251"/>
      <c r="X22" s="1251"/>
      <c r="Y22" s="1251"/>
      <c r="Z22" s="1251"/>
      <c r="AA22" s="1251"/>
      <c r="AB22" s="1251"/>
      <c r="AC22" s="1251"/>
      <c r="AD22" s="1251"/>
      <c r="AE22" s="1251"/>
      <c r="AF22" s="1251"/>
      <c r="AG22" s="1251"/>
      <c r="AH22" s="1251"/>
      <c r="AI22" s="1251"/>
    </row>
    <row r="23" spans="1:35" ht="12" customHeight="1" x14ac:dyDescent="0.2">
      <c r="A23" s="1251"/>
      <c r="B23" s="1251"/>
      <c r="C23" s="1251"/>
      <c r="D23" s="1251"/>
      <c r="E23" s="1251"/>
      <c r="F23" s="1251"/>
      <c r="G23" s="1251"/>
      <c r="H23" s="1251"/>
      <c r="I23" s="1251"/>
      <c r="J23" s="1251"/>
      <c r="K23" s="1251"/>
      <c r="L23" s="1251"/>
      <c r="M23" s="1251"/>
      <c r="N23" s="1251"/>
      <c r="O23" s="1251"/>
      <c r="P23" s="1251"/>
      <c r="Q23" s="1251"/>
      <c r="R23" s="1251"/>
      <c r="S23" s="1251"/>
      <c r="T23" s="1251"/>
      <c r="U23" s="1251"/>
      <c r="V23" s="1251"/>
      <c r="W23" s="1251"/>
      <c r="X23" s="1251"/>
      <c r="Y23" s="1251"/>
      <c r="Z23" s="1251"/>
      <c r="AA23" s="1251"/>
      <c r="AB23" s="1251"/>
      <c r="AC23" s="1251"/>
      <c r="AD23" s="1251"/>
      <c r="AE23" s="1251"/>
      <c r="AF23" s="1251"/>
      <c r="AG23" s="1251"/>
      <c r="AH23" s="1251"/>
      <c r="AI23" s="1251"/>
    </row>
    <row r="24" spans="1:35" ht="12" customHeight="1" x14ac:dyDescent="0.2">
      <c r="A24" s="1251"/>
      <c r="B24" s="1251"/>
      <c r="C24" s="1251"/>
      <c r="D24" s="1251"/>
      <c r="E24" s="1251"/>
      <c r="F24" s="1251"/>
      <c r="G24" s="1251"/>
      <c r="H24" s="1251"/>
      <c r="I24" s="1251"/>
      <c r="J24" s="1251"/>
      <c r="K24" s="1251"/>
      <c r="L24" s="1251"/>
      <c r="M24" s="1251"/>
      <c r="N24" s="1251"/>
      <c r="O24" s="1251"/>
      <c r="P24" s="1251"/>
      <c r="Q24" s="1251"/>
      <c r="R24" s="1251"/>
      <c r="S24" s="1251"/>
      <c r="T24" s="1251"/>
      <c r="U24" s="1251"/>
      <c r="V24" s="1251"/>
      <c r="W24" s="1251"/>
      <c r="X24" s="1251"/>
      <c r="Y24" s="1251"/>
      <c r="Z24" s="1251"/>
      <c r="AA24" s="1251"/>
      <c r="AB24" s="1251"/>
      <c r="AC24" s="1251"/>
      <c r="AD24" s="1251"/>
      <c r="AE24" s="1251"/>
      <c r="AF24" s="1251"/>
      <c r="AG24" s="1251"/>
      <c r="AH24" s="1251"/>
      <c r="AI24" s="1251"/>
    </row>
    <row r="25" spans="1:35" ht="12" customHeight="1" x14ac:dyDescent="0.2">
      <c r="A25" s="1251"/>
      <c r="B25" s="1251"/>
      <c r="C25" s="1251"/>
      <c r="D25" s="1251"/>
      <c r="E25" s="1251"/>
      <c r="F25" s="1251"/>
      <c r="G25" s="1251"/>
      <c r="H25" s="1251"/>
      <c r="I25" s="1251"/>
      <c r="J25" s="1251"/>
      <c r="K25" s="1251"/>
      <c r="L25" s="1251"/>
      <c r="M25" s="1251"/>
      <c r="N25" s="1251"/>
      <c r="O25" s="1251"/>
      <c r="P25" s="1251"/>
      <c r="Q25" s="1251"/>
      <c r="R25" s="1251"/>
      <c r="S25" s="1251"/>
      <c r="T25" s="1251"/>
      <c r="U25" s="1251"/>
      <c r="V25" s="1251"/>
      <c r="W25" s="1251"/>
      <c r="X25" s="1251"/>
      <c r="Y25" s="1251"/>
      <c r="Z25" s="1251"/>
      <c r="AA25" s="1251"/>
      <c r="AB25" s="1251"/>
      <c r="AC25" s="1251"/>
      <c r="AD25" s="1251"/>
      <c r="AE25" s="1251"/>
      <c r="AF25" s="1251"/>
      <c r="AG25" s="1251"/>
      <c r="AH25" s="1251"/>
      <c r="AI25" s="1251"/>
    </row>
    <row r="26" spans="1:35" ht="12" customHeight="1" x14ac:dyDescent="0.2">
      <c r="A26" s="1251"/>
      <c r="B26" s="1251"/>
      <c r="C26" s="1251"/>
      <c r="D26" s="1251"/>
      <c r="E26" s="1251"/>
      <c r="F26" s="1251"/>
      <c r="G26" s="1251"/>
      <c r="H26" s="1251"/>
      <c r="I26" s="1251"/>
      <c r="J26" s="1251"/>
      <c r="K26" s="1251"/>
      <c r="L26" s="1251"/>
      <c r="M26" s="1251"/>
      <c r="N26" s="1251"/>
      <c r="O26" s="1251"/>
      <c r="P26" s="1251"/>
      <c r="Q26" s="1251"/>
      <c r="R26" s="1251"/>
      <c r="S26" s="1251"/>
      <c r="T26" s="1251"/>
      <c r="U26" s="1251"/>
      <c r="V26" s="1251"/>
      <c r="W26" s="1251"/>
      <c r="X26" s="1251"/>
      <c r="Y26" s="1251"/>
      <c r="Z26" s="1251"/>
      <c r="AA26" s="1251"/>
      <c r="AB26" s="1251"/>
      <c r="AC26" s="1251"/>
      <c r="AD26" s="1251"/>
      <c r="AE26" s="1251"/>
      <c r="AF26" s="1251"/>
      <c r="AG26" s="1251"/>
      <c r="AH26" s="1251"/>
      <c r="AI26" s="1251"/>
    </row>
    <row r="27" spans="1:35" ht="12" customHeight="1" x14ac:dyDescent="0.2">
      <c r="A27" s="1251"/>
      <c r="B27" s="1251"/>
      <c r="C27" s="1251"/>
      <c r="D27" s="1251"/>
      <c r="E27" s="1251"/>
      <c r="F27" s="1251"/>
      <c r="G27" s="1251"/>
      <c r="H27" s="1251"/>
      <c r="I27" s="1251"/>
      <c r="J27" s="1251"/>
      <c r="K27" s="1251"/>
      <c r="L27" s="1251"/>
      <c r="M27" s="1251"/>
      <c r="N27" s="1251"/>
      <c r="O27" s="1251"/>
      <c r="P27" s="1251"/>
      <c r="Q27" s="1251"/>
      <c r="R27" s="1251"/>
      <c r="S27" s="1251"/>
      <c r="T27" s="1251"/>
      <c r="U27" s="1251"/>
      <c r="V27" s="1251"/>
      <c r="W27" s="1251"/>
      <c r="X27" s="1251"/>
      <c r="Y27" s="1251"/>
      <c r="Z27" s="1251"/>
      <c r="AA27" s="1251"/>
      <c r="AB27" s="1251"/>
      <c r="AC27" s="1251"/>
      <c r="AD27" s="1251"/>
      <c r="AE27" s="1251"/>
      <c r="AF27" s="1251"/>
      <c r="AG27" s="1251"/>
      <c r="AH27" s="1251"/>
      <c r="AI27" s="1251"/>
    </row>
    <row r="28" spans="1:35" ht="12" customHeight="1" x14ac:dyDescent="0.2">
      <c r="A28" s="1251"/>
      <c r="B28" s="1251"/>
      <c r="C28" s="1251"/>
      <c r="D28" s="1251"/>
      <c r="E28" s="1251"/>
      <c r="F28" s="1251"/>
      <c r="G28" s="1251"/>
      <c r="H28" s="1251"/>
      <c r="I28" s="1251"/>
      <c r="J28" s="1251"/>
      <c r="K28" s="1251"/>
      <c r="L28" s="1251"/>
      <c r="M28" s="1251"/>
      <c r="N28" s="1251"/>
      <c r="O28" s="1251"/>
      <c r="P28" s="1251"/>
      <c r="Q28" s="1251"/>
      <c r="R28" s="1251"/>
      <c r="S28" s="1251"/>
      <c r="T28" s="1251"/>
      <c r="U28" s="1251"/>
      <c r="V28" s="1251"/>
      <c r="W28" s="1251"/>
      <c r="X28" s="1251"/>
      <c r="Y28" s="1251"/>
      <c r="Z28" s="1251"/>
      <c r="AA28" s="1251"/>
      <c r="AB28" s="1251"/>
      <c r="AC28" s="1251"/>
      <c r="AD28" s="1251"/>
      <c r="AE28" s="1251"/>
      <c r="AF28" s="1251"/>
      <c r="AG28" s="1251"/>
      <c r="AH28" s="1251"/>
      <c r="AI28" s="1251"/>
    </row>
    <row r="29" spans="1:35" ht="12" customHeight="1" x14ac:dyDescent="0.2">
      <c r="A29" s="1251"/>
      <c r="B29" s="1251"/>
      <c r="C29" s="1251"/>
      <c r="D29" s="1251"/>
      <c r="E29" s="1251"/>
      <c r="F29" s="1251"/>
      <c r="G29" s="1251"/>
      <c r="H29" s="1251"/>
      <c r="I29" s="1251"/>
      <c r="J29" s="1251"/>
      <c r="K29" s="1251"/>
      <c r="L29" s="1251"/>
      <c r="M29" s="1251"/>
      <c r="N29" s="1251"/>
      <c r="O29" s="1251"/>
      <c r="P29" s="1251"/>
      <c r="Q29" s="1251"/>
      <c r="R29" s="1251"/>
      <c r="S29" s="1251"/>
      <c r="T29" s="1251"/>
      <c r="U29" s="1251"/>
      <c r="V29" s="1251"/>
      <c r="W29" s="1251"/>
      <c r="X29" s="1251"/>
      <c r="Y29" s="1251"/>
      <c r="Z29" s="1251"/>
      <c r="AA29" s="1251"/>
      <c r="AB29" s="1251"/>
      <c r="AC29" s="1251"/>
      <c r="AD29" s="1251"/>
      <c r="AE29" s="1251"/>
      <c r="AF29" s="1251"/>
      <c r="AG29" s="1251"/>
      <c r="AH29" s="1251"/>
      <c r="AI29" s="1251"/>
    </row>
    <row r="30" spans="1:35" ht="12" customHeight="1" x14ac:dyDescent="0.2">
      <c r="A30" s="1251"/>
      <c r="B30" s="1251"/>
      <c r="C30" s="1251"/>
      <c r="D30" s="1251"/>
      <c r="E30" s="1251"/>
      <c r="F30" s="1251"/>
      <c r="G30" s="1251"/>
      <c r="H30" s="1251"/>
      <c r="I30" s="1251"/>
      <c r="J30" s="1251"/>
      <c r="K30" s="1251"/>
      <c r="L30" s="1251"/>
      <c r="M30" s="1251"/>
      <c r="N30" s="1251"/>
      <c r="O30" s="1251"/>
      <c r="P30" s="1251"/>
      <c r="Q30" s="1251"/>
      <c r="R30" s="1251"/>
      <c r="S30" s="1251"/>
      <c r="T30" s="1251"/>
      <c r="U30" s="1251"/>
      <c r="V30" s="1251"/>
      <c r="W30" s="1251"/>
      <c r="X30" s="1251"/>
      <c r="Y30" s="1251"/>
      <c r="Z30" s="1251"/>
      <c r="AA30" s="1251"/>
      <c r="AB30" s="1251"/>
      <c r="AC30" s="1251"/>
      <c r="AD30" s="1251"/>
      <c r="AE30" s="1251"/>
      <c r="AF30" s="1251"/>
      <c r="AG30" s="1251"/>
      <c r="AH30" s="1251"/>
      <c r="AI30" s="1251"/>
    </row>
    <row r="31" spans="1:35" ht="12" customHeight="1" x14ac:dyDescent="0.2">
      <c r="A31" s="1251"/>
      <c r="B31" s="1251"/>
      <c r="C31" s="1251"/>
      <c r="D31" s="1251"/>
      <c r="E31" s="1251"/>
      <c r="F31" s="1251"/>
      <c r="G31" s="1251"/>
      <c r="H31" s="1251"/>
      <c r="I31" s="1251"/>
      <c r="J31" s="1251"/>
      <c r="K31" s="1251"/>
      <c r="L31" s="1251"/>
      <c r="M31" s="1251"/>
      <c r="N31" s="1251"/>
      <c r="O31" s="1251"/>
      <c r="P31" s="1251"/>
      <c r="Q31" s="1251"/>
      <c r="R31" s="1251"/>
      <c r="S31" s="1251"/>
      <c r="T31" s="1251"/>
      <c r="U31" s="1251"/>
      <c r="V31" s="1251"/>
      <c r="W31" s="1251"/>
      <c r="X31" s="1251"/>
      <c r="Y31" s="1251"/>
      <c r="Z31" s="1251"/>
      <c r="AA31" s="1251"/>
      <c r="AB31" s="1251"/>
      <c r="AC31" s="1251"/>
      <c r="AD31" s="1251"/>
      <c r="AE31" s="1251"/>
      <c r="AF31" s="1251"/>
      <c r="AG31" s="1251"/>
      <c r="AH31" s="1251"/>
      <c r="AI31" s="1251"/>
    </row>
    <row r="32" spans="1:35" ht="12" customHeight="1" x14ac:dyDescent="0.2">
      <c r="A32" s="1251"/>
      <c r="B32" s="1251"/>
      <c r="C32" s="1251"/>
      <c r="D32" s="1251"/>
      <c r="E32" s="1251"/>
      <c r="F32" s="1251"/>
      <c r="G32" s="1251"/>
      <c r="H32" s="1251"/>
      <c r="I32" s="1251"/>
      <c r="J32" s="1251"/>
      <c r="K32" s="1251"/>
      <c r="L32" s="1251"/>
      <c r="M32" s="1251"/>
      <c r="N32" s="1251"/>
      <c r="O32" s="1251"/>
      <c r="P32" s="1251"/>
      <c r="Q32" s="1251"/>
      <c r="R32" s="1251"/>
      <c r="S32" s="1251"/>
      <c r="T32" s="1251"/>
      <c r="U32" s="1251"/>
      <c r="V32" s="1251"/>
      <c r="W32" s="1251"/>
      <c r="X32" s="1251"/>
      <c r="Y32" s="1251"/>
      <c r="Z32" s="1251"/>
      <c r="AA32" s="1251"/>
      <c r="AB32" s="1251"/>
      <c r="AC32" s="1251"/>
      <c r="AD32" s="1251"/>
      <c r="AE32" s="1251"/>
      <c r="AF32" s="1251"/>
      <c r="AG32" s="1251"/>
      <c r="AH32" s="1251"/>
      <c r="AI32" s="1251"/>
    </row>
    <row r="33" spans="1:35" ht="12" customHeight="1" x14ac:dyDescent="0.2">
      <c r="A33" s="1251"/>
      <c r="B33" s="1251"/>
      <c r="C33" s="1251"/>
      <c r="D33" s="1251"/>
      <c r="E33" s="1251"/>
      <c r="F33" s="1251"/>
      <c r="G33" s="1251"/>
      <c r="H33" s="1251"/>
      <c r="I33" s="1251"/>
      <c r="J33" s="1251"/>
      <c r="K33" s="1251"/>
      <c r="L33" s="1251"/>
      <c r="M33" s="1251"/>
      <c r="N33" s="1251"/>
      <c r="O33" s="1251"/>
      <c r="P33" s="1251"/>
      <c r="Q33" s="1251"/>
      <c r="R33" s="1251"/>
      <c r="S33" s="1251"/>
      <c r="T33" s="1251"/>
      <c r="U33" s="1251"/>
      <c r="V33" s="1251"/>
      <c r="W33" s="1251"/>
      <c r="X33" s="1251"/>
      <c r="Y33" s="1251"/>
      <c r="Z33" s="1251"/>
      <c r="AA33" s="1251"/>
      <c r="AB33" s="1251"/>
      <c r="AC33" s="1251"/>
      <c r="AD33" s="1251"/>
      <c r="AE33" s="1251"/>
      <c r="AF33" s="1251"/>
      <c r="AG33" s="1251"/>
      <c r="AH33" s="1251"/>
      <c r="AI33" s="1251"/>
    </row>
    <row r="34" spans="1:35" ht="15" customHeight="1" x14ac:dyDescent="0.2">
      <c r="A34" s="1252"/>
      <c r="B34" s="1252"/>
      <c r="C34" s="1252"/>
      <c r="D34" s="1252"/>
      <c r="E34" s="1252"/>
      <c r="F34" s="1252"/>
      <c r="G34" s="1252"/>
      <c r="H34" s="1252"/>
      <c r="I34" s="1252"/>
      <c r="J34" s="1252"/>
      <c r="K34" s="1252"/>
      <c r="L34" s="1252"/>
      <c r="M34" s="1252"/>
      <c r="N34" s="1252"/>
      <c r="O34" s="1252"/>
      <c r="P34" s="1252"/>
      <c r="Q34" s="1252"/>
      <c r="R34" s="1252"/>
      <c r="S34" s="1252"/>
      <c r="T34" s="1252"/>
      <c r="U34" s="1252"/>
      <c r="V34" s="1252"/>
      <c r="W34" s="1252"/>
      <c r="X34" s="1252"/>
      <c r="Y34" s="1252"/>
      <c r="Z34" s="1252"/>
      <c r="AA34" s="1252"/>
      <c r="AB34" s="1252"/>
      <c r="AC34" s="1252"/>
      <c r="AD34" s="1252"/>
      <c r="AE34" s="1252"/>
      <c r="AF34" s="1252"/>
      <c r="AG34" s="1252"/>
      <c r="AH34" s="1252"/>
      <c r="AI34" s="1252"/>
    </row>
    <row r="35" spans="1:35" ht="12" x14ac:dyDescent="0.2">
      <c r="A35" s="1252"/>
      <c r="B35" s="1252"/>
      <c r="C35" s="1252"/>
      <c r="D35" s="1252"/>
      <c r="E35" s="1252"/>
      <c r="F35" s="1252"/>
      <c r="G35" s="1252"/>
      <c r="H35" s="1252"/>
      <c r="I35" s="1252"/>
      <c r="J35" s="1252"/>
      <c r="K35" s="1252"/>
      <c r="L35" s="1252"/>
      <c r="M35" s="1252"/>
      <c r="N35" s="1252"/>
      <c r="O35" s="1252"/>
      <c r="P35" s="1252"/>
      <c r="Q35" s="1252"/>
      <c r="R35" s="1252"/>
      <c r="S35" s="1252"/>
      <c r="T35" s="1252"/>
      <c r="U35" s="1252"/>
      <c r="V35" s="1252"/>
      <c r="W35" s="1252"/>
      <c r="X35" s="1252"/>
      <c r="Y35" s="1252"/>
      <c r="Z35" s="1252"/>
      <c r="AA35" s="1252"/>
      <c r="AB35" s="1252"/>
      <c r="AC35" s="1252"/>
      <c r="AD35" s="1252"/>
      <c r="AE35" s="1252"/>
      <c r="AF35" s="1252"/>
      <c r="AG35" s="1252"/>
      <c r="AH35" s="1252"/>
      <c r="AI35" s="1252"/>
    </row>
    <row r="36" spans="1:35" ht="12" x14ac:dyDescent="0.2">
      <c r="A36" s="1252"/>
      <c r="B36" s="1252"/>
      <c r="C36" s="1252"/>
      <c r="D36" s="1252"/>
      <c r="E36" s="1252"/>
      <c r="F36" s="1252"/>
      <c r="G36" s="1252"/>
      <c r="H36" s="1252"/>
      <c r="I36" s="1252"/>
      <c r="J36" s="1252"/>
      <c r="K36" s="1252"/>
      <c r="L36" s="1252"/>
      <c r="M36" s="1252"/>
      <c r="N36" s="1252"/>
      <c r="O36" s="1252"/>
      <c r="P36" s="1252"/>
      <c r="Q36" s="1252"/>
      <c r="R36" s="1252"/>
      <c r="S36" s="1252"/>
      <c r="T36" s="1252"/>
      <c r="U36" s="1252"/>
      <c r="V36" s="1252"/>
      <c r="W36" s="1252"/>
      <c r="X36" s="1252"/>
      <c r="Y36" s="1252"/>
      <c r="Z36" s="1252"/>
      <c r="AA36" s="1252"/>
      <c r="AB36" s="1252"/>
      <c r="AC36" s="1252"/>
      <c r="AD36" s="1252"/>
      <c r="AE36" s="1252"/>
      <c r="AF36" s="1252"/>
      <c r="AG36" s="1252"/>
      <c r="AH36" s="1252"/>
      <c r="AI36" s="1252"/>
    </row>
    <row r="37" spans="1:35" ht="12" x14ac:dyDescent="0.2">
      <c r="A37" s="1252"/>
      <c r="B37" s="1252"/>
      <c r="C37" s="1252"/>
      <c r="D37" s="1252"/>
      <c r="E37" s="1252"/>
      <c r="F37" s="1252"/>
      <c r="G37" s="1252"/>
      <c r="H37" s="1252"/>
      <c r="I37" s="1252"/>
      <c r="J37" s="1252"/>
      <c r="K37" s="1252"/>
      <c r="L37" s="1252"/>
      <c r="M37" s="1252"/>
      <c r="N37" s="1252"/>
      <c r="O37" s="1252"/>
      <c r="P37" s="1252"/>
      <c r="Q37" s="1252"/>
      <c r="R37" s="1252"/>
      <c r="S37" s="1252"/>
      <c r="T37" s="1252"/>
      <c r="U37" s="1252"/>
      <c r="V37" s="1252"/>
      <c r="W37" s="1252"/>
      <c r="X37" s="1252"/>
      <c r="Y37" s="1252"/>
      <c r="Z37" s="1252"/>
      <c r="AA37" s="1252"/>
      <c r="AB37" s="1252"/>
      <c r="AC37" s="1252"/>
      <c r="AD37" s="1252"/>
      <c r="AE37" s="1252"/>
      <c r="AF37" s="1252"/>
      <c r="AG37" s="1252"/>
      <c r="AH37" s="1252"/>
      <c r="AI37" s="1252"/>
    </row>
    <row r="38" spans="1:35" ht="12" x14ac:dyDescent="0.2">
      <c r="A38" s="1252"/>
      <c r="B38" s="1252"/>
      <c r="C38" s="1252"/>
      <c r="D38" s="1252"/>
      <c r="E38" s="1252"/>
      <c r="F38" s="1252"/>
      <c r="G38" s="1252"/>
      <c r="H38" s="1252"/>
      <c r="I38" s="1252"/>
      <c r="J38" s="1252"/>
      <c r="K38" s="1252"/>
      <c r="L38" s="1252"/>
      <c r="M38" s="1252"/>
      <c r="N38" s="1252"/>
      <c r="O38" s="1252"/>
      <c r="P38" s="1252"/>
      <c r="Q38" s="1252"/>
      <c r="R38" s="1252"/>
      <c r="S38" s="1252"/>
      <c r="T38" s="1252"/>
      <c r="U38" s="1252"/>
      <c r="V38" s="1252"/>
      <c r="W38" s="1252"/>
      <c r="X38" s="1252"/>
      <c r="Y38" s="1252"/>
      <c r="Z38" s="1252"/>
      <c r="AA38" s="1252"/>
      <c r="AB38" s="1252"/>
      <c r="AC38" s="1252"/>
      <c r="AD38" s="1252"/>
      <c r="AE38" s="1252"/>
      <c r="AF38" s="1252"/>
      <c r="AG38" s="1252"/>
      <c r="AH38" s="1252"/>
      <c r="AI38" s="1252"/>
    </row>
    <row r="39" spans="1:35" ht="15.75" customHeight="1" x14ac:dyDescent="0.2">
      <c r="A39" s="1252"/>
      <c r="B39" s="1252"/>
      <c r="C39" s="1252"/>
      <c r="D39" s="1252"/>
      <c r="E39" s="1252"/>
      <c r="F39" s="1252"/>
      <c r="G39" s="1252"/>
      <c r="H39" s="1252"/>
      <c r="I39" s="1252"/>
      <c r="J39" s="1252"/>
      <c r="K39" s="1252"/>
      <c r="L39" s="1252"/>
      <c r="M39" s="1252"/>
      <c r="N39" s="1252"/>
      <c r="O39" s="1252"/>
      <c r="P39" s="1252"/>
      <c r="Q39" s="1252"/>
      <c r="R39" s="1252"/>
      <c r="S39" s="1252"/>
      <c r="T39" s="1252"/>
      <c r="U39" s="1252"/>
      <c r="V39" s="1252"/>
      <c r="W39" s="1252"/>
      <c r="X39" s="1252"/>
      <c r="Y39" s="1252"/>
      <c r="Z39" s="1252"/>
      <c r="AA39" s="1252"/>
      <c r="AB39" s="1252"/>
      <c r="AC39" s="1252"/>
      <c r="AD39" s="1252"/>
      <c r="AE39" s="1252"/>
      <c r="AF39" s="1252"/>
      <c r="AG39" s="1252"/>
      <c r="AH39" s="1252"/>
      <c r="AI39" s="1252"/>
    </row>
    <row r="40" spans="1:35" ht="12" x14ac:dyDescent="0.2">
      <c r="A40" s="1252"/>
      <c r="B40" s="1252"/>
      <c r="C40" s="1252"/>
      <c r="D40" s="1252"/>
      <c r="E40" s="1252"/>
      <c r="F40" s="1252"/>
      <c r="G40" s="1252"/>
      <c r="H40" s="1252"/>
      <c r="I40" s="1252"/>
      <c r="J40" s="1252"/>
      <c r="K40" s="1252"/>
      <c r="L40" s="1252"/>
      <c r="M40" s="1252"/>
      <c r="N40" s="1252"/>
      <c r="O40" s="1252"/>
      <c r="P40" s="1252"/>
      <c r="Q40" s="1252"/>
      <c r="R40" s="1252"/>
      <c r="S40" s="1252"/>
      <c r="T40" s="1252"/>
      <c r="U40" s="1252"/>
      <c r="V40" s="1252"/>
      <c r="W40" s="1252"/>
      <c r="X40" s="1252"/>
      <c r="Y40" s="1252"/>
      <c r="Z40" s="1252"/>
      <c r="AA40" s="1252"/>
      <c r="AB40" s="1252"/>
      <c r="AC40" s="1252"/>
      <c r="AD40" s="1252"/>
      <c r="AE40" s="1252"/>
      <c r="AF40" s="1252"/>
      <c r="AG40" s="1252"/>
      <c r="AH40" s="1252"/>
      <c r="AI40" s="1252"/>
    </row>
    <row r="41" spans="1:35" ht="12" x14ac:dyDescent="0.2">
      <c r="A41" s="1252"/>
      <c r="B41" s="1252"/>
      <c r="C41" s="1252"/>
      <c r="D41" s="1252"/>
      <c r="E41" s="1252"/>
      <c r="F41" s="1252"/>
      <c r="G41" s="1252"/>
      <c r="H41" s="1252"/>
      <c r="I41" s="1252"/>
      <c r="J41" s="1252"/>
      <c r="K41" s="1252"/>
      <c r="L41" s="1252"/>
      <c r="M41" s="1252"/>
      <c r="N41" s="1252"/>
      <c r="O41" s="1252"/>
      <c r="P41" s="1252"/>
      <c r="Q41" s="1252"/>
      <c r="R41" s="1252"/>
      <c r="S41" s="1252"/>
      <c r="T41" s="1252"/>
      <c r="U41" s="1252"/>
      <c r="V41" s="1252"/>
      <c r="W41" s="1252"/>
      <c r="X41" s="1252"/>
      <c r="Y41" s="1252"/>
      <c r="Z41" s="1252"/>
      <c r="AA41" s="1252"/>
      <c r="AB41" s="1252"/>
      <c r="AC41" s="1252"/>
      <c r="AD41" s="1252"/>
      <c r="AE41" s="1252"/>
      <c r="AF41" s="1252"/>
      <c r="AG41" s="1252"/>
      <c r="AH41" s="1252"/>
      <c r="AI41" s="1252"/>
    </row>
    <row r="42" spans="1:35" ht="12" x14ac:dyDescent="0.2">
      <c r="A42" s="1252"/>
      <c r="B42" s="1252"/>
      <c r="C42" s="1252"/>
      <c r="D42" s="1252"/>
      <c r="E42" s="1252"/>
      <c r="F42" s="1252"/>
      <c r="G42" s="1252"/>
      <c r="H42" s="1252"/>
      <c r="I42" s="1252"/>
      <c r="J42" s="1252"/>
      <c r="K42" s="1252"/>
      <c r="L42" s="1252"/>
      <c r="M42" s="1252"/>
      <c r="N42" s="1252"/>
      <c r="O42" s="1252"/>
      <c r="P42" s="1252"/>
      <c r="Q42" s="1252"/>
      <c r="R42" s="1252"/>
      <c r="S42" s="1252"/>
      <c r="T42" s="1252"/>
      <c r="U42" s="1252"/>
      <c r="V42" s="1252"/>
      <c r="W42" s="1252"/>
      <c r="X42" s="1252"/>
      <c r="Y42" s="1252"/>
      <c r="Z42" s="1252"/>
      <c r="AA42" s="1252"/>
      <c r="AB42" s="1252"/>
      <c r="AC42" s="1252"/>
      <c r="AD42" s="1252"/>
      <c r="AE42" s="1252"/>
      <c r="AF42" s="1252"/>
      <c r="AG42" s="1252"/>
      <c r="AH42" s="1252"/>
      <c r="AI42" s="1252"/>
    </row>
    <row r="43" spans="1:35" ht="12" x14ac:dyDescent="0.2">
      <c r="A43" s="1252"/>
      <c r="B43" s="1252"/>
      <c r="C43" s="1252"/>
      <c r="D43" s="1252"/>
      <c r="E43" s="1252"/>
      <c r="F43" s="1252"/>
      <c r="G43" s="1252"/>
      <c r="H43" s="1252"/>
      <c r="I43" s="1252"/>
      <c r="J43" s="1252"/>
      <c r="K43" s="1252"/>
      <c r="L43" s="1252"/>
      <c r="M43" s="1252"/>
      <c r="N43" s="1252"/>
      <c r="O43" s="1252"/>
      <c r="P43" s="1252"/>
      <c r="Q43" s="1252"/>
      <c r="R43" s="1252"/>
      <c r="S43" s="1252"/>
      <c r="T43" s="1252"/>
      <c r="U43" s="1252"/>
      <c r="V43" s="1252"/>
      <c r="W43" s="1252"/>
      <c r="X43" s="1252"/>
      <c r="Y43" s="1252"/>
      <c r="Z43" s="1252"/>
      <c r="AA43" s="1252"/>
      <c r="AB43" s="1252"/>
      <c r="AC43" s="1252"/>
      <c r="AD43" s="1252"/>
      <c r="AE43" s="1252"/>
      <c r="AF43" s="1252"/>
      <c r="AG43" s="1252"/>
      <c r="AH43" s="1252"/>
      <c r="AI43" s="1252"/>
    </row>
    <row r="44" spans="1:35" ht="12" x14ac:dyDescent="0.2">
      <c r="A44" s="1252"/>
      <c r="B44" s="1252"/>
      <c r="C44" s="1252"/>
      <c r="D44" s="1252"/>
      <c r="E44" s="1252"/>
      <c r="F44" s="1252"/>
      <c r="G44" s="1252"/>
      <c r="H44" s="1252"/>
      <c r="I44" s="1252"/>
      <c r="J44" s="1252"/>
      <c r="K44" s="1252"/>
      <c r="L44" s="1252"/>
      <c r="M44" s="1252"/>
      <c r="N44" s="1252"/>
      <c r="O44" s="1252"/>
      <c r="P44" s="1252"/>
      <c r="Q44" s="1252"/>
      <c r="R44" s="1252"/>
      <c r="S44" s="1252"/>
      <c r="T44" s="1252"/>
      <c r="U44" s="1252"/>
      <c r="V44" s="1252"/>
      <c r="W44" s="1252"/>
      <c r="X44" s="1252"/>
      <c r="Y44" s="1252"/>
      <c r="Z44" s="1252"/>
      <c r="AA44" s="1252"/>
      <c r="AB44" s="1252"/>
      <c r="AC44" s="1252"/>
      <c r="AD44" s="1252"/>
      <c r="AE44" s="1252"/>
      <c r="AF44" s="1252"/>
      <c r="AG44" s="1252"/>
      <c r="AH44" s="1252"/>
      <c r="AI44" s="1252"/>
    </row>
    <row r="45" spans="1:35" ht="12" x14ac:dyDescent="0.2">
      <c r="A45" s="1252"/>
      <c r="B45" s="1252"/>
      <c r="C45" s="1252"/>
      <c r="D45" s="1252"/>
      <c r="E45" s="1252"/>
      <c r="F45" s="1252"/>
      <c r="G45" s="1252"/>
      <c r="H45" s="1252"/>
      <c r="I45" s="1252"/>
      <c r="J45" s="1252"/>
      <c r="K45" s="1252"/>
      <c r="L45" s="1252"/>
      <c r="M45" s="1252"/>
      <c r="N45" s="1252"/>
      <c r="O45" s="1252"/>
      <c r="P45" s="1252"/>
      <c r="Q45" s="1252"/>
      <c r="R45" s="1252"/>
      <c r="S45" s="1252"/>
      <c r="T45" s="1252"/>
      <c r="U45" s="1252"/>
      <c r="V45" s="1252"/>
      <c r="W45" s="1252"/>
      <c r="X45" s="1252"/>
      <c r="Y45" s="1252"/>
      <c r="Z45" s="1252"/>
      <c r="AA45" s="1252"/>
      <c r="AB45" s="1252"/>
      <c r="AC45" s="1252"/>
      <c r="AD45" s="1252"/>
      <c r="AE45" s="1252"/>
      <c r="AF45" s="1252"/>
      <c r="AG45" s="1252"/>
      <c r="AH45" s="1252"/>
      <c r="AI45" s="1252"/>
    </row>
    <row r="46" spans="1:35" ht="12" x14ac:dyDescent="0.2">
      <c r="A46" s="1252"/>
      <c r="B46" s="1252"/>
      <c r="C46" s="1252"/>
      <c r="D46" s="1252"/>
      <c r="E46" s="1252"/>
      <c r="F46" s="1252"/>
      <c r="G46" s="1252"/>
      <c r="H46" s="1252"/>
      <c r="I46" s="1252"/>
      <c r="J46" s="1252"/>
      <c r="K46" s="1252"/>
      <c r="L46" s="1252"/>
      <c r="M46" s="1252"/>
      <c r="N46" s="1252"/>
      <c r="O46" s="1252"/>
      <c r="P46" s="1252"/>
      <c r="Q46" s="1252"/>
      <c r="R46" s="1252"/>
      <c r="S46" s="1252"/>
      <c r="T46" s="1252"/>
      <c r="U46" s="1252"/>
      <c r="V46" s="1252"/>
      <c r="W46" s="1252"/>
      <c r="X46" s="1252"/>
      <c r="Y46" s="1252"/>
      <c r="Z46" s="1252"/>
      <c r="AA46" s="1252"/>
      <c r="AB46" s="1252"/>
      <c r="AC46" s="1252"/>
      <c r="AD46" s="1252"/>
      <c r="AE46" s="1252"/>
      <c r="AF46" s="1252"/>
      <c r="AG46" s="1252"/>
      <c r="AH46" s="1252"/>
      <c r="AI46" s="1252"/>
    </row>
    <row r="47" spans="1:35" ht="12" x14ac:dyDescent="0.2">
      <c r="A47" s="1252"/>
      <c r="B47" s="1252"/>
      <c r="C47" s="1252"/>
      <c r="D47" s="1252"/>
      <c r="E47" s="1252"/>
      <c r="F47" s="1252"/>
      <c r="G47" s="1252"/>
      <c r="H47" s="1252"/>
      <c r="I47" s="1252"/>
      <c r="J47" s="1252"/>
      <c r="K47" s="1252"/>
      <c r="L47" s="1252"/>
      <c r="M47" s="1252"/>
      <c r="N47" s="1252"/>
      <c r="O47" s="1252"/>
      <c r="P47" s="1252"/>
      <c r="Q47" s="1252"/>
      <c r="R47" s="1252"/>
      <c r="S47" s="1252"/>
      <c r="T47" s="1252"/>
      <c r="U47" s="1252"/>
      <c r="V47" s="1252"/>
      <c r="W47" s="1252"/>
      <c r="X47" s="1252"/>
      <c r="Y47" s="1252"/>
      <c r="Z47" s="1252"/>
      <c r="AA47" s="1252"/>
      <c r="AB47" s="1252"/>
      <c r="AC47" s="1252"/>
      <c r="AD47" s="1252"/>
      <c r="AE47" s="1252"/>
      <c r="AF47" s="1252"/>
      <c r="AG47" s="1252"/>
      <c r="AH47" s="1252"/>
      <c r="AI47" s="1252"/>
    </row>
    <row r="48" spans="1:35" ht="12.75" customHeight="1" x14ac:dyDescent="0.2">
      <c r="A48" s="1252"/>
      <c r="B48" s="1252"/>
      <c r="C48" s="1252"/>
      <c r="D48" s="1252"/>
      <c r="E48" s="1252"/>
      <c r="F48" s="1252"/>
      <c r="G48" s="1252"/>
      <c r="H48" s="1252"/>
      <c r="I48" s="1252"/>
      <c r="J48" s="1252"/>
      <c r="K48" s="1252"/>
      <c r="L48" s="1252"/>
      <c r="M48" s="1252"/>
      <c r="N48" s="1252"/>
      <c r="O48" s="1252"/>
      <c r="P48" s="1252"/>
      <c r="Q48" s="1252"/>
      <c r="R48" s="1252"/>
      <c r="S48" s="1252"/>
      <c r="T48" s="1252"/>
      <c r="U48" s="1252"/>
      <c r="V48" s="1252"/>
      <c r="W48" s="1252"/>
      <c r="X48" s="1252"/>
      <c r="Y48" s="1252"/>
      <c r="Z48" s="1252"/>
      <c r="AA48" s="1252"/>
      <c r="AB48" s="1252"/>
      <c r="AC48" s="1252"/>
      <c r="AD48" s="1252"/>
      <c r="AE48" s="1252"/>
      <c r="AF48" s="1252"/>
      <c r="AG48" s="1252"/>
      <c r="AH48" s="1252"/>
      <c r="AI48" s="1252"/>
    </row>
    <row r="49" spans="1:35" ht="12" x14ac:dyDescent="0.2">
      <c r="A49" s="1252"/>
      <c r="B49" s="1252"/>
      <c r="C49" s="1252"/>
      <c r="D49" s="1252"/>
      <c r="E49" s="1252"/>
      <c r="F49" s="1252"/>
      <c r="G49" s="1252"/>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2"/>
    </row>
    <row r="50" spans="1:35" ht="12" x14ac:dyDescent="0.2">
      <c r="A50" s="1252"/>
      <c r="B50" s="1252"/>
      <c r="C50" s="1252"/>
      <c r="D50" s="1252"/>
      <c r="E50" s="1252"/>
      <c r="F50" s="1252"/>
      <c r="G50" s="1252"/>
      <c r="H50" s="1252"/>
      <c r="I50" s="1252"/>
      <c r="J50" s="1252"/>
      <c r="K50" s="1252"/>
      <c r="L50" s="1252"/>
      <c r="M50" s="1252"/>
      <c r="N50" s="1252"/>
      <c r="O50" s="1252"/>
      <c r="P50" s="1252"/>
      <c r="Q50" s="1252"/>
      <c r="R50" s="1252"/>
      <c r="S50" s="1252"/>
      <c r="T50" s="1252"/>
      <c r="U50" s="1252"/>
      <c r="V50" s="1252"/>
      <c r="W50" s="1252"/>
      <c r="X50" s="1252"/>
      <c r="Y50" s="1252"/>
      <c r="Z50" s="1252"/>
      <c r="AA50" s="1252"/>
      <c r="AB50" s="1252"/>
      <c r="AC50" s="1252"/>
      <c r="AD50" s="1252"/>
      <c r="AE50" s="1252"/>
      <c r="AF50" s="1252"/>
      <c r="AG50" s="1252"/>
      <c r="AH50" s="1252"/>
      <c r="AI50" s="1252"/>
    </row>
    <row r="51" spans="1:35" ht="12" x14ac:dyDescent="0.2">
      <c r="A51" s="1252"/>
      <c r="B51" s="1252"/>
      <c r="C51" s="1252"/>
      <c r="D51" s="1252"/>
      <c r="E51" s="1252"/>
      <c r="F51" s="1252"/>
      <c r="G51" s="1252"/>
      <c r="H51" s="1252"/>
      <c r="I51" s="1252"/>
      <c r="J51" s="1252"/>
      <c r="K51" s="1252"/>
      <c r="L51" s="1252"/>
      <c r="M51" s="1252"/>
      <c r="N51" s="1252"/>
      <c r="O51" s="1252"/>
      <c r="P51" s="1252"/>
      <c r="Q51" s="1252"/>
      <c r="R51" s="1252"/>
      <c r="S51" s="1252"/>
      <c r="T51" s="1252"/>
      <c r="U51" s="1252"/>
      <c r="V51" s="1252"/>
      <c r="W51" s="1252"/>
      <c r="X51" s="1252"/>
      <c r="Y51" s="1252"/>
      <c r="Z51" s="1252"/>
      <c r="AA51" s="1252"/>
      <c r="AB51" s="1252"/>
      <c r="AC51" s="1252"/>
      <c r="AD51" s="1252"/>
      <c r="AE51" s="1252"/>
      <c r="AF51" s="1252"/>
      <c r="AG51" s="1252"/>
      <c r="AH51" s="1252"/>
      <c r="AI51" s="1252"/>
    </row>
    <row r="52" spans="1:35" ht="12" x14ac:dyDescent="0.2">
      <c r="A52" s="1252"/>
      <c r="B52" s="1252"/>
      <c r="C52" s="1252"/>
      <c r="D52" s="1252"/>
      <c r="E52" s="1252"/>
      <c r="F52" s="1252"/>
      <c r="G52" s="1252"/>
      <c r="H52" s="1252"/>
      <c r="I52" s="1252"/>
      <c r="J52" s="1252"/>
      <c r="K52" s="1252"/>
      <c r="L52" s="1252"/>
      <c r="M52" s="1252"/>
      <c r="N52" s="1252"/>
      <c r="O52" s="1252"/>
      <c r="P52" s="1252"/>
      <c r="Q52" s="1252"/>
      <c r="R52" s="1252"/>
      <c r="S52" s="1252"/>
      <c r="T52" s="1252"/>
      <c r="U52" s="1252"/>
      <c r="V52" s="1252"/>
      <c r="W52" s="1252"/>
      <c r="X52" s="1252"/>
      <c r="Y52" s="1252"/>
      <c r="Z52" s="1252"/>
      <c r="AA52" s="1252"/>
      <c r="AB52" s="1252"/>
      <c r="AC52" s="1252"/>
      <c r="AD52" s="1252"/>
      <c r="AE52" s="1252"/>
      <c r="AF52" s="1252"/>
      <c r="AG52" s="1252"/>
      <c r="AH52" s="1252"/>
      <c r="AI52" s="1252"/>
    </row>
    <row r="53" spans="1:35" ht="12" x14ac:dyDescent="0.2">
      <c r="A53" s="1252"/>
      <c r="B53" s="1252"/>
      <c r="C53" s="1252"/>
      <c r="D53" s="1252"/>
      <c r="E53" s="1252"/>
      <c r="F53" s="1252"/>
      <c r="G53" s="1252"/>
      <c r="H53" s="1252"/>
      <c r="I53" s="1252"/>
      <c r="J53" s="1252"/>
      <c r="K53" s="1252"/>
      <c r="L53" s="1252"/>
      <c r="M53" s="1252"/>
      <c r="N53" s="1252"/>
      <c r="O53" s="1252"/>
      <c r="P53" s="1252"/>
      <c r="Q53" s="1252"/>
      <c r="R53" s="1252"/>
      <c r="S53" s="1252"/>
      <c r="T53" s="1252"/>
      <c r="U53" s="1252"/>
      <c r="V53" s="1252"/>
      <c r="W53" s="1252"/>
      <c r="X53" s="1252"/>
      <c r="Y53" s="1252"/>
      <c r="Z53" s="1252"/>
      <c r="AA53" s="1252"/>
      <c r="AB53" s="1252"/>
      <c r="AC53" s="1252"/>
      <c r="AD53" s="1252"/>
      <c r="AE53" s="1252"/>
      <c r="AF53" s="1252"/>
      <c r="AG53" s="1252"/>
      <c r="AH53" s="1252"/>
      <c r="AI53" s="1252"/>
    </row>
    <row r="54" spans="1:35" ht="12" x14ac:dyDescent="0.2">
      <c r="A54" s="1252"/>
      <c r="B54" s="1252"/>
      <c r="C54" s="1252"/>
      <c r="D54" s="1252"/>
      <c r="E54" s="1252"/>
      <c r="F54" s="1252"/>
      <c r="G54" s="1252"/>
      <c r="H54" s="1252"/>
      <c r="I54" s="1252"/>
      <c r="J54" s="1252"/>
      <c r="K54" s="1252"/>
      <c r="L54" s="1252"/>
      <c r="M54" s="1252"/>
      <c r="N54" s="1252"/>
      <c r="O54" s="1252"/>
      <c r="P54" s="1252"/>
      <c r="Q54" s="1252"/>
      <c r="R54" s="1252"/>
      <c r="S54" s="1252"/>
      <c r="T54" s="1252"/>
      <c r="U54" s="1252"/>
      <c r="V54" s="1252"/>
      <c r="W54" s="1252"/>
      <c r="X54" s="1252"/>
      <c r="Y54" s="1252"/>
      <c r="Z54" s="1252"/>
      <c r="AA54" s="1252"/>
      <c r="AB54" s="1252"/>
      <c r="AC54" s="1252"/>
      <c r="AD54" s="1252"/>
      <c r="AE54" s="1252"/>
      <c r="AF54" s="1252"/>
      <c r="AG54" s="1252"/>
      <c r="AH54" s="1252"/>
      <c r="AI54" s="1252"/>
    </row>
    <row r="55" spans="1:35" ht="12" x14ac:dyDescent="0.2">
      <c r="A55" s="1252"/>
      <c r="B55" s="1252"/>
      <c r="C55" s="1252"/>
      <c r="D55" s="1252"/>
      <c r="E55" s="1252"/>
      <c r="F55" s="1252"/>
      <c r="G55" s="1252"/>
      <c r="H55" s="1252"/>
      <c r="I55" s="1252"/>
      <c r="J55" s="1252"/>
      <c r="K55" s="1252"/>
      <c r="L55" s="1252"/>
      <c r="M55" s="1252"/>
      <c r="N55" s="1252"/>
      <c r="O55" s="1252"/>
      <c r="P55" s="1252"/>
      <c r="Q55" s="1252"/>
      <c r="R55" s="1252"/>
      <c r="S55" s="1252"/>
      <c r="T55" s="1252"/>
      <c r="U55" s="1252"/>
      <c r="V55" s="1252"/>
      <c r="W55" s="1252"/>
      <c r="X55" s="1252"/>
      <c r="Y55" s="1252"/>
      <c r="Z55" s="1252"/>
      <c r="AA55" s="1252"/>
      <c r="AB55" s="1252"/>
      <c r="AC55" s="1252"/>
      <c r="AD55" s="1252"/>
      <c r="AE55" s="1252"/>
      <c r="AF55" s="1252"/>
      <c r="AG55" s="1252"/>
      <c r="AH55" s="1252"/>
      <c r="AI55" s="1252"/>
    </row>
    <row r="56" spans="1:35" ht="12" x14ac:dyDescent="0.2">
      <c r="A56" s="1252"/>
      <c r="B56" s="1252"/>
      <c r="C56" s="1252"/>
      <c r="D56" s="1252"/>
      <c r="E56" s="1252"/>
      <c r="F56" s="1252"/>
      <c r="G56" s="1252"/>
      <c r="H56" s="1252"/>
      <c r="I56" s="1252"/>
      <c r="J56" s="1252"/>
      <c r="K56" s="1252"/>
      <c r="L56" s="1252"/>
      <c r="M56" s="1252"/>
      <c r="N56" s="1252"/>
      <c r="O56" s="1252"/>
      <c r="P56" s="1252"/>
      <c r="Q56" s="1252"/>
      <c r="R56" s="1252"/>
      <c r="S56" s="1252"/>
      <c r="T56" s="1252"/>
      <c r="U56" s="1252"/>
      <c r="V56" s="1252"/>
      <c r="W56" s="1252"/>
      <c r="X56" s="1252"/>
      <c r="Y56" s="1252"/>
      <c r="Z56" s="1252"/>
      <c r="AA56" s="1252"/>
      <c r="AB56" s="1252"/>
      <c r="AC56" s="1252"/>
      <c r="AD56" s="1252"/>
      <c r="AE56" s="1252"/>
      <c r="AF56" s="1252"/>
      <c r="AG56" s="1252"/>
      <c r="AH56" s="1252"/>
      <c r="AI56" s="1252"/>
    </row>
    <row r="57" spans="1:35" ht="12" x14ac:dyDescent="0.2">
      <c r="A57" s="1252"/>
      <c r="B57" s="1252"/>
      <c r="C57" s="1252"/>
      <c r="D57" s="1252"/>
      <c r="E57" s="1252"/>
      <c r="F57" s="1252"/>
      <c r="G57" s="1252"/>
      <c r="H57" s="1252"/>
      <c r="I57" s="1252"/>
      <c r="J57" s="1252"/>
      <c r="K57" s="1252"/>
      <c r="L57" s="1252"/>
      <c r="M57" s="1252"/>
      <c r="N57" s="1252"/>
      <c r="O57" s="1252"/>
      <c r="P57" s="1252"/>
      <c r="Q57" s="1252"/>
      <c r="R57" s="1252"/>
      <c r="S57" s="1252"/>
      <c r="T57" s="1252"/>
      <c r="U57" s="1252"/>
      <c r="V57" s="1252"/>
      <c r="W57" s="1252"/>
      <c r="X57" s="1252"/>
      <c r="Y57" s="1252"/>
      <c r="Z57" s="1252"/>
      <c r="AA57" s="1252"/>
      <c r="AB57" s="1252"/>
      <c r="AC57" s="1252"/>
      <c r="AD57" s="1252"/>
      <c r="AE57" s="1252"/>
      <c r="AF57" s="1252"/>
      <c r="AG57" s="1252"/>
      <c r="AH57" s="1252"/>
      <c r="AI57" s="1252"/>
    </row>
    <row r="58" spans="1:35" ht="12" x14ac:dyDescent="0.2">
      <c r="A58" s="1252"/>
      <c r="B58" s="1252"/>
      <c r="C58" s="1252"/>
      <c r="D58" s="1252"/>
      <c r="E58" s="1252"/>
      <c r="F58" s="1252"/>
      <c r="G58" s="1252"/>
      <c r="H58" s="1252"/>
      <c r="I58" s="1252"/>
      <c r="J58" s="1252"/>
      <c r="K58" s="1252"/>
      <c r="L58" s="1252"/>
      <c r="M58" s="1252"/>
      <c r="N58" s="1252"/>
      <c r="O58" s="1252"/>
      <c r="P58" s="1252"/>
      <c r="Q58" s="1252"/>
      <c r="R58" s="1252"/>
      <c r="S58" s="1252"/>
      <c r="T58" s="1252"/>
      <c r="U58" s="1252"/>
      <c r="V58" s="1252"/>
      <c r="W58" s="1252"/>
      <c r="X58" s="1252"/>
      <c r="Y58" s="1252"/>
      <c r="Z58" s="1252"/>
      <c r="AA58" s="1252"/>
      <c r="AB58" s="1252"/>
      <c r="AC58" s="1252"/>
      <c r="AD58" s="1252"/>
      <c r="AE58" s="1252"/>
      <c r="AF58" s="1252"/>
      <c r="AG58" s="1252"/>
      <c r="AH58" s="1252"/>
      <c r="AI58" s="1252"/>
    </row>
    <row r="59" spans="1:35" ht="12" x14ac:dyDescent="0.2">
      <c r="A59" s="1252"/>
      <c r="B59" s="1252"/>
      <c r="C59" s="1252"/>
      <c r="D59" s="1252"/>
      <c r="E59" s="1252"/>
      <c r="F59" s="1252"/>
      <c r="G59" s="1252"/>
      <c r="H59" s="1252"/>
      <c r="I59" s="1252"/>
      <c r="J59" s="1252"/>
      <c r="K59" s="1252"/>
      <c r="L59" s="1252"/>
      <c r="M59" s="1252"/>
      <c r="N59" s="1252"/>
      <c r="O59" s="1252"/>
      <c r="P59" s="1252"/>
      <c r="Q59" s="1252"/>
      <c r="R59" s="1252"/>
      <c r="S59" s="1252"/>
      <c r="T59" s="1252"/>
      <c r="U59" s="1252"/>
      <c r="V59" s="1252"/>
      <c r="W59" s="1252"/>
      <c r="X59" s="1252"/>
      <c r="Y59" s="1252"/>
      <c r="Z59" s="1252"/>
      <c r="AA59" s="1252"/>
      <c r="AB59" s="1252"/>
      <c r="AC59" s="1252"/>
      <c r="AD59" s="1252"/>
      <c r="AE59" s="1252"/>
      <c r="AF59" s="1252"/>
      <c r="AG59" s="1252"/>
      <c r="AH59" s="1252"/>
      <c r="AI59" s="1252"/>
    </row>
    <row r="60" spans="1:35" ht="12" x14ac:dyDescent="0.2">
      <c r="A60" s="1252"/>
      <c r="B60" s="1252"/>
      <c r="C60" s="1252"/>
      <c r="D60" s="1252"/>
      <c r="E60" s="1252"/>
      <c r="F60" s="1252"/>
      <c r="G60" s="1252"/>
      <c r="H60" s="1252"/>
      <c r="I60" s="1252"/>
      <c r="J60" s="1252"/>
      <c r="K60" s="1252"/>
      <c r="L60" s="1252"/>
      <c r="M60" s="1252"/>
      <c r="N60" s="1252"/>
      <c r="O60" s="1252"/>
      <c r="P60" s="1252"/>
      <c r="Q60" s="1252"/>
      <c r="R60" s="1252"/>
      <c r="S60" s="1252"/>
      <c r="T60" s="1252"/>
      <c r="U60" s="1252"/>
      <c r="V60" s="1252"/>
      <c r="W60" s="1252"/>
      <c r="X60" s="1252"/>
      <c r="Y60" s="1252"/>
      <c r="Z60" s="1252"/>
      <c r="AA60" s="1252"/>
      <c r="AB60" s="1252"/>
      <c r="AC60" s="1252"/>
      <c r="AD60" s="1252"/>
      <c r="AE60" s="1252"/>
      <c r="AF60" s="1252"/>
      <c r="AG60" s="1252"/>
      <c r="AH60" s="1252"/>
      <c r="AI60" s="1252"/>
    </row>
    <row r="61" spans="1:35" ht="12" x14ac:dyDescent="0.2">
      <c r="A61" s="1252"/>
      <c r="B61" s="1252"/>
      <c r="C61" s="1252"/>
      <c r="D61" s="1252"/>
      <c r="E61" s="1252"/>
      <c r="F61" s="1252"/>
      <c r="G61" s="1252"/>
      <c r="H61" s="1252"/>
      <c r="I61" s="1252"/>
      <c r="J61" s="1252"/>
      <c r="K61" s="1252"/>
      <c r="L61" s="1252"/>
      <c r="M61" s="1252"/>
      <c r="N61" s="1252"/>
      <c r="O61" s="1252"/>
      <c r="P61" s="1252"/>
      <c r="Q61" s="1252"/>
      <c r="R61" s="1252"/>
      <c r="S61" s="1252"/>
      <c r="T61" s="1252"/>
      <c r="U61" s="1252"/>
      <c r="V61" s="1252"/>
      <c r="W61" s="1252"/>
      <c r="X61" s="1252"/>
      <c r="Y61" s="1252"/>
      <c r="Z61" s="1252"/>
      <c r="AA61" s="1252"/>
      <c r="AB61" s="1252"/>
      <c r="AC61" s="1252"/>
      <c r="AD61" s="1252"/>
      <c r="AE61" s="1252"/>
      <c r="AF61" s="1252"/>
      <c r="AG61" s="1252"/>
      <c r="AH61" s="1252"/>
      <c r="AI61" s="1252"/>
    </row>
    <row r="62" spans="1:35" ht="12" x14ac:dyDescent="0.2">
      <c r="A62" s="1252"/>
      <c r="B62" s="1252"/>
      <c r="C62" s="1252"/>
      <c r="D62" s="1252"/>
      <c r="E62" s="1252"/>
      <c r="F62" s="1252"/>
      <c r="G62" s="1252"/>
      <c r="H62" s="1252"/>
      <c r="I62" s="1252"/>
      <c r="J62" s="1252"/>
      <c r="K62" s="1252"/>
      <c r="L62" s="1252"/>
      <c r="M62" s="1252"/>
      <c r="N62" s="1252"/>
      <c r="O62" s="1252"/>
      <c r="P62" s="1252"/>
      <c r="Q62" s="1252"/>
      <c r="R62" s="1252"/>
      <c r="S62" s="1252"/>
      <c r="T62" s="1252"/>
      <c r="U62" s="1252"/>
      <c r="V62" s="1252"/>
      <c r="W62" s="1252"/>
      <c r="X62" s="1252"/>
      <c r="Y62" s="1252"/>
      <c r="Z62" s="1252"/>
      <c r="AA62" s="1252"/>
      <c r="AB62" s="1252"/>
      <c r="AC62" s="1252"/>
      <c r="AD62" s="1252"/>
      <c r="AE62" s="1252"/>
      <c r="AF62" s="1252"/>
      <c r="AG62" s="1252"/>
      <c r="AH62" s="1252"/>
      <c r="AI62" s="1252"/>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8" t="s">
        <v>49</v>
      </c>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19" t="s">
        <v>907</v>
      </c>
      <c r="Z5" s="919"/>
      <c r="AA5" s="919"/>
      <c r="AB5" s="919"/>
      <c r="AC5" s="919"/>
      <c r="AD5" s="919"/>
      <c r="AE5" s="919"/>
      <c r="AF5" s="919"/>
      <c r="AG5" s="919"/>
      <c r="AH5" s="919"/>
      <c r="AI5" s="919"/>
      <c r="AJ5" s="919"/>
      <c r="AK5" s="919"/>
      <c r="AL5" s="919"/>
      <c r="AM5" s="919"/>
      <c r="AN5" s="919"/>
      <c r="AO5" s="919"/>
      <c r="AP5" s="919"/>
      <c r="AQ5" s="919"/>
      <c r="AR5" s="919"/>
      <c r="AS5" s="919"/>
      <c r="AT5" s="919"/>
      <c r="AU5" s="919"/>
      <c r="AV5" s="91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95" t="s">
        <v>48</v>
      </c>
      <c r="B7" s="895"/>
      <c r="C7" s="895"/>
      <c r="D7" s="895"/>
      <c r="E7" s="895"/>
      <c r="F7" s="896"/>
      <c r="G7" s="896"/>
      <c r="H7" s="896"/>
      <c r="I7" s="896"/>
      <c r="J7" s="896"/>
      <c r="K7" s="896"/>
      <c r="L7" s="896"/>
      <c r="M7" s="896"/>
      <c r="N7" s="896"/>
      <c r="O7" s="896"/>
      <c r="P7" s="89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87" t="s">
        <v>435</v>
      </c>
      <c r="B9" s="888"/>
      <c r="C9" s="888"/>
      <c r="D9" s="888"/>
      <c r="E9" s="888"/>
      <c r="F9" s="888"/>
      <c r="G9" s="888"/>
      <c r="H9" s="888"/>
      <c r="I9" s="888"/>
      <c r="J9" s="888"/>
      <c r="K9" s="888"/>
      <c r="L9" s="888"/>
      <c r="M9" s="888"/>
      <c r="N9" s="888"/>
      <c r="O9" s="888"/>
      <c r="P9" s="888"/>
      <c r="Q9" s="888"/>
      <c r="R9" s="888"/>
      <c r="S9" s="888"/>
      <c r="T9" s="888"/>
      <c r="U9" s="888"/>
      <c r="V9" s="888"/>
      <c r="W9" s="888"/>
      <c r="X9" s="888"/>
      <c r="Y9" s="888"/>
      <c r="Z9" s="888"/>
      <c r="AA9" s="888"/>
      <c r="AB9" s="888"/>
      <c r="AC9" s="888"/>
      <c r="AD9" s="888"/>
      <c r="AE9" s="888"/>
      <c r="AF9" s="888"/>
      <c r="AG9" s="888"/>
      <c r="AH9" s="888"/>
      <c r="AI9" s="888"/>
      <c r="AJ9" s="888"/>
      <c r="AK9" s="888"/>
      <c r="AL9" s="888"/>
      <c r="AM9" s="888"/>
      <c r="AN9" s="888"/>
      <c r="AO9" s="888"/>
      <c r="AP9" s="888"/>
      <c r="AQ9" s="888"/>
      <c r="AR9" s="888"/>
      <c r="AS9" s="888"/>
      <c r="AT9" s="888"/>
      <c r="AU9" s="888"/>
      <c r="AV9" s="889"/>
      <c r="AW9" s="5"/>
      <c r="AX9" s="2513" t="s">
        <v>434</v>
      </c>
      <c r="AY9" s="2507"/>
      <c r="AZ9" s="2507"/>
      <c r="BA9" s="2507" t="s">
        <v>433</v>
      </c>
      <c r="BB9" s="2507"/>
      <c r="BC9" s="2507"/>
      <c r="BD9" s="2507" t="s">
        <v>432</v>
      </c>
      <c r="BE9" s="2507"/>
      <c r="BF9" s="2507"/>
      <c r="BG9" s="2507" t="s">
        <v>431</v>
      </c>
      <c r="BH9" s="2507"/>
      <c r="BI9" s="2507"/>
      <c r="BJ9" s="2507" t="s">
        <v>430</v>
      </c>
      <c r="BK9" s="2507"/>
      <c r="BL9" s="2507"/>
      <c r="BM9" s="2507" t="s">
        <v>429</v>
      </c>
      <c r="BN9" s="2507"/>
      <c r="BO9" s="2508"/>
      <c r="BP9" s="636"/>
      <c r="BQ9" s="636"/>
      <c r="BR9" s="636"/>
      <c r="BS9" s="636"/>
      <c r="BT9" s="636"/>
      <c r="BU9" s="636"/>
      <c r="BV9" s="5"/>
      <c r="BW9" s="5"/>
      <c r="BX9" s="5"/>
      <c r="BY9" s="5"/>
      <c r="BZ9" s="5"/>
      <c r="CA9" s="5"/>
      <c r="CB9" s="5"/>
      <c r="CC9" s="5"/>
      <c r="CD9" s="5"/>
      <c r="CE9" s="5"/>
      <c r="CF9" s="5"/>
    </row>
    <row r="10" spans="1:84" ht="12.75" customHeight="1" thickTop="1" x14ac:dyDescent="0.25">
      <c r="A10" s="904" t="s">
        <v>428</v>
      </c>
      <c r="B10" s="882"/>
      <c r="C10" s="882"/>
      <c r="D10" s="882"/>
      <c r="E10" s="882"/>
      <c r="F10" s="882"/>
      <c r="G10" s="905"/>
      <c r="H10" s="910" t="s">
        <v>908</v>
      </c>
      <c r="I10" s="911"/>
      <c r="J10" s="911"/>
      <c r="K10" s="910" t="s">
        <v>427</v>
      </c>
      <c r="L10" s="911"/>
      <c r="M10" s="911"/>
      <c r="N10" s="906" t="s">
        <v>426</v>
      </c>
      <c r="O10" s="907"/>
      <c r="P10" s="908"/>
      <c r="Q10" s="909" t="s">
        <v>425</v>
      </c>
      <c r="R10" s="909"/>
      <c r="S10" s="909"/>
      <c r="T10" s="909"/>
      <c r="U10" s="909"/>
      <c r="V10" s="909"/>
      <c r="W10" s="909" t="s">
        <v>424</v>
      </c>
      <c r="X10" s="909"/>
      <c r="Y10" s="909"/>
      <c r="Z10" s="909"/>
      <c r="AA10" s="909"/>
      <c r="AB10" s="909"/>
      <c r="AC10" s="881" t="s">
        <v>423</v>
      </c>
      <c r="AD10" s="882"/>
      <c r="AE10" s="905"/>
      <c r="AF10" s="881" t="s">
        <v>422</v>
      </c>
      <c r="AG10" s="882"/>
      <c r="AH10" s="905"/>
      <c r="AI10" s="881" t="s">
        <v>421</v>
      </c>
      <c r="AJ10" s="882"/>
      <c r="AK10" s="905"/>
      <c r="AL10" s="906" t="s">
        <v>909</v>
      </c>
      <c r="AM10" s="907"/>
      <c r="AN10" s="908"/>
      <c r="AO10" s="881" t="s">
        <v>287</v>
      </c>
      <c r="AP10" s="882"/>
      <c r="AQ10" s="905"/>
      <c r="AR10" s="881" t="s">
        <v>418</v>
      </c>
      <c r="AS10" s="882"/>
      <c r="AT10" s="882"/>
      <c r="AU10" s="882"/>
      <c r="AV10" s="883"/>
      <c r="AW10" s="5"/>
      <c r="AX10" s="2514"/>
      <c r="AY10" s="2509"/>
      <c r="AZ10" s="2509"/>
      <c r="BA10" s="2509"/>
      <c r="BB10" s="2509"/>
      <c r="BC10" s="2509"/>
      <c r="BD10" s="2509"/>
      <c r="BE10" s="2509"/>
      <c r="BF10" s="2509"/>
      <c r="BG10" s="2509"/>
      <c r="BH10" s="2509"/>
      <c r="BI10" s="2509"/>
      <c r="BJ10" s="2509"/>
      <c r="BK10" s="2509"/>
      <c r="BL10" s="2509"/>
      <c r="BM10" s="2509"/>
      <c r="BN10" s="2509"/>
      <c r="BO10" s="2510"/>
      <c r="BP10" s="636"/>
      <c r="BQ10" s="636"/>
      <c r="BR10" s="636"/>
      <c r="BS10" s="636"/>
      <c r="BT10" s="636"/>
      <c r="BU10" s="636"/>
      <c r="BV10" s="5"/>
      <c r="BW10" s="5"/>
      <c r="BX10" s="5"/>
      <c r="BY10" s="5"/>
      <c r="BZ10" s="5"/>
      <c r="CA10" s="5"/>
      <c r="CB10" s="5"/>
      <c r="CC10" s="5"/>
      <c r="CD10" s="5"/>
      <c r="CE10" s="5"/>
      <c r="CF10" s="5"/>
    </row>
    <row r="11" spans="1:84" ht="12" customHeight="1" thickBot="1" x14ac:dyDescent="0.3">
      <c r="A11" s="904"/>
      <c r="B11" s="882"/>
      <c r="C11" s="882"/>
      <c r="D11" s="882"/>
      <c r="E11" s="882"/>
      <c r="F11" s="882"/>
      <c r="G11" s="905"/>
      <c r="H11" s="884"/>
      <c r="I11" s="885"/>
      <c r="J11" s="885"/>
      <c r="K11" s="884"/>
      <c r="L11" s="885"/>
      <c r="M11" s="885"/>
      <c r="N11" s="906"/>
      <c r="O11" s="907"/>
      <c r="P11" s="908"/>
      <c r="Q11" s="901" t="s">
        <v>281</v>
      </c>
      <c r="R11" s="902"/>
      <c r="S11" s="903"/>
      <c r="T11" s="901" t="s">
        <v>282</v>
      </c>
      <c r="U11" s="902"/>
      <c r="V11" s="903"/>
      <c r="W11" s="901" t="s">
        <v>281</v>
      </c>
      <c r="X11" s="902"/>
      <c r="Y11" s="903"/>
      <c r="Z11" s="901" t="s">
        <v>282</v>
      </c>
      <c r="AA11" s="902"/>
      <c r="AB11" s="903"/>
      <c r="AC11" s="881"/>
      <c r="AD11" s="882"/>
      <c r="AE11" s="905"/>
      <c r="AF11" s="881"/>
      <c r="AG11" s="882"/>
      <c r="AH11" s="905"/>
      <c r="AI11" s="881"/>
      <c r="AJ11" s="882"/>
      <c r="AK11" s="905"/>
      <c r="AL11" s="906"/>
      <c r="AM11" s="907"/>
      <c r="AN11" s="908"/>
      <c r="AO11" s="881"/>
      <c r="AP11" s="882"/>
      <c r="AQ11" s="905"/>
      <c r="AR11" s="884"/>
      <c r="AS11" s="885"/>
      <c r="AT11" s="885"/>
      <c r="AU11" s="885"/>
      <c r="AV11" s="886"/>
      <c r="AW11" s="5"/>
      <c r="AX11" s="2515"/>
      <c r="AY11" s="2511"/>
      <c r="AZ11" s="2511"/>
      <c r="BA11" s="2511"/>
      <c r="BB11" s="2511"/>
      <c r="BC11" s="2511"/>
      <c r="BD11" s="2511"/>
      <c r="BE11" s="2511"/>
      <c r="BF11" s="2511"/>
      <c r="BG11" s="2511"/>
      <c r="BH11" s="2511"/>
      <c r="BI11" s="2511"/>
      <c r="BJ11" s="2511"/>
      <c r="BK11" s="2511"/>
      <c r="BL11" s="2511"/>
      <c r="BM11" s="2511"/>
      <c r="BN11" s="2511"/>
      <c r="BO11" s="2512"/>
      <c r="BP11" s="636"/>
      <c r="BQ11" s="636"/>
      <c r="BR11" s="636"/>
      <c r="BS11" s="636"/>
      <c r="BT11" s="636"/>
      <c r="BU11" s="636"/>
      <c r="BV11" s="5"/>
      <c r="BW11" s="5"/>
      <c r="BX11" s="5"/>
      <c r="BY11" s="5"/>
      <c r="BZ11" s="5"/>
      <c r="CA11" s="5"/>
      <c r="CB11" s="5"/>
      <c r="CC11" s="5"/>
      <c r="CD11" s="5"/>
      <c r="CE11" s="5"/>
      <c r="CF11" s="5"/>
    </row>
    <row r="12" spans="1:84" ht="12.75" customHeight="1" thickTop="1" x14ac:dyDescent="0.25">
      <c r="A12" s="944"/>
      <c r="B12" s="945"/>
      <c r="C12" s="945"/>
      <c r="D12" s="945"/>
      <c r="E12" s="945"/>
      <c r="F12" s="945"/>
      <c r="G12" s="946"/>
      <c r="H12" s="2489" t="s">
        <v>910</v>
      </c>
      <c r="I12" s="2490"/>
      <c r="J12" s="2491"/>
      <c r="K12" s="2495" t="s">
        <v>533</v>
      </c>
      <c r="L12" s="2496"/>
      <c r="M12" s="2497"/>
      <c r="N12" s="2372"/>
      <c r="O12" s="2372"/>
      <c r="P12" s="2372"/>
      <c r="Q12" s="2355"/>
      <c r="R12" s="2355"/>
      <c r="S12" s="2355"/>
      <c r="T12" s="2355"/>
      <c r="U12" s="2355"/>
      <c r="V12" s="2355"/>
      <c r="W12" s="2355"/>
      <c r="X12" s="2355"/>
      <c r="Y12" s="2355"/>
      <c r="Z12" s="2355"/>
      <c r="AA12" s="2355"/>
      <c r="AB12" s="2355"/>
      <c r="AC12" s="2355"/>
      <c r="AD12" s="2355"/>
      <c r="AE12" s="2355"/>
      <c r="AF12" s="2355"/>
      <c r="AG12" s="2355"/>
      <c r="AH12" s="2355"/>
      <c r="AI12" s="2355"/>
      <c r="AJ12" s="2355"/>
      <c r="AK12" s="2355"/>
      <c r="AL12" s="2355"/>
      <c r="AM12" s="2355"/>
      <c r="AN12" s="2355"/>
      <c r="AO12" s="2355"/>
      <c r="AP12" s="2355"/>
      <c r="AQ12" s="2355"/>
      <c r="AR12" s="2483" t="str">
        <f>IF($A12&lt;&gt;"","---","")</f>
        <v/>
      </c>
      <c r="AS12" s="2484"/>
      <c r="AT12" s="2484"/>
      <c r="AU12" s="2484"/>
      <c r="AV12" s="2485"/>
      <c r="AW12" s="5"/>
      <c r="AX12" s="2334"/>
      <c r="AY12" s="2335"/>
      <c r="AZ12" s="2335"/>
      <c r="BA12" s="2486" t="str">
        <f t="shared" ref="BA12:BA29" si="0">IF(1.08*N12*(Q12-W12)/1000&lt;&gt;0,1.08*N12*(Q12-W12)/1000,"")</f>
        <v/>
      </c>
      <c r="BB12" s="2486"/>
      <c r="BC12" s="2486"/>
      <c r="BD12" s="2486" t="str">
        <f t="shared" ref="BD12:BD31" si="1">IF(4.5*N12*AX12/1000&lt;&gt;0,4.5*N12*AX12/1000,"")</f>
        <v/>
      </c>
      <c r="BE12" s="2486"/>
      <c r="BF12" s="2486"/>
      <c r="BG12" s="2486" t="str">
        <f t="shared" ref="BG12:BG29" si="2">IF(AO12*500*(AF12-AC12)/1000&lt;&gt;0,AO12*500*(AF12-AC12)/1000,"")</f>
        <v/>
      </c>
      <c r="BH12" s="2486"/>
      <c r="BI12" s="2486"/>
      <c r="BJ12" s="2486" t="str">
        <f t="shared" ref="BJ12:BJ31" si="3">IFERROR((BD12*1000)/(500*(AF12-AC12)),"")</f>
        <v/>
      </c>
      <c r="BK12" s="2486"/>
      <c r="BL12" s="2486"/>
      <c r="BM12" s="2498" t="s">
        <v>99</v>
      </c>
      <c r="BN12" s="2499"/>
      <c r="BO12" s="2500"/>
      <c r="BP12" s="5"/>
      <c r="BQ12" s="5"/>
      <c r="BR12" s="5"/>
      <c r="BS12" s="5"/>
      <c r="BT12" s="5"/>
      <c r="BU12" s="5"/>
      <c r="BV12" s="5"/>
      <c r="BW12" s="5"/>
      <c r="BX12" s="5"/>
      <c r="BY12" s="5"/>
      <c r="BZ12" s="5"/>
      <c r="CA12" s="5"/>
      <c r="CB12" s="5"/>
      <c r="CC12" s="5"/>
      <c r="CD12" s="5"/>
      <c r="CE12" s="5"/>
      <c r="CF12" s="5"/>
    </row>
    <row r="13" spans="1:84" ht="12" customHeight="1" x14ac:dyDescent="0.25">
      <c r="A13" s="2487"/>
      <c r="B13" s="897"/>
      <c r="C13" s="897"/>
      <c r="D13" s="897"/>
      <c r="E13" s="897"/>
      <c r="F13" s="897"/>
      <c r="G13" s="2488"/>
      <c r="H13" s="2492"/>
      <c r="I13" s="2493"/>
      <c r="J13" s="2494"/>
      <c r="K13" s="923" t="s">
        <v>604</v>
      </c>
      <c r="L13" s="924"/>
      <c r="M13" s="925"/>
      <c r="N13" s="937"/>
      <c r="O13" s="937"/>
      <c r="P13" s="937"/>
      <c r="Q13" s="927"/>
      <c r="R13" s="927"/>
      <c r="S13" s="927"/>
      <c r="T13" s="927"/>
      <c r="U13" s="927"/>
      <c r="V13" s="927"/>
      <c r="W13" s="927"/>
      <c r="X13" s="927"/>
      <c r="Y13" s="927"/>
      <c r="Z13" s="927"/>
      <c r="AA13" s="927"/>
      <c r="AB13" s="927"/>
      <c r="AC13" s="927"/>
      <c r="AD13" s="927"/>
      <c r="AE13" s="927"/>
      <c r="AF13" s="927"/>
      <c r="AG13" s="927"/>
      <c r="AH13" s="927"/>
      <c r="AI13" s="929" t="str">
        <f>IFERROR(BG13,"")</f>
        <v/>
      </c>
      <c r="AJ13" s="929"/>
      <c r="AK13" s="929"/>
      <c r="AL13" s="927"/>
      <c r="AM13" s="927"/>
      <c r="AN13" s="927"/>
      <c r="AO13" s="929" t="str">
        <f>BM13</f>
        <v/>
      </c>
      <c r="AP13" s="929"/>
      <c r="AQ13" s="929"/>
      <c r="AR13" s="2365"/>
      <c r="AS13" s="2366"/>
      <c r="AT13" s="2366"/>
      <c r="AU13" s="994" t="s">
        <v>119</v>
      </c>
      <c r="AV13" s="995"/>
      <c r="AW13" s="5"/>
      <c r="AX13" s="2338"/>
      <c r="AY13" s="927"/>
      <c r="AZ13" s="927"/>
      <c r="BA13" s="2482" t="str">
        <f t="shared" si="0"/>
        <v/>
      </c>
      <c r="BB13" s="2482"/>
      <c r="BC13" s="2482"/>
      <c r="BD13" s="2482" t="str">
        <f t="shared" si="1"/>
        <v/>
      </c>
      <c r="BE13" s="2482"/>
      <c r="BF13" s="2482"/>
      <c r="BG13" s="2482" t="e">
        <f t="shared" si="2"/>
        <v>#VALUE!</v>
      </c>
      <c r="BH13" s="2482"/>
      <c r="BI13" s="2482"/>
      <c r="BJ13" s="2482" t="str">
        <f t="shared" si="3"/>
        <v/>
      </c>
      <c r="BK13" s="2482"/>
      <c r="BL13" s="2482"/>
      <c r="BM13" s="1028" t="str">
        <f>IFERROR(SQRT(AL13/AL12)*AO12,"")</f>
        <v/>
      </c>
      <c r="BN13" s="1028"/>
      <c r="BO13" s="1514"/>
      <c r="BP13" s="5"/>
      <c r="BQ13" s="5"/>
      <c r="BR13" s="5"/>
      <c r="BS13" s="5"/>
      <c r="BT13" s="5"/>
      <c r="BU13" s="5"/>
      <c r="BV13" s="5"/>
      <c r="BW13" s="5"/>
      <c r="BX13" s="5"/>
      <c r="BY13" s="5"/>
      <c r="BZ13" s="5"/>
      <c r="CA13" s="5"/>
      <c r="CB13" s="5"/>
      <c r="CC13" s="5"/>
      <c r="CD13" s="5"/>
      <c r="CE13" s="5"/>
      <c r="CF13" s="5"/>
    </row>
    <row r="14" spans="1:84" ht="12" customHeight="1" x14ac:dyDescent="0.25">
      <c r="A14" s="2487"/>
      <c r="B14" s="897"/>
      <c r="C14" s="897"/>
      <c r="D14" s="897"/>
      <c r="E14" s="897"/>
      <c r="F14" s="897"/>
      <c r="G14" s="2488"/>
      <c r="H14" s="2472" t="s">
        <v>911</v>
      </c>
      <c r="I14" s="2473"/>
      <c r="J14" s="2474"/>
      <c r="K14" s="2463" t="s">
        <v>533</v>
      </c>
      <c r="L14" s="2464"/>
      <c r="M14" s="2465"/>
      <c r="N14" s="2466"/>
      <c r="O14" s="2466"/>
      <c r="P14" s="2466"/>
      <c r="Q14" s="2462"/>
      <c r="R14" s="2462"/>
      <c r="S14" s="2462"/>
      <c r="T14" s="2462"/>
      <c r="U14" s="2462"/>
      <c r="V14" s="2462"/>
      <c r="W14" s="2462"/>
      <c r="X14" s="2462"/>
      <c r="Y14" s="2462"/>
      <c r="Z14" s="2462"/>
      <c r="AA14" s="2462"/>
      <c r="AB14" s="2462"/>
      <c r="AC14" s="2462"/>
      <c r="AD14" s="2462"/>
      <c r="AE14" s="2462"/>
      <c r="AF14" s="2462"/>
      <c r="AG14" s="2462"/>
      <c r="AH14" s="2462"/>
      <c r="AI14" s="2462"/>
      <c r="AJ14" s="2462"/>
      <c r="AK14" s="2462"/>
      <c r="AL14" s="2462"/>
      <c r="AM14" s="2462"/>
      <c r="AN14" s="2462"/>
      <c r="AO14" s="2462"/>
      <c r="AP14" s="2462"/>
      <c r="AQ14" s="2462"/>
      <c r="AR14" s="2459" t="str">
        <f>IF($A12&lt;&gt;"","---","")</f>
        <v/>
      </c>
      <c r="AS14" s="2460"/>
      <c r="AT14" s="2460"/>
      <c r="AU14" s="2460"/>
      <c r="AV14" s="2461"/>
      <c r="AW14" s="5"/>
      <c r="AX14" s="2467"/>
      <c r="AY14" s="2468"/>
      <c r="AZ14" s="2468"/>
      <c r="BA14" s="2469" t="str">
        <f>IF(1.08*N14*(W14-Q14)/1000&lt;&gt;0,1.08*N14*(W14-Q14)/1000,"")</f>
        <v/>
      </c>
      <c r="BB14" s="2469"/>
      <c r="BC14" s="2469"/>
      <c r="BD14" s="2469" t="str">
        <f t="shared" si="1"/>
        <v/>
      </c>
      <c r="BE14" s="2469"/>
      <c r="BF14" s="2469"/>
      <c r="BG14" s="2469" t="str">
        <f>IF(AO14*500*(AC14-AF14)/1000&lt;&gt;0,AO14*500*(AC14-AF14)/1000,"")</f>
        <v/>
      </c>
      <c r="BH14" s="2469"/>
      <c r="BI14" s="2469"/>
      <c r="BJ14" s="2469" t="str">
        <f t="shared" si="3"/>
        <v/>
      </c>
      <c r="BK14" s="2469"/>
      <c r="BL14" s="2469"/>
      <c r="BM14" s="2478" t="s">
        <v>99</v>
      </c>
      <c r="BN14" s="2479"/>
      <c r="BO14" s="2480"/>
      <c r="BP14" s="5"/>
      <c r="BQ14" s="5"/>
      <c r="BR14" s="5"/>
      <c r="BS14" s="5"/>
      <c r="BT14" s="5"/>
      <c r="BU14" s="5"/>
      <c r="BV14" s="5"/>
      <c r="BW14" s="5"/>
      <c r="BX14" s="5"/>
      <c r="BY14" s="5"/>
      <c r="BZ14" s="5"/>
      <c r="CA14" s="5"/>
      <c r="CB14" s="5"/>
      <c r="CC14" s="5"/>
      <c r="CD14" s="5"/>
      <c r="CE14" s="5"/>
      <c r="CF14" s="5"/>
    </row>
    <row r="15" spans="1:84" s="10" customFormat="1" ht="12" customHeight="1" x14ac:dyDescent="0.25">
      <c r="A15" s="947"/>
      <c r="B15" s="948"/>
      <c r="C15" s="948"/>
      <c r="D15" s="948"/>
      <c r="E15" s="948"/>
      <c r="F15" s="948"/>
      <c r="G15" s="949"/>
      <c r="H15" s="2504"/>
      <c r="I15" s="2505"/>
      <c r="J15" s="2506"/>
      <c r="K15" s="923" t="s">
        <v>604</v>
      </c>
      <c r="L15" s="924"/>
      <c r="M15" s="925"/>
      <c r="N15" s="937"/>
      <c r="O15" s="937"/>
      <c r="P15" s="937"/>
      <c r="Q15" s="927"/>
      <c r="R15" s="927"/>
      <c r="S15" s="927"/>
      <c r="T15" s="927"/>
      <c r="U15" s="927"/>
      <c r="V15" s="927"/>
      <c r="W15" s="927"/>
      <c r="X15" s="927"/>
      <c r="Y15" s="927"/>
      <c r="Z15" s="927"/>
      <c r="AA15" s="927"/>
      <c r="AB15" s="927"/>
      <c r="AC15" s="927"/>
      <c r="AD15" s="927"/>
      <c r="AE15" s="927"/>
      <c r="AF15" s="927"/>
      <c r="AG15" s="927"/>
      <c r="AH15" s="927"/>
      <c r="AI15" s="929" t="str">
        <f>IFERROR(BG15,"")</f>
        <v/>
      </c>
      <c r="AJ15" s="929"/>
      <c r="AK15" s="929"/>
      <c r="AL15" s="927"/>
      <c r="AM15" s="927"/>
      <c r="AN15" s="927"/>
      <c r="AO15" s="929" t="str">
        <f>BM15</f>
        <v/>
      </c>
      <c r="AP15" s="929"/>
      <c r="AQ15" s="929"/>
      <c r="AR15" s="2365"/>
      <c r="AS15" s="2366"/>
      <c r="AT15" s="2366"/>
      <c r="AU15" s="994" t="s">
        <v>119</v>
      </c>
      <c r="AV15" s="995"/>
      <c r="AW15" s="5"/>
      <c r="AX15" s="2338"/>
      <c r="AY15" s="927"/>
      <c r="AZ15" s="927"/>
      <c r="BA15" s="2482" t="str">
        <f>IF(1.08*N15*(W15-Q15)/1000&lt;&gt;0,1.08*N15*(W15-Q15)/1000,"")</f>
        <v/>
      </c>
      <c r="BB15" s="2482"/>
      <c r="BC15" s="2482"/>
      <c r="BD15" s="2482" t="str">
        <f t="shared" si="1"/>
        <v/>
      </c>
      <c r="BE15" s="2482"/>
      <c r="BF15" s="2482"/>
      <c r="BG15" s="2482" t="e">
        <f>IF(AO15*500*(AC15-AF15)/1000&lt;&gt;0,AO15*500*(AC15-AF15)/1000,"")</f>
        <v>#VALUE!</v>
      </c>
      <c r="BH15" s="2482"/>
      <c r="BI15" s="2482"/>
      <c r="BJ15" s="2482" t="str">
        <f t="shared" si="3"/>
        <v/>
      </c>
      <c r="BK15" s="2482"/>
      <c r="BL15" s="2482"/>
      <c r="BM15" s="1028" t="str">
        <f>IFERROR(SQRT(AL15/AL14)*AO14,"")</f>
        <v/>
      </c>
      <c r="BN15" s="1028"/>
      <c r="BO15" s="1514"/>
      <c r="BP15" s="5"/>
      <c r="BQ15" s="5"/>
      <c r="BR15" s="5"/>
      <c r="BS15" s="5"/>
      <c r="BT15" s="5"/>
      <c r="BU15" s="5"/>
      <c r="BV15" s="5"/>
      <c r="BW15" s="5"/>
      <c r="BX15" s="5"/>
      <c r="BY15" s="5"/>
      <c r="BZ15" s="5"/>
      <c r="CA15" s="5"/>
      <c r="CB15" s="5"/>
      <c r="CC15" s="5"/>
      <c r="CD15" s="5"/>
      <c r="CE15" s="5"/>
      <c r="CF15" s="5"/>
    </row>
    <row r="16" spans="1:84" ht="12" customHeight="1" x14ac:dyDescent="0.25">
      <c r="A16" s="944"/>
      <c r="B16" s="945"/>
      <c r="C16" s="945"/>
      <c r="D16" s="945"/>
      <c r="E16" s="945"/>
      <c r="F16" s="945"/>
      <c r="G16" s="946"/>
      <c r="H16" s="2489" t="s">
        <v>910</v>
      </c>
      <c r="I16" s="2490"/>
      <c r="J16" s="2491"/>
      <c r="K16" s="2495" t="s">
        <v>533</v>
      </c>
      <c r="L16" s="2496"/>
      <c r="M16" s="2497"/>
      <c r="N16" s="2409"/>
      <c r="O16" s="2410"/>
      <c r="P16" s="2411"/>
      <c r="Q16" s="2352"/>
      <c r="R16" s="2353"/>
      <c r="S16" s="2354"/>
      <c r="T16" s="2352"/>
      <c r="U16" s="2353"/>
      <c r="V16" s="2354"/>
      <c r="W16" s="2352"/>
      <c r="X16" s="2353"/>
      <c r="Y16" s="2354"/>
      <c r="Z16" s="2352"/>
      <c r="AA16" s="2353"/>
      <c r="AB16" s="2354"/>
      <c r="AC16" s="2352"/>
      <c r="AD16" s="2353"/>
      <c r="AE16" s="2354"/>
      <c r="AF16" s="2352"/>
      <c r="AG16" s="2353"/>
      <c r="AH16" s="2354"/>
      <c r="AI16" s="2352"/>
      <c r="AJ16" s="2353"/>
      <c r="AK16" s="2354"/>
      <c r="AL16" s="2352"/>
      <c r="AM16" s="2353"/>
      <c r="AN16" s="2354"/>
      <c r="AO16" s="2352"/>
      <c r="AP16" s="2353"/>
      <c r="AQ16" s="2354"/>
      <c r="AR16" s="2483" t="str">
        <f>IF($A16&lt;&gt;"","---","")</f>
        <v/>
      </c>
      <c r="AS16" s="2484"/>
      <c r="AT16" s="2484"/>
      <c r="AU16" s="2484"/>
      <c r="AV16" s="2485"/>
      <c r="AW16" s="5"/>
      <c r="AX16" s="2334"/>
      <c r="AY16" s="2335"/>
      <c r="AZ16" s="2335"/>
      <c r="BA16" s="2486" t="str">
        <f t="shared" si="0"/>
        <v/>
      </c>
      <c r="BB16" s="2486"/>
      <c r="BC16" s="2486"/>
      <c r="BD16" s="2486" t="str">
        <f t="shared" si="1"/>
        <v/>
      </c>
      <c r="BE16" s="2486"/>
      <c r="BF16" s="2486"/>
      <c r="BG16" s="2486" t="str">
        <f t="shared" si="2"/>
        <v/>
      </c>
      <c r="BH16" s="2486"/>
      <c r="BI16" s="2486"/>
      <c r="BJ16" s="2486" t="str">
        <f t="shared" si="3"/>
        <v/>
      </c>
      <c r="BK16" s="2486"/>
      <c r="BL16" s="2486"/>
      <c r="BM16" s="2498" t="s">
        <v>99</v>
      </c>
      <c r="BN16" s="2499"/>
      <c r="BO16" s="2500"/>
      <c r="BP16" s="5"/>
      <c r="BQ16" s="5"/>
      <c r="BR16" s="5"/>
      <c r="BS16" s="5"/>
      <c r="BT16" s="5"/>
      <c r="BU16" s="5"/>
      <c r="BV16" s="5"/>
      <c r="BW16" s="5"/>
      <c r="BX16" s="5"/>
      <c r="BY16" s="5"/>
      <c r="BZ16" s="5"/>
      <c r="CA16" s="5"/>
      <c r="CB16" s="5"/>
      <c r="CC16" s="5"/>
      <c r="CD16" s="5"/>
      <c r="CE16" s="5"/>
      <c r="CF16" s="5"/>
    </row>
    <row r="17" spans="1:84" ht="12" customHeight="1" x14ac:dyDescent="0.25">
      <c r="A17" s="2487"/>
      <c r="B17" s="897"/>
      <c r="C17" s="897"/>
      <c r="D17" s="897"/>
      <c r="E17" s="897"/>
      <c r="F17" s="897"/>
      <c r="G17" s="2488"/>
      <c r="H17" s="2492"/>
      <c r="I17" s="2493"/>
      <c r="J17" s="2494"/>
      <c r="K17" s="923" t="s">
        <v>604</v>
      </c>
      <c r="L17" s="924"/>
      <c r="M17" s="925"/>
      <c r="N17" s="2501"/>
      <c r="O17" s="2502"/>
      <c r="P17" s="2503"/>
      <c r="Q17" s="962"/>
      <c r="R17" s="963"/>
      <c r="S17" s="964"/>
      <c r="T17" s="962"/>
      <c r="U17" s="963"/>
      <c r="V17" s="964"/>
      <c r="W17" s="962"/>
      <c r="X17" s="963"/>
      <c r="Y17" s="964"/>
      <c r="Z17" s="962"/>
      <c r="AA17" s="963"/>
      <c r="AB17" s="964"/>
      <c r="AC17" s="962"/>
      <c r="AD17" s="963"/>
      <c r="AE17" s="964"/>
      <c r="AF17" s="962"/>
      <c r="AG17" s="963"/>
      <c r="AH17" s="964"/>
      <c r="AI17" s="929" t="str">
        <f>IFERROR(BG17,"")</f>
        <v/>
      </c>
      <c r="AJ17" s="929"/>
      <c r="AK17" s="929"/>
      <c r="AL17" s="962"/>
      <c r="AM17" s="963"/>
      <c r="AN17" s="964"/>
      <c r="AO17" s="929" t="str">
        <f>BM17</f>
        <v/>
      </c>
      <c r="AP17" s="929"/>
      <c r="AQ17" s="929"/>
      <c r="AR17" s="2365"/>
      <c r="AS17" s="2366"/>
      <c r="AT17" s="2366"/>
      <c r="AU17" s="994" t="s">
        <v>119</v>
      </c>
      <c r="AV17" s="995"/>
      <c r="AW17" s="5"/>
      <c r="AX17" s="2338"/>
      <c r="AY17" s="927"/>
      <c r="AZ17" s="927"/>
      <c r="BA17" s="2482" t="str">
        <f t="shared" si="0"/>
        <v/>
      </c>
      <c r="BB17" s="2482"/>
      <c r="BC17" s="2482"/>
      <c r="BD17" s="2482" t="str">
        <f t="shared" si="1"/>
        <v/>
      </c>
      <c r="BE17" s="2482"/>
      <c r="BF17" s="2482"/>
      <c r="BG17" s="2482" t="e">
        <f t="shared" si="2"/>
        <v>#VALUE!</v>
      </c>
      <c r="BH17" s="2482"/>
      <c r="BI17" s="2482"/>
      <c r="BJ17" s="2482" t="str">
        <f t="shared" si="3"/>
        <v/>
      </c>
      <c r="BK17" s="2482"/>
      <c r="BL17" s="2482"/>
      <c r="BM17" s="1028" t="str">
        <f>IFERROR(SQRT(AL17/AL16)*AO16,"")</f>
        <v/>
      </c>
      <c r="BN17" s="1028"/>
      <c r="BO17" s="1514"/>
      <c r="BP17" s="5"/>
      <c r="BQ17" s="5"/>
      <c r="BR17" s="5"/>
      <c r="BS17" s="5"/>
      <c r="BT17" s="5"/>
      <c r="BU17" s="5"/>
      <c r="BV17" s="5"/>
      <c r="BW17" s="5"/>
      <c r="BX17" s="5"/>
      <c r="BY17" s="5"/>
      <c r="BZ17" s="5"/>
      <c r="CA17" s="5"/>
      <c r="CB17" s="5"/>
      <c r="CC17" s="5"/>
      <c r="CD17" s="5"/>
      <c r="CE17" s="5"/>
      <c r="CF17" s="5"/>
    </row>
    <row r="18" spans="1:84" ht="12" customHeight="1" x14ac:dyDescent="0.25">
      <c r="A18" s="2487"/>
      <c r="B18" s="897"/>
      <c r="C18" s="897"/>
      <c r="D18" s="897"/>
      <c r="E18" s="897"/>
      <c r="F18" s="897"/>
      <c r="G18" s="2488"/>
      <c r="H18" s="2472" t="s">
        <v>911</v>
      </c>
      <c r="I18" s="2473"/>
      <c r="J18" s="2474"/>
      <c r="K18" s="2463" t="s">
        <v>533</v>
      </c>
      <c r="L18" s="2464"/>
      <c r="M18" s="2465"/>
      <c r="N18" s="2466"/>
      <c r="O18" s="2466"/>
      <c r="P18" s="2466"/>
      <c r="Q18" s="2462"/>
      <c r="R18" s="2462"/>
      <c r="S18" s="2462"/>
      <c r="T18" s="2462"/>
      <c r="U18" s="2462"/>
      <c r="V18" s="2462"/>
      <c r="W18" s="2462"/>
      <c r="X18" s="2462"/>
      <c r="Y18" s="2462"/>
      <c r="Z18" s="2462"/>
      <c r="AA18" s="2462"/>
      <c r="AB18" s="2462"/>
      <c r="AC18" s="2462"/>
      <c r="AD18" s="2462"/>
      <c r="AE18" s="2462"/>
      <c r="AF18" s="2462"/>
      <c r="AG18" s="2462"/>
      <c r="AH18" s="2462"/>
      <c r="AI18" s="2462"/>
      <c r="AJ18" s="2462"/>
      <c r="AK18" s="2462"/>
      <c r="AL18" s="2462"/>
      <c r="AM18" s="2462"/>
      <c r="AN18" s="2462"/>
      <c r="AO18" s="2462"/>
      <c r="AP18" s="2462"/>
      <c r="AQ18" s="2462"/>
      <c r="AR18" s="2459" t="str">
        <f>IF($A16&lt;&gt;"","---","")</f>
        <v/>
      </c>
      <c r="AS18" s="2460"/>
      <c r="AT18" s="2460"/>
      <c r="AU18" s="2460"/>
      <c r="AV18" s="2461"/>
      <c r="AW18" s="5"/>
      <c r="AX18" s="2467"/>
      <c r="AY18" s="2468"/>
      <c r="AZ18" s="2468"/>
      <c r="BA18" s="2469" t="str">
        <f>IF(1.08*N18*(W18-Q18)/1000&lt;&gt;0,1.08*N18*(W18-Q18)/1000,"")</f>
        <v/>
      </c>
      <c r="BB18" s="2469"/>
      <c r="BC18" s="2469"/>
      <c r="BD18" s="2469" t="str">
        <f t="shared" si="1"/>
        <v/>
      </c>
      <c r="BE18" s="2469"/>
      <c r="BF18" s="2469"/>
      <c r="BG18" s="2469" t="str">
        <f>IF(AO18*500*(AC18-AF18)/1000&lt;&gt;0,AO18*500*(AC18-AF18)/1000,"")</f>
        <v/>
      </c>
      <c r="BH18" s="2469"/>
      <c r="BI18" s="2469"/>
      <c r="BJ18" s="2469" t="str">
        <f t="shared" si="3"/>
        <v/>
      </c>
      <c r="BK18" s="2469"/>
      <c r="BL18" s="2469"/>
      <c r="BM18" s="2478" t="s">
        <v>99</v>
      </c>
      <c r="BN18" s="2479"/>
      <c r="BO18" s="2480"/>
      <c r="BP18" s="5"/>
      <c r="BQ18" s="5"/>
      <c r="BR18" s="5"/>
      <c r="BS18" s="5"/>
      <c r="BT18" s="5"/>
      <c r="BU18" s="5"/>
      <c r="BV18" s="5"/>
      <c r="BW18" s="5"/>
      <c r="BX18" s="5"/>
      <c r="BY18" s="5"/>
      <c r="BZ18" s="5"/>
      <c r="CA18" s="5"/>
      <c r="CB18" s="5"/>
      <c r="CC18" s="5"/>
      <c r="CD18" s="5"/>
      <c r="CE18" s="5"/>
      <c r="CF18" s="5"/>
    </row>
    <row r="19" spans="1:84" ht="12" customHeight="1" x14ac:dyDescent="0.25">
      <c r="A19" s="947"/>
      <c r="B19" s="948"/>
      <c r="C19" s="948"/>
      <c r="D19" s="948"/>
      <c r="E19" s="948"/>
      <c r="F19" s="948"/>
      <c r="G19" s="949"/>
      <c r="H19" s="2504"/>
      <c r="I19" s="2505"/>
      <c r="J19" s="2506"/>
      <c r="K19" s="923" t="s">
        <v>604</v>
      </c>
      <c r="L19" s="924"/>
      <c r="M19" s="925"/>
      <c r="N19" s="937"/>
      <c r="O19" s="937"/>
      <c r="P19" s="937"/>
      <c r="Q19" s="927"/>
      <c r="R19" s="927"/>
      <c r="S19" s="927"/>
      <c r="T19" s="927"/>
      <c r="U19" s="927"/>
      <c r="V19" s="927"/>
      <c r="W19" s="927"/>
      <c r="X19" s="927"/>
      <c r="Y19" s="927"/>
      <c r="Z19" s="927"/>
      <c r="AA19" s="927"/>
      <c r="AB19" s="927"/>
      <c r="AC19" s="927"/>
      <c r="AD19" s="927"/>
      <c r="AE19" s="927"/>
      <c r="AF19" s="927"/>
      <c r="AG19" s="927"/>
      <c r="AH19" s="927"/>
      <c r="AI19" s="929" t="str">
        <f>IFERROR(BG19,"")</f>
        <v/>
      </c>
      <c r="AJ19" s="929"/>
      <c r="AK19" s="929"/>
      <c r="AL19" s="927"/>
      <c r="AM19" s="927"/>
      <c r="AN19" s="927"/>
      <c r="AO19" s="929" t="str">
        <f>BM19</f>
        <v/>
      </c>
      <c r="AP19" s="929"/>
      <c r="AQ19" s="929"/>
      <c r="AR19" s="2365"/>
      <c r="AS19" s="2366"/>
      <c r="AT19" s="2366"/>
      <c r="AU19" s="994" t="s">
        <v>119</v>
      </c>
      <c r="AV19" s="995"/>
      <c r="AW19" s="5"/>
      <c r="AX19" s="2338"/>
      <c r="AY19" s="927"/>
      <c r="AZ19" s="927"/>
      <c r="BA19" s="2482" t="str">
        <f>IF(1.08*N19*(W19-Q19)/1000&lt;&gt;0,1.08*N19*(W19-Q19)/1000,"")</f>
        <v/>
      </c>
      <c r="BB19" s="2482"/>
      <c r="BC19" s="2482"/>
      <c r="BD19" s="2482" t="str">
        <f t="shared" si="1"/>
        <v/>
      </c>
      <c r="BE19" s="2482"/>
      <c r="BF19" s="2482"/>
      <c r="BG19" s="2482" t="e">
        <f>IF(AO19*500*(AC19-AF19)/1000&lt;&gt;0,AO19*500*(AC19-AF19)/1000,"")</f>
        <v>#VALUE!</v>
      </c>
      <c r="BH19" s="2482"/>
      <c r="BI19" s="2482"/>
      <c r="BJ19" s="2482" t="str">
        <f t="shared" si="3"/>
        <v/>
      </c>
      <c r="BK19" s="2482"/>
      <c r="BL19" s="2482"/>
      <c r="BM19" s="1028" t="str">
        <f>IFERROR(SQRT(AL19/AL18)*AO18,"")</f>
        <v/>
      </c>
      <c r="BN19" s="1028"/>
      <c r="BO19" s="1514"/>
      <c r="BP19" s="5"/>
      <c r="BQ19" s="5"/>
      <c r="BR19" s="5"/>
      <c r="BS19" s="5"/>
      <c r="BT19" s="5"/>
      <c r="BU19" s="5"/>
      <c r="BV19" s="5"/>
      <c r="BW19" s="5"/>
      <c r="BX19" s="5"/>
      <c r="BY19" s="5"/>
      <c r="BZ19" s="5"/>
      <c r="CA19" s="5"/>
      <c r="CB19" s="5"/>
      <c r="CC19" s="5"/>
      <c r="CD19" s="5"/>
      <c r="CE19" s="5"/>
      <c r="CF19" s="5"/>
    </row>
    <row r="20" spans="1:84" ht="12" customHeight="1" x14ac:dyDescent="0.25">
      <c r="A20" s="944"/>
      <c r="B20" s="945"/>
      <c r="C20" s="945"/>
      <c r="D20" s="945"/>
      <c r="E20" s="945"/>
      <c r="F20" s="945"/>
      <c r="G20" s="946"/>
      <c r="H20" s="2489" t="s">
        <v>910</v>
      </c>
      <c r="I20" s="2490"/>
      <c r="J20" s="2491"/>
      <c r="K20" s="2495" t="s">
        <v>533</v>
      </c>
      <c r="L20" s="2496"/>
      <c r="M20" s="2497"/>
      <c r="N20" s="2409"/>
      <c r="O20" s="2410"/>
      <c r="P20" s="2411"/>
      <c r="Q20" s="2352"/>
      <c r="R20" s="2353"/>
      <c r="S20" s="2354"/>
      <c r="T20" s="2352"/>
      <c r="U20" s="2353"/>
      <c r="V20" s="2354"/>
      <c r="W20" s="2352"/>
      <c r="X20" s="2353"/>
      <c r="Y20" s="2354"/>
      <c r="Z20" s="2352"/>
      <c r="AA20" s="2353"/>
      <c r="AB20" s="2354"/>
      <c r="AC20" s="2352"/>
      <c r="AD20" s="2353"/>
      <c r="AE20" s="2354"/>
      <c r="AF20" s="2352"/>
      <c r="AG20" s="2353"/>
      <c r="AH20" s="2354"/>
      <c r="AI20" s="2352"/>
      <c r="AJ20" s="2353"/>
      <c r="AK20" s="2354"/>
      <c r="AL20" s="2352"/>
      <c r="AM20" s="2353"/>
      <c r="AN20" s="2354"/>
      <c r="AO20" s="2352"/>
      <c r="AP20" s="2353"/>
      <c r="AQ20" s="2354"/>
      <c r="AR20" s="2483" t="str">
        <f>IF($A20&lt;&gt;"","---","")</f>
        <v/>
      </c>
      <c r="AS20" s="2484"/>
      <c r="AT20" s="2484"/>
      <c r="AU20" s="2484"/>
      <c r="AV20" s="2485"/>
      <c r="AW20" s="5"/>
      <c r="AX20" s="2334"/>
      <c r="AY20" s="2335"/>
      <c r="AZ20" s="2335"/>
      <c r="BA20" s="2486" t="str">
        <f t="shared" si="0"/>
        <v/>
      </c>
      <c r="BB20" s="2486"/>
      <c r="BC20" s="2486"/>
      <c r="BD20" s="2486" t="str">
        <f t="shared" si="1"/>
        <v/>
      </c>
      <c r="BE20" s="2486"/>
      <c r="BF20" s="2486"/>
      <c r="BG20" s="2486" t="str">
        <f t="shared" si="2"/>
        <v/>
      </c>
      <c r="BH20" s="2486"/>
      <c r="BI20" s="2486"/>
      <c r="BJ20" s="2486" t="str">
        <f t="shared" si="3"/>
        <v/>
      </c>
      <c r="BK20" s="2486"/>
      <c r="BL20" s="2486"/>
      <c r="BM20" s="2498" t="s">
        <v>99</v>
      </c>
      <c r="BN20" s="2499"/>
      <c r="BO20" s="2500"/>
      <c r="BP20" s="5"/>
      <c r="BQ20" s="5"/>
      <c r="BR20" s="5"/>
      <c r="BS20" s="5"/>
      <c r="BT20" s="5"/>
      <c r="BU20" s="5"/>
      <c r="BV20" s="5"/>
      <c r="BW20" s="5"/>
      <c r="BX20" s="5"/>
      <c r="BY20" s="5"/>
      <c r="BZ20" s="5"/>
      <c r="CA20" s="5"/>
      <c r="CB20" s="5"/>
      <c r="CC20" s="5"/>
      <c r="CD20" s="5"/>
      <c r="CE20" s="5"/>
      <c r="CF20" s="5"/>
    </row>
    <row r="21" spans="1:84" ht="12" customHeight="1" x14ac:dyDescent="0.25">
      <c r="A21" s="2487"/>
      <c r="B21" s="897"/>
      <c r="C21" s="897"/>
      <c r="D21" s="897"/>
      <c r="E21" s="897"/>
      <c r="F21" s="897"/>
      <c r="G21" s="2488"/>
      <c r="H21" s="2492"/>
      <c r="I21" s="2493"/>
      <c r="J21" s="2494"/>
      <c r="K21" s="923" t="s">
        <v>604</v>
      </c>
      <c r="L21" s="924"/>
      <c r="M21" s="925"/>
      <c r="N21" s="2501"/>
      <c r="O21" s="2502"/>
      <c r="P21" s="2503"/>
      <c r="Q21" s="962"/>
      <c r="R21" s="963"/>
      <c r="S21" s="964"/>
      <c r="T21" s="962"/>
      <c r="U21" s="963"/>
      <c r="V21" s="964"/>
      <c r="W21" s="962"/>
      <c r="X21" s="963"/>
      <c r="Y21" s="964"/>
      <c r="Z21" s="962"/>
      <c r="AA21" s="963"/>
      <c r="AB21" s="964"/>
      <c r="AC21" s="962"/>
      <c r="AD21" s="963"/>
      <c r="AE21" s="964"/>
      <c r="AF21" s="962"/>
      <c r="AG21" s="963"/>
      <c r="AH21" s="964"/>
      <c r="AI21" s="929" t="str">
        <f>IFERROR(BG21,"")</f>
        <v/>
      </c>
      <c r="AJ21" s="929"/>
      <c r="AK21" s="929"/>
      <c r="AL21" s="962"/>
      <c r="AM21" s="963"/>
      <c r="AN21" s="964"/>
      <c r="AO21" s="929" t="str">
        <f>BM21</f>
        <v/>
      </c>
      <c r="AP21" s="929"/>
      <c r="AQ21" s="929"/>
      <c r="AR21" s="2365"/>
      <c r="AS21" s="2366"/>
      <c r="AT21" s="2366"/>
      <c r="AU21" s="994" t="s">
        <v>119</v>
      </c>
      <c r="AV21" s="995"/>
      <c r="AW21" s="5"/>
      <c r="AX21" s="2338"/>
      <c r="AY21" s="927"/>
      <c r="AZ21" s="927"/>
      <c r="BA21" s="2482" t="str">
        <f t="shared" si="0"/>
        <v/>
      </c>
      <c r="BB21" s="2482"/>
      <c r="BC21" s="2482"/>
      <c r="BD21" s="2482" t="str">
        <f t="shared" si="1"/>
        <v/>
      </c>
      <c r="BE21" s="2482"/>
      <c r="BF21" s="2482"/>
      <c r="BG21" s="2482" t="e">
        <f t="shared" si="2"/>
        <v>#VALUE!</v>
      </c>
      <c r="BH21" s="2482"/>
      <c r="BI21" s="2482"/>
      <c r="BJ21" s="2482" t="str">
        <f t="shared" si="3"/>
        <v/>
      </c>
      <c r="BK21" s="2482"/>
      <c r="BL21" s="2482"/>
      <c r="BM21" s="1028" t="str">
        <f>IFERROR(SQRT(AL21/AL20)*AO20,"")</f>
        <v/>
      </c>
      <c r="BN21" s="1028"/>
      <c r="BO21" s="1514"/>
      <c r="BP21" s="5"/>
      <c r="BQ21" s="5"/>
      <c r="BR21" s="5"/>
      <c r="BS21" s="5"/>
      <c r="BT21" s="5"/>
      <c r="BU21" s="5"/>
      <c r="BV21" s="5"/>
      <c r="BW21" s="5"/>
      <c r="BX21" s="5"/>
      <c r="BY21" s="5"/>
      <c r="BZ21" s="5"/>
      <c r="CA21" s="5"/>
      <c r="CB21" s="5"/>
      <c r="CC21" s="5"/>
      <c r="CD21" s="5"/>
      <c r="CE21" s="5"/>
      <c r="CF21" s="5"/>
    </row>
    <row r="22" spans="1:84" ht="12" customHeight="1" x14ac:dyDescent="0.25">
      <c r="A22" s="2487"/>
      <c r="B22" s="897"/>
      <c r="C22" s="897"/>
      <c r="D22" s="897"/>
      <c r="E22" s="897"/>
      <c r="F22" s="897"/>
      <c r="G22" s="2488"/>
      <c r="H22" s="2472" t="s">
        <v>911</v>
      </c>
      <c r="I22" s="2473"/>
      <c r="J22" s="2474"/>
      <c r="K22" s="2463" t="s">
        <v>533</v>
      </c>
      <c r="L22" s="2464"/>
      <c r="M22" s="2465"/>
      <c r="N22" s="2466"/>
      <c r="O22" s="2466"/>
      <c r="P22" s="2466"/>
      <c r="Q22" s="2462"/>
      <c r="R22" s="2462"/>
      <c r="S22" s="2462"/>
      <c r="T22" s="2462"/>
      <c r="U22" s="2462"/>
      <c r="V22" s="2462"/>
      <c r="W22" s="2462"/>
      <c r="X22" s="2462"/>
      <c r="Y22" s="2462"/>
      <c r="Z22" s="2462"/>
      <c r="AA22" s="2462"/>
      <c r="AB22" s="2462"/>
      <c r="AC22" s="2462"/>
      <c r="AD22" s="2462"/>
      <c r="AE22" s="2462"/>
      <c r="AF22" s="2462"/>
      <c r="AG22" s="2462"/>
      <c r="AH22" s="2462"/>
      <c r="AI22" s="2462"/>
      <c r="AJ22" s="2462"/>
      <c r="AK22" s="2462"/>
      <c r="AL22" s="2462"/>
      <c r="AM22" s="2462"/>
      <c r="AN22" s="2462"/>
      <c r="AO22" s="2462"/>
      <c r="AP22" s="2462"/>
      <c r="AQ22" s="2462"/>
      <c r="AR22" s="2459" t="str">
        <f>IF($A20&lt;&gt;"","---","")</f>
        <v/>
      </c>
      <c r="AS22" s="2460"/>
      <c r="AT22" s="2460"/>
      <c r="AU22" s="2460"/>
      <c r="AV22" s="2461"/>
      <c r="AW22" s="5"/>
      <c r="AX22" s="2467"/>
      <c r="AY22" s="2468"/>
      <c r="AZ22" s="2468"/>
      <c r="BA22" s="2469" t="str">
        <f>IF(1.08*N22*(W22-Q22)/1000&lt;&gt;0,1.08*N22*(W22-Q22)/1000,"")</f>
        <v/>
      </c>
      <c r="BB22" s="2469"/>
      <c r="BC22" s="2469"/>
      <c r="BD22" s="2469" t="str">
        <f t="shared" si="1"/>
        <v/>
      </c>
      <c r="BE22" s="2469"/>
      <c r="BF22" s="2469"/>
      <c r="BG22" s="2469" t="str">
        <f>IF(AO22*500*(AC22-AF22)/1000&lt;&gt;0,AO22*500*(AC22-AF22)/1000,"")</f>
        <v/>
      </c>
      <c r="BH22" s="2469"/>
      <c r="BI22" s="2469"/>
      <c r="BJ22" s="2469" t="str">
        <f t="shared" si="3"/>
        <v/>
      </c>
      <c r="BK22" s="2469"/>
      <c r="BL22" s="2469"/>
      <c r="BM22" s="2478" t="s">
        <v>99</v>
      </c>
      <c r="BN22" s="2479"/>
      <c r="BO22" s="2480"/>
      <c r="BP22" s="5"/>
      <c r="BQ22" s="5"/>
      <c r="BR22" s="5"/>
      <c r="BS22" s="5"/>
      <c r="BT22" s="5"/>
      <c r="BU22" s="5"/>
      <c r="BV22" s="5"/>
      <c r="BW22" s="5"/>
      <c r="BX22" s="5"/>
      <c r="BY22" s="5"/>
      <c r="BZ22" s="5"/>
      <c r="CA22" s="5"/>
      <c r="CB22" s="5"/>
      <c r="CC22" s="5"/>
      <c r="CD22" s="5"/>
      <c r="CE22" s="5"/>
      <c r="CF22" s="5"/>
    </row>
    <row r="23" spans="1:84" ht="12" customHeight="1" x14ac:dyDescent="0.25">
      <c r="A23" s="947"/>
      <c r="B23" s="948"/>
      <c r="C23" s="948"/>
      <c r="D23" s="948"/>
      <c r="E23" s="948"/>
      <c r="F23" s="948"/>
      <c r="G23" s="949"/>
      <c r="H23" s="2504"/>
      <c r="I23" s="2505"/>
      <c r="J23" s="2506"/>
      <c r="K23" s="923" t="s">
        <v>604</v>
      </c>
      <c r="L23" s="924"/>
      <c r="M23" s="925"/>
      <c r="N23" s="937"/>
      <c r="O23" s="937"/>
      <c r="P23" s="937"/>
      <c r="Q23" s="927"/>
      <c r="R23" s="927"/>
      <c r="S23" s="927"/>
      <c r="T23" s="927"/>
      <c r="U23" s="927"/>
      <c r="V23" s="927"/>
      <c r="W23" s="927"/>
      <c r="X23" s="927"/>
      <c r="Y23" s="927"/>
      <c r="Z23" s="927"/>
      <c r="AA23" s="927"/>
      <c r="AB23" s="927"/>
      <c r="AC23" s="927"/>
      <c r="AD23" s="927"/>
      <c r="AE23" s="927"/>
      <c r="AF23" s="927"/>
      <c r="AG23" s="927"/>
      <c r="AH23" s="927"/>
      <c r="AI23" s="929" t="str">
        <f>IFERROR(BG23,"")</f>
        <v/>
      </c>
      <c r="AJ23" s="929"/>
      <c r="AK23" s="929"/>
      <c r="AL23" s="927"/>
      <c r="AM23" s="927"/>
      <c r="AN23" s="927"/>
      <c r="AO23" s="929" t="str">
        <f>BM23</f>
        <v/>
      </c>
      <c r="AP23" s="929"/>
      <c r="AQ23" s="929"/>
      <c r="AR23" s="2365"/>
      <c r="AS23" s="2366"/>
      <c r="AT23" s="2366"/>
      <c r="AU23" s="994" t="s">
        <v>119</v>
      </c>
      <c r="AV23" s="995"/>
      <c r="AW23" s="5"/>
      <c r="AX23" s="2338"/>
      <c r="AY23" s="927"/>
      <c r="AZ23" s="927"/>
      <c r="BA23" s="2482" t="str">
        <f>IF(1.08*N23*(W23-Q23)/1000&lt;&gt;0,1.08*N23*(W23-Q23)/1000,"")</f>
        <v/>
      </c>
      <c r="BB23" s="2482"/>
      <c r="BC23" s="2482"/>
      <c r="BD23" s="2482" t="str">
        <f t="shared" si="1"/>
        <v/>
      </c>
      <c r="BE23" s="2482"/>
      <c r="BF23" s="2482"/>
      <c r="BG23" s="2482" t="e">
        <f>IF(AO23*500*(AC23-AF23)/1000&lt;&gt;0,AO23*500*(AC23-AF23)/1000,"")</f>
        <v>#VALUE!</v>
      </c>
      <c r="BH23" s="2482"/>
      <c r="BI23" s="2482"/>
      <c r="BJ23" s="2482" t="str">
        <f t="shared" si="3"/>
        <v/>
      </c>
      <c r="BK23" s="2482"/>
      <c r="BL23" s="2482"/>
      <c r="BM23" s="1028" t="str">
        <f>IFERROR(SQRT(AL23/AL22)*AO22,"")</f>
        <v/>
      </c>
      <c r="BN23" s="1028"/>
      <c r="BO23" s="1514"/>
      <c r="BP23" s="5"/>
      <c r="BQ23" s="5"/>
      <c r="BR23" s="5"/>
      <c r="BS23" s="5"/>
      <c r="BT23" s="5"/>
      <c r="BU23" s="5"/>
      <c r="BV23" s="5"/>
      <c r="BW23" s="5"/>
      <c r="BX23" s="5"/>
      <c r="BY23" s="5"/>
      <c r="BZ23" s="5"/>
      <c r="CA23" s="5"/>
      <c r="CB23" s="5"/>
      <c r="CC23" s="5"/>
      <c r="CD23" s="5"/>
      <c r="CE23" s="5"/>
      <c r="CF23" s="5"/>
    </row>
    <row r="24" spans="1:84" ht="12" customHeight="1" x14ac:dyDescent="0.25">
      <c r="A24" s="944"/>
      <c r="B24" s="945"/>
      <c r="C24" s="945"/>
      <c r="D24" s="945"/>
      <c r="E24" s="945"/>
      <c r="F24" s="945"/>
      <c r="G24" s="946"/>
      <c r="H24" s="2489" t="s">
        <v>910</v>
      </c>
      <c r="I24" s="2490"/>
      <c r="J24" s="2491"/>
      <c r="K24" s="2495" t="s">
        <v>533</v>
      </c>
      <c r="L24" s="2496"/>
      <c r="M24" s="2497"/>
      <c r="N24" s="2409"/>
      <c r="O24" s="2410"/>
      <c r="P24" s="2411"/>
      <c r="Q24" s="2352"/>
      <c r="R24" s="2353"/>
      <c r="S24" s="2354"/>
      <c r="T24" s="2352"/>
      <c r="U24" s="2353"/>
      <c r="V24" s="2354"/>
      <c r="W24" s="2352"/>
      <c r="X24" s="2353"/>
      <c r="Y24" s="2354"/>
      <c r="Z24" s="2352"/>
      <c r="AA24" s="2353"/>
      <c r="AB24" s="2354"/>
      <c r="AC24" s="2352"/>
      <c r="AD24" s="2353"/>
      <c r="AE24" s="2354"/>
      <c r="AF24" s="2352"/>
      <c r="AG24" s="2353"/>
      <c r="AH24" s="2354"/>
      <c r="AI24" s="2352"/>
      <c r="AJ24" s="2353"/>
      <c r="AK24" s="2354"/>
      <c r="AL24" s="2352"/>
      <c r="AM24" s="2353"/>
      <c r="AN24" s="2354"/>
      <c r="AO24" s="2352"/>
      <c r="AP24" s="2353"/>
      <c r="AQ24" s="2354"/>
      <c r="AR24" s="2483" t="str">
        <f>IF($A24&lt;&gt;"","---","")</f>
        <v/>
      </c>
      <c r="AS24" s="2484"/>
      <c r="AT24" s="2484"/>
      <c r="AU24" s="2484"/>
      <c r="AV24" s="2485"/>
      <c r="AW24" s="5"/>
      <c r="AX24" s="2334"/>
      <c r="AY24" s="2335"/>
      <c r="AZ24" s="2335"/>
      <c r="BA24" s="2486" t="str">
        <f t="shared" si="0"/>
        <v/>
      </c>
      <c r="BB24" s="2486"/>
      <c r="BC24" s="2486"/>
      <c r="BD24" s="2486" t="str">
        <f t="shared" si="1"/>
        <v/>
      </c>
      <c r="BE24" s="2486"/>
      <c r="BF24" s="2486"/>
      <c r="BG24" s="2486" t="str">
        <f t="shared" si="2"/>
        <v/>
      </c>
      <c r="BH24" s="2486"/>
      <c r="BI24" s="2486"/>
      <c r="BJ24" s="2486" t="str">
        <f t="shared" si="3"/>
        <v/>
      </c>
      <c r="BK24" s="2486"/>
      <c r="BL24" s="2486"/>
      <c r="BM24" s="2498" t="s">
        <v>99</v>
      </c>
      <c r="BN24" s="2499"/>
      <c r="BO24" s="2500"/>
      <c r="BP24" s="5"/>
      <c r="BQ24" s="5"/>
      <c r="BR24" s="5"/>
      <c r="BS24" s="5"/>
      <c r="BT24" s="5"/>
      <c r="BU24" s="5"/>
      <c r="BV24" s="5"/>
      <c r="BW24" s="5"/>
      <c r="BX24" s="5"/>
      <c r="BY24" s="5"/>
      <c r="BZ24" s="5"/>
      <c r="CA24" s="5"/>
      <c r="CB24" s="5"/>
      <c r="CC24" s="5"/>
      <c r="CD24" s="5"/>
      <c r="CE24" s="5"/>
      <c r="CF24" s="5"/>
    </row>
    <row r="25" spans="1:84" ht="12" customHeight="1" x14ac:dyDescent="0.25">
      <c r="A25" s="2487"/>
      <c r="B25" s="897"/>
      <c r="C25" s="897"/>
      <c r="D25" s="897"/>
      <c r="E25" s="897"/>
      <c r="F25" s="897"/>
      <c r="G25" s="2488"/>
      <c r="H25" s="2492"/>
      <c r="I25" s="2493"/>
      <c r="J25" s="2494"/>
      <c r="K25" s="923" t="s">
        <v>604</v>
      </c>
      <c r="L25" s="924"/>
      <c r="M25" s="925"/>
      <c r="N25" s="2501"/>
      <c r="O25" s="2502"/>
      <c r="P25" s="2503"/>
      <c r="Q25" s="962"/>
      <c r="R25" s="963"/>
      <c r="S25" s="964"/>
      <c r="T25" s="962"/>
      <c r="U25" s="963"/>
      <c r="V25" s="964"/>
      <c r="W25" s="962"/>
      <c r="X25" s="963"/>
      <c r="Y25" s="964"/>
      <c r="Z25" s="962"/>
      <c r="AA25" s="963"/>
      <c r="AB25" s="964"/>
      <c r="AC25" s="962"/>
      <c r="AD25" s="963"/>
      <c r="AE25" s="964"/>
      <c r="AF25" s="962"/>
      <c r="AG25" s="963"/>
      <c r="AH25" s="964"/>
      <c r="AI25" s="929" t="str">
        <f>IFERROR(BG25,"")</f>
        <v/>
      </c>
      <c r="AJ25" s="929"/>
      <c r="AK25" s="929"/>
      <c r="AL25" s="962"/>
      <c r="AM25" s="963"/>
      <c r="AN25" s="964"/>
      <c r="AO25" s="929" t="str">
        <f>BM25</f>
        <v/>
      </c>
      <c r="AP25" s="929"/>
      <c r="AQ25" s="929"/>
      <c r="AR25" s="2365"/>
      <c r="AS25" s="2366"/>
      <c r="AT25" s="2366"/>
      <c r="AU25" s="994" t="s">
        <v>119</v>
      </c>
      <c r="AV25" s="995"/>
      <c r="AW25" s="5"/>
      <c r="AX25" s="2338"/>
      <c r="AY25" s="927"/>
      <c r="AZ25" s="927"/>
      <c r="BA25" s="2482" t="str">
        <f t="shared" si="0"/>
        <v/>
      </c>
      <c r="BB25" s="2482"/>
      <c r="BC25" s="2482"/>
      <c r="BD25" s="2482" t="str">
        <f t="shared" si="1"/>
        <v/>
      </c>
      <c r="BE25" s="2482"/>
      <c r="BF25" s="2482"/>
      <c r="BG25" s="2482" t="e">
        <f t="shared" si="2"/>
        <v>#VALUE!</v>
      </c>
      <c r="BH25" s="2482"/>
      <c r="BI25" s="2482"/>
      <c r="BJ25" s="2482" t="str">
        <f t="shared" si="3"/>
        <v/>
      </c>
      <c r="BK25" s="2482"/>
      <c r="BL25" s="2482"/>
      <c r="BM25" s="1028" t="str">
        <f>IFERROR(SQRT(AL25/AL24)*AO24,"")</f>
        <v/>
      </c>
      <c r="BN25" s="1028"/>
      <c r="BO25" s="1514"/>
      <c r="BP25" s="5"/>
      <c r="BQ25" s="5"/>
      <c r="BR25" s="5"/>
      <c r="BS25" s="5"/>
      <c r="BT25" s="5"/>
      <c r="BU25" s="5"/>
      <c r="BV25" s="5"/>
      <c r="BW25" s="5"/>
      <c r="BX25" s="5"/>
      <c r="BY25" s="5"/>
      <c r="BZ25" s="5"/>
      <c r="CA25" s="5"/>
      <c r="CB25" s="5"/>
      <c r="CC25" s="5"/>
      <c r="CD25" s="5"/>
      <c r="CE25" s="5"/>
      <c r="CF25" s="5"/>
    </row>
    <row r="26" spans="1:84" ht="12" customHeight="1" x14ac:dyDescent="0.25">
      <c r="A26" s="2487"/>
      <c r="B26" s="897"/>
      <c r="C26" s="897"/>
      <c r="D26" s="897"/>
      <c r="E26" s="897"/>
      <c r="F26" s="897"/>
      <c r="G26" s="2488"/>
      <c r="H26" s="2472" t="s">
        <v>911</v>
      </c>
      <c r="I26" s="2473"/>
      <c r="J26" s="2474"/>
      <c r="K26" s="2463" t="s">
        <v>533</v>
      </c>
      <c r="L26" s="2464"/>
      <c r="M26" s="2465"/>
      <c r="N26" s="2466"/>
      <c r="O26" s="2466"/>
      <c r="P26" s="2466"/>
      <c r="Q26" s="2462"/>
      <c r="R26" s="2462"/>
      <c r="S26" s="2462"/>
      <c r="T26" s="2462"/>
      <c r="U26" s="2462"/>
      <c r="V26" s="2462"/>
      <c r="W26" s="2462"/>
      <c r="X26" s="2462"/>
      <c r="Y26" s="2462"/>
      <c r="Z26" s="2462"/>
      <c r="AA26" s="2462"/>
      <c r="AB26" s="2462"/>
      <c r="AC26" s="2462"/>
      <c r="AD26" s="2462"/>
      <c r="AE26" s="2462"/>
      <c r="AF26" s="2462"/>
      <c r="AG26" s="2462"/>
      <c r="AH26" s="2462"/>
      <c r="AI26" s="2462"/>
      <c r="AJ26" s="2462"/>
      <c r="AK26" s="2462"/>
      <c r="AL26" s="2462"/>
      <c r="AM26" s="2462"/>
      <c r="AN26" s="2462"/>
      <c r="AO26" s="2462"/>
      <c r="AP26" s="2462"/>
      <c r="AQ26" s="2462"/>
      <c r="AR26" s="2459" t="str">
        <f>IF($A24&lt;&gt;"","---","")</f>
        <v/>
      </c>
      <c r="AS26" s="2460"/>
      <c r="AT26" s="2460"/>
      <c r="AU26" s="2460"/>
      <c r="AV26" s="2461"/>
      <c r="AW26" s="5"/>
      <c r="AX26" s="2467"/>
      <c r="AY26" s="2468"/>
      <c r="AZ26" s="2468"/>
      <c r="BA26" s="2469" t="str">
        <f>IF(1.08*N26*(W26-Q26)/1000&lt;&gt;0,1.08*N26*(W26-Q26)/1000,"")</f>
        <v/>
      </c>
      <c r="BB26" s="2469"/>
      <c r="BC26" s="2469"/>
      <c r="BD26" s="2469" t="str">
        <f t="shared" si="1"/>
        <v/>
      </c>
      <c r="BE26" s="2469"/>
      <c r="BF26" s="2469"/>
      <c r="BG26" s="2469" t="str">
        <f>IF(AO26*500*(AC26-AF26)/1000&lt;&gt;0,AO26*500*(AC26-AF26)/1000,"")</f>
        <v/>
      </c>
      <c r="BH26" s="2469"/>
      <c r="BI26" s="2469"/>
      <c r="BJ26" s="2469" t="str">
        <f t="shared" si="3"/>
        <v/>
      </c>
      <c r="BK26" s="2469"/>
      <c r="BL26" s="2469"/>
      <c r="BM26" s="2478" t="s">
        <v>99</v>
      </c>
      <c r="BN26" s="2479"/>
      <c r="BO26" s="2480"/>
      <c r="BP26" s="5"/>
      <c r="BQ26" s="5"/>
      <c r="BR26" s="5"/>
      <c r="BS26" s="5"/>
      <c r="BT26" s="5"/>
      <c r="BU26" s="5"/>
      <c r="BV26" s="5"/>
      <c r="BW26" s="5"/>
      <c r="BX26" s="5"/>
      <c r="BY26" s="5"/>
      <c r="BZ26" s="5"/>
      <c r="CA26" s="5"/>
      <c r="CB26" s="5"/>
      <c r="CC26" s="5"/>
      <c r="CD26" s="5"/>
      <c r="CE26" s="5"/>
      <c r="CF26" s="5"/>
    </row>
    <row r="27" spans="1:84" ht="12" customHeight="1" x14ac:dyDescent="0.25">
      <c r="A27" s="947"/>
      <c r="B27" s="948"/>
      <c r="C27" s="948"/>
      <c r="D27" s="948"/>
      <c r="E27" s="948"/>
      <c r="F27" s="948"/>
      <c r="G27" s="949"/>
      <c r="H27" s="2504"/>
      <c r="I27" s="2505"/>
      <c r="J27" s="2506"/>
      <c r="K27" s="923" t="s">
        <v>604</v>
      </c>
      <c r="L27" s="924"/>
      <c r="M27" s="925"/>
      <c r="N27" s="937"/>
      <c r="O27" s="937"/>
      <c r="P27" s="937"/>
      <c r="Q27" s="927"/>
      <c r="R27" s="927"/>
      <c r="S27" s="927"/>
      <c r="T27" s="927"/>
      <c r="U27" s="927"/>
      <c r="V27" s="927"/>
      <c r="W27" s="927"/>
      <c r="X27" s="927"/>
      <c r="Y27" s="927"/>
      <c r="Z27" s="927"/>
      <c r="AA27" s="927"/>
      <c r="AB27" s="927"/>
      <c r="AC27" s="927"/>
      <c r="AD27" s="927"/>
      <c r="AE27" s="927"/>
      <c r="AF27" s="927"/>
      <c r="AG27" s="927"/>
      <c r="AH27" s="927"/>
      <c r="AI27" s="929" t="str">
        <f>IFERROR(BG27,"")</f>
        <v/>
      </c>
      <c r="AJ27" s="929"/>
      <c r="AK27" s="929"/>
      <c r="AL27" s="927"/>
      <c r="AM27" s="927"/>
      <c r="AN27" s="927"/>
      <c r="AO27" s="929" t="str">
        <f>BM27</f>
        <v/>
      </c>
      <c r="AP27" s="929"/>
      <c r="AQ27" s="929"/>
      <c r="AR27" s="2365"/>
      <c r="AS27" s="2366"/>
      <c r="AT27" s="2366"/>
      <c r="AU27" s="994" t="s">
        <v>119</v>
      </c>
      <c r="AV27" s="995"/>
      <c r="AW27" s="5"/>
      <c r="AX27" s="2338"/>
      <c r="AY27" s="927"/>
      <c r="AZ27" s="927"/>
      <c r="BA27" s="2482" t="str">
        <f>IF(1.08*N27*(W27-Q27)/1000&lt;&gt;0,1.08*N27*(W27-Q27)/1000,"")</f>
        <v/>
      </c>
      <c r="BB27" s="2482"/>
      <c r="BC27" s="2482"/>
      <c r="BD27" s="2482" t="str">
        <f t="shared" si="1"/>
        <v/>
      </c>
      <c r="BE27" s="2482"/>
      <c r="BF27" s="2482"/>
      <c r="BG27" s="2482" t="e">
        <f>IF(AO27*500*(AC27-AF27)/1000&lt;&gt;0,AO27*500*(AC27-AF27)/1000,"")</f>
        <v>#VALUE!</v>
      </c>
      <c r="BH27" s="2482"/>
      <c r="BI27" s="2482"/>
      <c r="BJ27" s="2482" t="str">
        <f t="shared" si="3"/>
        <v/>
      </c>
      <c r="BK27" s="2482"/>
      <c r="BL27" s="2482"/>
      <c r="BM27" s="1028" t="str">
        <f>IFERROR(SQRT(AL27/AL26)*AO26,"")</f>
        <v/>
      </c>
      <c r="BN27" s="1028"/>
      <c r="BO27" s="1514"/>
      <c r="BP27" s="5"/>
      <c r="BQ27" s="5"/>
      <c r="BR27" s="5"/>
      <c r="BS27" s="5"/>
      <c r="BT27" s="5"/>
      <c r="BU27" s="5"/>
      <c r="BV27" s="5"/>
      <c r="BW27" s="5"/>
      <c r="BX27" s="5"/>
      <c r="BY27" s="5"/>
      <c r="BZ27" s="5"/>
      <c r="CA27" s="5"/>
      <c r="CB27" s="5"/>
      <c r="CC27" s="5"/>
      <c r="CD27" s="5"/>
      <c r="CE27" s="5"/>
      <c r="CF27" s="5"/>
    </row>
    <row r="28" spans="1:84" ht="12" customHeight="1" x14ac:dyDescent="0.25">
      <c r="A28" s="944"/>
      <c r="B28" s="945"/>
      <c r="C28" s="945"/>
      <c r="D28" s="945"/>
      <c r="E28" s="945"/>
      <c r="F28" s="945"/>
      <c r="G28" s="946"/>
      <c r="H28" s="2489" t="s">
        <v>910</v>
      </c>
      <c r="I28" s="2490"/>
      <c r="J28" s="2491"/>
      <c r="K28" s="2495" t="s">
        <v>533</v>
      </c>
      <c r="L28" s="2496"/>
      <c r="M28" s="2497"/>
      <c r="N28" s="2409"/>
      <c r="O28" s="2410"/>
      <c r="P28" s="2411"/>
      <c r="Q28" s="2352"/>
      <c r="R28" s="2353"/>
      <c r="S28" s="2354"/>
      <c r="T28" s="2352"/>
      <c r="U28" s="2353"/>
      <c r="V28" s="2354"/>
      <c r="W28" s="2352"/>
      <c r="X28" s="2353"/>
      <c r="Y28" s="2354"/>
      <c r="Z28" s="2352"/>
      <c r="AA28" s="2353"/>
      <c r="AB28" s="2354"/>
      <c r="AC28" s="2352"/>
      <c r="AD28" s="2353"/>
      <c r="AE28" s="2354"/>
      <c r="AF28" s="2352"/>
      <c r="AG28" s="2353"/>
      <c r="AH28" s="2354"/>
      <c r="AI28" s="2352"/>
      <c r="AJ28" s="2353"/>
      <c r="AK28" s="2354"/>
      <c r="AL28" s="2352"/>
      <c r="AM28" s="2353"/>
      <c r="AN28" s="2354"/>
      <c r="AO28" s="2352"/>
      <c r="AP28" s="2353"/>
      <c r="AQ28" s="2354"/>
      <c r="AR28" s="2483" t="str">
        <f>IF($A28&lt;&gt;"","---","")</f>
        <v/>
      </c>
      <c r="AS28" s="2484"/>
      <c r="AT28" s="2484"/>
      <c r="AU28" s="2484"/>
      <c r="AV28" s="2485"/>
      <c r="AW28" s="5"/>
      <c r="AX28" s="2334"/>
      <c r="AY28" s="2335"/>
      <c r="AZ28" s="2335"/>
      <c r="BA28" s="2486" t="str">
        <f t="shared" si="0"/>
        <v/>
      </c>
      <c r="BB28" s="2486"/>
      <c r="BC28" s="2486"/>
      <c r="BD28" s="2486" t="str">
        <f t="shared" si="1"/>
        <v/>
      </c>
      <c r="BE28" s="2486"/>
      <c r="BF28" s="2486"/>
      <c r="BG28" s="2486" t="str">
        <f t="shared" si="2"/>
        <v/>
      </c>
      <c r="BH28" s="2486"/>
      <c r="BI28" s="2486"/>
      <c r="BJ28" s="2486" t="str">
        <f t="shared" si="3"/>
        <v/>
      </c>
      <c r="BK28" s="2486"/>
      <c r="BL28" s="2486"/>
      <c r="BM28" s="2498" t="s">
        <v>99</v>
      </c>
      <c r="BN28" s="2499"/>
      <c r="BO28" s="2500"/>
      <c r="BP28" s="5"/>
      <c r="BQ28" s="5"/>
      <c r="BR28" s="5"/>
      <c r="BS28" s="5"/>
      <c r="BT28" s="5"/>
      <c r="BU28" s="5"/>
      <c r="BV28" s="5"/>
      <c r="BW28" s="5"/>
      <c r="BX28" s="5"/>
      <c r="BY28" s="5"/>
      <c r="BZ28" s="5"/>
      <c r="CA28" s="5"/>
      <c r="CB28" s="5"/>
      <c r="CC28" s="5"/>
      <c r="CD28" s="5"/>
      <c r="CE28" s="5"/>
      <c r="CF28" s="5"/>
    </row>
    <row r="29" spans="1:84" ht="12" customHeight="1" x14ac:dyDescent="0.25">
      <c r="A29" s="2487"/>
      <c r="B29" s="897"/>
      <c r="C29" s="897"/>
      <c r="D29" s="897"/>
      <c r="E29" s="897"/>
      <c r="F29" s="897"/>
      <c r="G29" s="2488"/>
      <c r="H29" s="2492"/>
      <c r="I29" s="2493"/>
      <c r="J29" s="2494"/>
      <c r="K29" s="923" t="s">
        <v>604</v>
      </c>
      <c r="L29" s="924"/>
      <c r="M29" s="925"/>
      <c r="N29" s="2501"/>
      <c r="O29" s="2502"/>
      <c r="P29" s="2503"/>
      <c r="Q29" s="962"/>
      <c r="R29" s="963"/>
      <c r="S29" s="964"/>
      <c r="T29" s="962"/>
      <c r="U29" s="963"/>
      <c r="V29" s="964"/>
      <c r="W29" s="962"/>
      <c r="X29" s="963"/>
      <c r="Y29" s="964"/>
      <c r="Z29" s="962"/>
      <c r="AA29" s="963"/>
      <c r="AB29" s="964"/>
      <c r="AC29" s="962"/>
      <c r="AD29" s="963"/>
      <c r="AE29" s="964"/>
      <c r="AF29" s="962"/>
      <c r="AG29" s="963"/>
      <c r="AH29" s="964"/>
      <c r="AI29" s="929" t="str">
        <f>IFERROR(BG29,"")</f>
        <v/>
      </c>
      <c r="AJ29" s="929"/>
      <c r="AK29" s="929"/>
      <c r="AL29" s="962"/>
      <c r="AM29" s="963"/>
      <c r="AN29" s="964"/>
      <c r="AO29" s="929" t="str">
        <f>BM29</f>
        <v/>
      </c>
      <c r="AP29" s="929"/>
      <c r="AQ29" s="929"/>
      <c r="AR29" s="2365"/>
      <c r="AS29" s="2366"/>
      <c r="AT29" s="2366"/>
      <c r="AU29" s="994" t="s">
        <v>119</v>
      </c>
      <c r="AV29" s="995"/>
      <c r="AW29" s="5"/>
      <c r="AX29" s="2338"/>
      <c r="AY29" s="927"/>
      <c r="AZ29" s="927"/>
      <c r="BA29" s="2482" t="str">
        <f t="shared" si="0"/>
        <v/>
      </c>
      <c r="BB29" s="2482"/>
      <c r="BC29" s="2482"/>
      <c r="BD29" s="2482" t="str">
        <f t="shared" si="1"/>
        <v/>
      </c>
      <c r="BE29" s="2482"/>
      <c r="BF29" s="2482"/>
      <c r="BG29" s="2482" t="e">
        <f t="shared" si="2"/>
        <v>#VALUE!</v>
      </c>
      <c r="BH29" s="2482"/>
      <c r="BI29" s="2482"/>
      <c r="BJ29" s="2482" t="str">
        <f t="shared" si="3"/>
        <v/>
      </c>
      <c r="BK29" s="2482"/>
      <c r="BL29" s="2482"/>
      <c r="BM29" s="1028" t="str">
        <f>IFERROR(SQRT(AL29/AL28)*AO28,"")</f>
        <v/>
      </c>
      <c r="BN29" s="1028"/>
      <c r="BO29" s="1514"/>
      <c r="BP29" s="5"/>
      <c r="BQ29" s="5"/>
      <c r="BR29" s="5"/>
      <c r="BS29" s="5"/>
      <c r="BT29" s="5"/>
      <c r="BU29" s="5"/>
      <c r="BV29" s="5"/>
      <c r="BW29" s="5"/>
      <c r="BX29" s="5"/>
      <c r="BY29" s="5"/>
      <c r="BZ29" s="5"/>
      <c r="CA29" s="5"/>
      <c r="CB29" s="5"/>
      <c r="CC29" s="5"/>
      <c r="CD29" s="5"/>
      <c r="CE29" s="5"/>
      <c r="CF29" s="5"/>
    </row>
    <row r="30" spans="1:84" ht="12" customHeight="1" x14ac:dyDescent="0.25">
      <c r="A30" s="2487"/>
      <c r="B30" s="897"/>
      <c r="C30" s="897"/>
      <c r="D30" s="897"/>
      <c r="E30" s="897"/>
      <c r="F30" s="897"/>
      <c r="G30" s="2488"/>
      <c r="H30" s="2472" t="s">
        <v>911</v>
      </c>
      <c r="I30" s="2473"/>
      <c r="J30" s="2474"/>
      <c r="K30" s="2463" t="s">
        <v>533</v>
      </c>
      <c r="L30" s="2464"/>
      <c r="M30" s="2465"/>
      <c r="N30" s="2466"/>
      <c r="O30" s="2466"/>
      <c r="P30" s="2466"/>
      <c r="Q30" s="2462"/>
      <c r="R30" s="2462"/>
      <c r="S30" s="2462"/>
      <c r="T30" s="2462"/>
      <c r="U30" s="2462"/>
      <c r="V30" s="2462"/>
      <c r="W30" s="2462"/>
      <c r="X30" s="2462"/>
      <c r="Y30" s="2462"/>
      <c r="Z30" s="2462"/>
      <c r="AA30" s="2462"/>
      <c r="AB30" s="2462"/>
      <c r="AC30" s="2462"/>
      <c r="AD30" s="2462"/>
      <c r="AE30" s="2462"/>
      <c r="AF30" s="2462"/>
      <c r="AG30" s="2462"/>
      <c r="AH30" s="2462"/>
      <c r="AI30" s="2462"/>
      <c r="AJ30" s="2462"/>
      <c r="AK30" s="2462"/>
      <c r="AL30" s="2462"/>
      <c r="AM30" s="2462"/>
      <c r="AN30" s="2462"/>
      <c r="AO30" s="2462"/>
      <c r="AP30" s="2462"/>
      <c r="AQ30" s="2462"/>
      <c r="AR30" s="2459" t="str">
        <f>IF($A28&lt;&gt;"","---","")</f>
        <v/>
      </c>
      <c r="AS30" s="2460"/>
      <c r="AT30" s="2460"/>
      <c r="AU30" s="2460"/>
      <c r="AV30" s="2461"/>
      <c r="AW30" s="5"/>
      <c r="AX30" s="2467"/>
      <c r="AY30" s="2468"/>
      <c r="AZ30" s="2468"/>
      <c r="BA30" s="2469" t="str">
        <f>IF(1.08*N30*(W30-Q30)/1000&lt;&gt;0,1.08*N30*(W30-Q30)/1000,"")</f>
        <v/>
      </c>
      <c r="BB30" s="2469"/>
      <c r="BC30" s="2469"/>
      <c r="BD30" s="2469" t="str">
        <f t="shared" si="1"/>
        <v/>
      </c>
      <c r="BE30" s="2469"/>
      <c r="BF30" s="2469"/>
      <c r="BG30" s="2469" t="str">
        <f>IF(AO30*500*(AC30-AF30)/1000&lt;&gt;0,AO30*500*(AC30-AF30)/1000,"")</f>
        <v/>
      </c>
      <c r="BH30" s="2469"/>
      <c r="BI30" s="2469"/>
      <c r="BJ30" s="2469" t="str">
        <f t="shared" si="3"/>
        <v/>
      </c>
      <c r="BK30" s="2469"/>
      <c r="BL30" s="2469"/>
      <c r="BM30" s="2478" t="s">
        <v>99</v>
      </c>
      <c r="BN30" s="2479"/>
      <c r="BO30" s="2480"/>
      <c r="BP30" s="5"/>
      <c r="BQ30" s="5"/>
      <c r="BR30" s="5"/>
      <c r="BS30" s="5"/>
      <c r="BT30" s="5"/>
      <c r="BU30" s="5"/>
      <c r="BV30" s="5"/>
      <c r="BW30" s="5"/>
      <c r="BX30" s="5"/>
      <c r="BY30" s="5"/>
      <c r="BZ30" s="5"/>
      <c r="CA30" s="5"/>
      <c r="CB30" s="5"/>
      <c r="CC30" s="5"/>
      <c r="CD30" s="5"/>
      <c r="CE30" s="5"/>
      <c r="CF30" s="5"/>
    </row>
    <row r="31" spans="1:84" ht="12" customHeight="1" thickBot="1" x14ac:dyDescent="0.3">
      <c r="A31" s="974"/>
      <c r="B31" s="975"/>
      <c r="C31" s="975"/>
      <c r="D31" s="975"/>
      <c r="E31" s="975"/>
      <c r="F31" s="975"/>
      <c r="G31" s="976"/>
      <c r="H31" s="2475"/>
      <c r="I31" s="2476"/>
      <c r="J31" s="2477"/>
      <c r="K31" s="977" t="s">
        <v>604</v>
      </c>
      <c r="L31" s="978"/>
      <c r="M31" s="979"/>
      <c r="N31" s="2481"/>
      <c r="O31" s="2481"/>
      <c r="P31" s="2481"/>
      <c r="Q31" s="985"/>
      <c r="R31" s="985"/>
      <c r="S31" s="985"/>
      <c r="T31" s="985"/>
      <c r="U31" s="985"/>
      <c r="V31" s="985"/>
      <c r="W31" s="985"/>
      <c r="X31" s="985"/>
      <c r="Y31" s="985"/>
      <c r="Z31" s="985"/>
      <c r="AA31" s="985"/>
      <c r="AB31" s="985"/>
      <c r="AC31" s="985"/>
      <c r="AD31" s="985"/>
      <c r="AE31" s="985"/>
      <c r="AF31" s="985"/>
      <c r="AG31" s="985"/>
      <c r="AH31" s="985"/>
      <c r="AI31" s="984" t="str">
        <f>IFERROR(BG31,"")</f>
        <v/>
      </c>
      <c r="AJ31" s="984"/>
      <c r="AK31" s="984"/>
      <c r="AL31" s="985"/>
      <c r="AM31" s="985"/>
      <c r="AN31" s="985"/>
      <c r="AO31" s="984" t="str">
        <f>BM31</f>
        <v/>
      </c>
      <c r="AP31" s="984"/>
      <c r="AQ31" s="984"/>
      <c r="AR31" s="2350"/>
      <c r="AS31" s="2351"/>
      <c r="AT31" s="2351"/>
      <c r="AU31" s="990" t="s">
        <v>119</v>
      </c>
      <c r="AV31" s="991"/>
      <c r="AW31" s="5"/>
      <c r="AX31" s="2349"/>
      <c r="AY31" s="985"/>
      <c r="AZ31" s="985"/>
      <c r="BA31" s="984" t="str">
        <f>IF(1.08*N31*(W31-Q31)/1000&lt;&gt;0,1.08*N31*(W31-Q31)/1000,"")</f>
        <v/>
      </c>
      <c r="BB31" s="984"/>
      <c r="BC31" s="984"/>
      <c r="BD31" s="984" t="str">
        <f t="shared" si="1"/>
        <v/>
      </c>
      <c r="BE31" s="984"/>
      <c r="BF31" s="984"/>
      <c r="BG31" s="984" t="e">
        <f>IF(AO31*500*(AC31-AF31)/1000&lt;&gt;0,AO31*500*(AC31-AF31)/1000,"")</f>
        <v>#VALUE!</v>
      </c>
      <c r="BH31" s="984"/>
      <c r="BI31" s="984"/>
      <c r="BJ31" s="984" t="str">
        <f t="shared" si="3"/>
        <v/>
      </c>
      <c r="BK31" s="984"/>
      <c r="BL31" s="984"/>
      <c r="BM31" s="2470" t="str">
        <f>IFERROR(SQRT(AL31/AL30)*AO30,"")</f>
        <v/>
      </c>
      <c r="BN31" s="2470"/>
      <c r="BO31" s="2471"/>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965"/>
      <c r="AF35" s="965"/>
      <c r="AG35" s="965"/>
      <c r="AH35" s="965"/>
      <c r="AI35" s="965"/>
      <c r="AJ35" s="965"/>
      <c r="AK35" s="965"/>
      <c r="AL35" s="965"/>
      <c r="AM35" s="965"/>
      <c r="AN35" s="965"/>
      <c r="AO35" s="965"/>
      <c r="AP35" s="965"/>
      <c r="AQ35" s="965"/>
      <c r="AR35" s="965"/>
      <c r="AS35" s="965"/>
      <c r="AT35" s="965"/>
      <c r="AU35" s="965"/>
      <c r="AV35" s="965"/>
      <c r="AW35" s="5"/>
      <c r="AX35" s="898" t="s">
        <v>696</v>
      </c>
      <c r="AY35" s="899"/>
      <c r="AZ35" s="899"/>
      <c r="BA35" s="899"/>
      <c r="BB35" s="899"/>
      <c r="BC35" s="899"/>
      <c r="BD35" s="899"/>
      <c r="BE35" s="899"/>
      <c r="BF35" s="899"/>
      <c r="BG35" s="899"/>
      <c r="BH35" s="899"/>
      <c r="BI35" s="899"/>
      <c r="BJ35" s="899"/>
      <c r="BK35" s="899"/>
      <c r="BL35" s="900"/>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965"/>
      <c r="AK36" s="965"/>
      <c r="AL36" s="965"/>
      <c r="AM36" s="965"/>
      <c r="AN36" s="965"/>
      <c r="AO36" s="965"/>
      <c r="AP36" s="965"/>
      <c r="AQ36" s="965"/>
      <c r="AR36" s="965"/>
      <c r="AS36" s="965"/>
      <c r="AT36" s="965"/>
      <c r="AU36" s="965"/>
      <c r="AV36" s="965"/>
      <c r="AW36" s="5"/>
      <c r="AX36" s="913"/>
      <c r="AY36" s="914"/>
      <c r="AZ36" s="914"/>
      <c r="BA36" s="914"/>
      <c r="BB36" s="915"/>
      <c r="BC36" s="916"/>
      <c r="BD36" s="914"/>
      <c r="BE36" s="914"/>
      <c r="BF36" s="914"/>
      <c r="BG36" s="915"/>
      <c r="BH36" s="916"/>
      <c r="BI36" s="914"/>
      <c r="BJ36" s="914"/>
      <c r="BK36" s="914"/>
      <c r="BL36" s="91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965"/>
      <c r="AK37" s="965"/>
      <c r="AL37" s="965"/>
      <c r="AM37" s="965"/>
      <c r="AN37" s="965"/>
      <c r="AO37" s="965"/>
      <c r="AP37" s="965"/>
      <c r="AQ37" s="965"/>
      <c r="AR37" s="965"/>
      <c r="AS37" s="965"/>
      <c r="AT37" s="965"/>
      <c r="AU37" s="965"/>
      <c r="AV37" s="965"/>
      <c r="AW37" s="5"/>
      <c r="AX37" s="894"/>
      <c r="AY37" s="878"/>
      <c r="AZ37" s="878"/>
      <c r="BA37" s="878"/>
      <c r="BB37" s="879"/>
      <c r="BC37" s="877"/>
      <c r="BD37" s="878"/>
      <c r="BE37" s="878"/>
      <c r="BF37" s="878"/>
      <c r="BG37" s="879"/>
      <c r="BH37" s="877"/>
      <c r="BI37" s="878"/>
      <c r="BJ37" s="878"/>
      <c r="BK37" s="878"/>
      <c r="BL37" s="88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965"/>
      <c r="AK38" s="965"/>
      <c r="AL38" s="965"/>
      <c r="AM38" s="965"/>
      <c r="AN38" s="965"/>
      <c r="AO38" s="965"/>
      <c r="AP38" s="965"/>
      <c r="AQ38" s="965"/>
      <c r="AR38" s="965"/>
      <c r="AS38" s="965"/>
      <c r="AT38" s="965"/>
      <c r="AU38" s="965"/>
      <c r="AV38" s="965"/>
      <c r="AW38" s="5"/>
      <c r="AX38" s="894"/>
      <c r="AY38" s="878"/>
      <c r="AZ38" s="878"/>
      <c r="BA38" s="878"/>
      <c r="BB38" s="879"/>
      <c r="BC38" s="877"/>
      <c r="BD38" s="878"/>
      <c r="BE38" s="878"/>
      <c r="BF38" s="878"/>
      <c r="BG38" s="879"/>
      <c r="BH38" s="877"/>
      <c r="BI38" s="878"/>
      <c r="BJ38" s="878"/>
      <c r="BK38" s="878"/>
      <c r="BL38" s="88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965"/>
      <c r="AK39" s="965"/>
      <c r="AL39" s="965"/>
      <c r="AM39" s="965"/>
      <c r="AN39" s="965"/>
      <c r="AO39" s="965"/>
      <c r="AP39" s="965"/>
      <c r="AQ39" s="965"/>
      <c r="AR39" s="965"/>
      <c r="AS39" s="965"/>
      <c r="AT39" s="965"/>
      <c r="AU39" s="965"/>
      <c r="AV39" s="965"/>
      <c r="AW39" s="5"/>
      <c r="AX39" s="894"/>
      <c r="AY39" s="878"/>
      <c r="AZ39" s="878"/>
      <c r="BA39" s="878"/>
      <c r="BB39" s="879"/>
      <c r="BC39" s="877"/>
      <c r="BD39" s="878"/>
      <c r="BE39" s="878"/>
      <c r="BF39" s="878"/>
      <c r="BG39" s="879"/>
      <c r="BH39" s="877"/>
      <c r="BI39" s="878"/>
      <c r="BJ39" s="878"/>
      <c r="BK39" s="878"/>
      <c r="BL39" s="88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965"/>
      <c r="AK40" s="965"/>
      <c r="AL40" s="965"/>
      <c r="AM40" s="965"/>
      <c r="AN40" s="965"/>
      <c r="AO40" s="965"/>
      <c r="AP40" s="965"/>
      <c r="AQ40" s="965"/>
      <c r="AR40" s="965"/>
      <c r="AS40" s="965"/>
      <c r="AT40" s="965"/>
      <c r="AU40" s="965"/>
      <c r="AV40" s="965"/>
      <c r="AW40" s="5"/>
      <c r="AX40" s="894"/>
      <c r="AY40" s="878"/>
      <c r="AZ40" s="878"/>
      <c r="BA40" s="878"/>
      <c r="BB40" s="879"/>
      <c r="BC40" s="877"/>
      <c r="BD40" s="878"/>
      <c r="BE40" s="878"/>
      <c r="BF40" s="878"/>
      <c r="BG40" s="879"/>
      <c r="BH40" s="877"/>
      <c r="BI40" s="878"/>
      <c r="BJ40" s="878"/>
      <c r="BK40" s="878"/>
      <c r="BL40" s="88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8"/>
      <c r="AY41" s="931"/>
      <c r="AZ41" s="931"/>
      <c r="BA41" s="931"/>
      <c r="BB41" s="939"/>
      <c r="BC41" s="930"/>
      <c r="BD41" s="931"/>
      <c r="BE41" s="931"/>
      <c r="BF41" s="931"/>
      <c r="BG41" s="939"/>
      <c r="BH41" s="930"/>
      <c r="BI41" s="931"/>
      <c r="BJ41" s="931"/>
      <c r="BK41" s="931"/>
      <c r="BL41" s="93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8" t="s">
        <v>49</v>
      </c>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19" t="s">
        <v>912</v>
      </c>
      <c r="Z5" s="919"/>
      <c r="AA5" s="919"/>
      <c r="AB5" s="919"/>
      <c r="AC5" s="919"/>
      <c r="AD5" s="919"/>
      <c r="AE5" s="919"/>
      <c r="AF5" s="919"/>
      <c r="AG5" s="919"/>
      <c r="AH5" s="919"/>
      <c r="AI5" s="919"/>
      <c r="AJ5" s="919"/>
      <c r="AK5" s="919"/>
      <c r="AL5" s="919"/>
      <c r="AM5" s="919"/>
      <c r="AN5" s="919"/>
      <c r="AO5" s="919"/>
      <c r="AP5" s="919"/>
      <c r="AQ5" s="919"/>
      <c r="AR5" s="919"/>
      <c r="AS5" s="919"/>
      <c r="AT5" s="919"/>
      <c r="AU5" s="919"/>
      <c r="AV5" s="91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95" t="s">
        <v>48</v>
      </c>
      <c r="B7" s="895"/>
      <c r="C7" s="895"/>
      <c r="D7" s="895"/>
      <c r="E7" s="895"/>
      <c r="F7" s="896"/>
      <c r="G7" s="896"/>
      <c r="H7" s="896"/>
      <c r="I7" s="896"/>
      <c r="J7" s="896"/>
      <c r="K7" s="896"/>
      <c r="L7" s="896"/>
      <c r="M7" s="896"/>
      <c r="N7" s="896"/>
      <c r="O7" s="896"/>
      <c r="P7" s="89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87" t="s">
        <v>435</v>
      </c>
      <c r="B9" s="888"/>
      <c r="C9" s="888"/>
      <c r="D9" s="888"/>
      <c r="E9" s="888"/>
      <c r="F9" s="888"/>
      <c r="G9" s="888"/>
      <c r="H9" s="888"/>
      <c r="I9" s="888"/>
      <c r="J9" s="888"/>
      <c r="K9" s="888"/>
      <c r="L9" s="888"/>
      <c r="M9" s="888"/>
      <c r="N9" s="888"/>
      <c r="O9" s="888"/>
      <c r="P9" s="888"/>
      <c r="Q9" s="888"/>
      <c r="R9" s="888"/>
      <c r="S9" s="888"/>
      <c r="T9" s="888"/>
      <c r="U9" s="888"/>
      <c r="V9" s="888"/>
      <c r="W9" s="888"/>
      <c r="X9" s="888"/>
      <c r="Y9" s="888"/>
      <c r="Z9" s="888"/>
      <c r="AA9" s="888"/>
      <c r="AB9" s="888"/>
      <c r="AC9" s="888"/>
      <c r="AD9" s="888"/>
      <c r="AE9" s="888"/>
      <c r="AF9" s="888"/>
      <c r="AG9" s="888"/>
      <c r="AH9" s="888"/>
      <c r="AI9" s="888"/>
      <c r="AJ9" s="888"/>
      <c r="AK9" s="888"/>
      <c r="AL9" s="888"/>
      <c r="AM9" s="888"/>
      <c r="AN9" s="888"/>
      <c r="AO9" s="888"/>
      <c r="AP9" s="888"/>
      <c r="AQ9" s="888"/>
      <c r="AR9" s="888"/>
      <c r="AS9" s="888"/>
      <c r="AT9" s="888"/>
      <c r="AU9" s="888"/>
      <c r="AV9" s="889"/>
      <c r="AW9" s="5"/>
      <c r="AX9" s="2513" t="s">
        <v>434</v>
      </c>
      <c r="AY9" s="2507"/>
      <c r="AZ9" s="2507"/>
      <c r="BA9" s="2507" t="s">
        <v>433</v>
      </c>
      <c r="BB9" s="2507"/>
      <c r="BC9" s="2507"/>
      <c r="BD9" s="2507" t="s">
        <v>432</v>
      </c>
      <c r="BE9" s="2507"/>
      <c r="BF9" s="2507"/>
      <c r="BG9" s="2507" t="s">
        <v>431</v>
      </c>
      <c r="BH9" s="2507"/>
      <c r="BI9" s="2507"/>
      <c r="BJ9" s="2507" t="s">
        <v>430</v>
      </c>
      <c r="BK9" s="2507"/>
      <c r="BL9" s="2507"/>
      <c r="BM9" s="2507" t="s">
        <v>429</v>
      </c>
      <c r="BN9" s="2507"/>
      <c r="BO9" s="2508"/>
      <c r="BP9" s="636"/>
      <c r="BQ9" s="636"/>
      <c r="BR9" s="636"/>
      <c r="BS9" s="636"/>
      <c r="BT9" s="636"/>
      <c r="BU9" s="636"/>
      <c r="BV9" s="5"/>
      <c r="BW9" s="5"/>
      <c r="BX9" s="5"/>
      <c r="BY9" s="5"/>
      <c r="BZ9" s="5"/>
      <c r="CA9" s="5"/>
      <c r="CB9" s="5"/>
      <c r="CC9" s="5"/>
      <c r="CD9" s="5"/>
      <c r="CE9" s="5"/>
      <c r="CF9" s="5"/>
    </row>
    <row r="10" spans="1:84" ht="12.75" customHeight="1" thickTop="1" x14ac:dyDescent="0.25">
      <c r="A10" s="904" t="s">
        <v>428</v>
      </c>
      <c r="B10" s="882"/>
      <c r="C10" s="882"/>
      <c r="D10" s="882"/>
      <c r="E10" s="882"/>
      <c r="F10" s="882"/>
      <c r="G10" s="905"/>
      <c r="H10" s="910" t="s">
        <v>908</v>
      </c>
      <c r="I10" s="911"/>
      <c r="J10" s="911"/>
      <c r="K10" s="910" t="s">
        <v>427</v>
      </c>
      <c r="L10" s="911"/>
      <c r="M10" s="911"/>
      <c r="N10" s="906" t="s">
        <v>426</v>
      </c>
      <c r="O10" s="907"/>
      <c r="P10" s="908"/>
      <c r="Q10" s="909" t="s">
        <v>425</v>
      </c>
      <c r="R10" s="909"/>
      <c r="S10" s="909"/>
      <c r="T10" s="909"/>
      <c r="U10" s="909"/>
      <c r="V10" s="909"/>
      <c r="W10" s="909" t="s">
        <v>424</v>
      </c>
      <c r="X10" s="909"/>
      <c r="Y10" s="909"/>
      <c r="Z10" s="909"/>
      <c r="AA10" s="909"/>
      <c r="AB10" s="909"/>
      <c r="AC10" s="881" t="s">
        <v>423</v>
      </c>
      <c r="AD10" s="882"/>
      <c r="AE10" s="905"/>
      <c r="AF10" s="881" t="s">
        <v>422</v>
      </c>
      <c r="AG10" s="882"/>
      <c r="AH10" s="905"/>
      <c r="AI10" s="881" t="s">
        <v>421</v>
      </c>
      <c r="AJ10" s="882"/>
      <c r="AK10" s="905"/>
      <c r="AL10" s="906" t="s">
        <v>909</v>
      </c>
      <c r="AM10" s="907"/>
      <c r="AN10" s="908"/>
      <c r="AO10" s="881" t="s">
        <v>287</v>
      </c>
      <c r="AP10" s="882"/>
      <c r="AQ10" s="905"/>
      <c r="AR10" s="881" t="s">
        <v>418</v>
      </c>
      <c r="AS10" s="882"/>
      <c r="AT10" s="882"/>
      <c r="AU10" s="882"/>
      <c r="AV10" s="883"/>
      <c r="AW10" s="5"/>
      <c r="AX10" s="2514"/>
      <c r="AY10" s="2509"/>
      <c r="AZ10" s="2509"/>
      <c r="BA10" s="2509"/>
      <c r="BB10" s="2509"/>
      <c r="BC10" s="2509"/>
      <c r="BD10" s="2509"/>
      <c r="BE10" s="2509"/>
      <c r="BF10" s="2509"/>
      <c r="BG10" s="2509"/>
      <c r="BH10" s="2509"/>
      <c r="BI10" s="2509"/>
      <c r="BJ10" s="2509"/>
      <c r="BK10" s="2509"/>
      <c r="BL10" s="2509"/>
      <c r="BM10" s="2509"/>
      <c r="BN10" s="2509"/>
      <c r="BO10" s="2510"/>
      <c r="BP10" s="636"/>
      <c r="BQ10" s="636"/>
      <c r="BR10" s="636"/>
      <c r="BS10" s="636"/>
      <c r="BT10" s="636"/>
      <c r="BU10" s="636"/>
      <c r="BV10" s="5"/>
      <c r="BW10" s="5"/>
      <c r="BX10" s="5"/>
      <c r="BY10" s="5"/>
      <c r="BZ10" s="5"/>
      <c r="CA10" s="5"/>
      <c r="CB10" s="5"/>
      <c r="CC10" s="5"/>
      <c r="CD10" s="5"/>
      <c r="CE10" s="5"/>
      <c r="CF10" s="5"/>
    </row>
    <row r="11" spans="1:84" ht="12" customHeight="1" thickBot="1" x14ac:dyDescent="0.3">
      <c r="A11" s="904"/>
      <c r="B11" s="882"/>
      <c r="C11" s="882"/>
      <c r="D11" s="882"/>
      <c r="E11" s="882"/>
      <c r="F11" s="882"/>
      <c r="G11" s="905"/>
      <c r="H11" s="884"/>
      <c r="I11" s="885"/>
      <c r="J11" s="885"/>
      <c r="K11" s="884"/>
      <c r="L11" s="885"/>
      <c r="M11" s="885"/>
      <c r="N11" s="906"/>
      <c r="O11" s="907"/>
      <c r="P11" s="908"/>
      <c r="Q11" s="901" t="s">
        <v>281</v>
      </c>
      <c r="R11" s="902"/>
      <c r="S11" s="903"/>
      <c r="T11" s="901" t="s">
        <v>282</v>
      </c>
      <c r="U11" s="902"/>
      <c r="V11" s="903"/>
      <c r="W11" s="901" t="s">
        <v>281</v>
      </c>
      <c r="X11" s="902"/>
      <c r="Y11" s="903"/>
      <c r="Z11" s="901" t="s">
        <v>282</v>
      </c>
      <c r="AA11" s="902"/>
      <c r="AB11" s="903"/>
      <c r="AC11" s="881"/>
      <c r="AD11" s="882"/>
      <c r="AE11" s="905"/>
      <c r="AF11" s="881"/>
      <c r="AG11" s="882"/>
      <c r="AH11" s="905"/>
      <c r="AI11" s="881"/>
      <c r="AJ11" s="882"/>
      <c r="AK11" s="905"/>
      <c r="AL11" s="906"/>
      <c r="AM11" s="907"/>
      <c r="AN11" s="908"/>
      <c r="AO11" s="881"/>
      <c r="AP11" s="882"/>
      <c r="AQ11" s="905"/>
      <c r="AR11" s="884"/>
      <c r="AS11" s="885"/>
      <c r="AT11" s="885"/>
      <c r="AU11" s="885"/>
      <c r="AV11" s="886"/>
      <c r="AW11" s="5"/>
      <c r="AX11" s="2515"/>
      <c r="AY11" s="2511"/>
      <c r="AZ11" s="2511"/>
      <c r="BA11" s="2511"/>
      <c r="BB11" s="2511"/>
      <c r="BC11" s="2511"/>
      <c r="BD11" s="2511"/>
      <c r="BE11" s="2511"/>
      <c r="BF11" s="2511"/>
      <c r="BG11" s="2511"/>
      <c r="BH11" s="2511"/>
      <c r="BI11" s="2511"/>
      <c r="BJ11" s="2511"/>
      <c r="BK11" s="2511"/>
      <c r="BL11" s="2511"/>
      <c r="BM11" s="2511"/>
      <c r="BN11" s="2511"/>
      <c r="BO11" s="2512"/>
      <c r="BP11" s="636"/>
      <c r="BQ11" s="636"/>
      <c r="BR11" s="636"/>
      <c r="BS11" s="636"/>
      <c r="BT11" s="636"/>
      <c r="BU11" s="636"/>
      <c r="BV11" s="5"/>
      <c r="BW11" s="5"/>
      <c r="BX11" s="5"/>
      <c r="BY11" s="5"/>
      <c r="BZ11" s="5"/>
      <c r="CA11" s="5"/>
      <c r="CB11" s="5"/>
      <c r="CC11" s="5"/>
      <c r="CD11" s="5"/>
      <c r="CE11" s="5"/>
      <c r="CF11" s="5"/>
    </row>
    <row r="12" spans="1:84" ht="12.75" customHeight="1" thickTop="1" x14ac:dyDescent="0.25">
      <c r="A12" s="944"/>
      <c r="B12" s="945"/>
      <c r="C12" s="945"/>
      <c r="D12" s="945"/>
      <c r="E12" s="945"/>
      <c r="F12" s="945"/>
      <c r="G12" s="946"/>
      <c r="H12" s="2489" t="s">
        <v>910</v>
      </c>
      <c r="I12" s="2490"/>
      <c r="J12" s="2491"/>
      <c r="K12" s="2495" t="s">
        <v>533</v>
      </c>
      <c r="L12" s="2496"/>
      <c r="M12" s="2497"/>
      <c r="N12" s="2372"/>
      <c r="O12" s="2372"/>
      <c r="P12" s="2372"/>
      <c r="Q12" s="2355"/>
      <c r="R12" s="2355"/>
      <c r="S12" s="2355"/>
      <c r="T12" s="2355"/>
      <c r="U12" s="2355"/>
      <c r="V12" s="2355"/>
      <c r="W12" s="2355"/>
      <c r="X12" s="2355"/>
      <c r="Y12" s="2355"/>
      <c r="Z12" s="2355"/>
      <c r="AA12" s="2355"/>
      <c r="AB12" s="2355"/>
      <c r="AC12" s="2355"/>
      <c r="AD12" s="2355"/>
      <c r="AE12" s="2355"/>
      <c r="AF12" s="2355"/>
      <c r="AG12" s="2355"/>
      <c r="AH12" s="2355"/>
      <c r="AI12" s="2355"/>
      <c r="AJ12" s="2355"/>
      <c r="AK12" s="2355"/>
      <c r="AL12" s="2355"/>
      <c r="AM12" s="2355"/>
      <c r="AN12" s="2355"/>
      <c r="AO12" s="2355"/>
      <c r="AP12" s="2355"/>
      <c r="AQ12" s="2355"/>
      <c r="AR12" s="2483" t="str">
        <f>IF($A12&lt;&gt;"","---","")</f>
        <v/>
      </c>
      <c r="AS12" s="2484"/>
      <c r="AT12" s="2484"/>
      <c r="AU12" s="2484"/>
      <c r="AV12" s="2485"/>
      <c r="AW12" s="5"/>
      <c r="AX12" s="2334"/>
      <c r="AY12" s="2335"/>
      <c r="AZ12" s="2335"/>
      <c r="BA12" s="2486" t="str">
        <f>IF(1.08*N12*(W12-Q12)/1000&lt;&gt;0,1.08*N12*(W12-Q12)/1000,"")</f>
        <v/>
      </c>
      <c r="BB12" s="2486"/>
      <c r="BC12" s="2486"/>
      <c r="BD12" s="2486" t="str">
        <f t="shared" ref="BD12:BD31" si="0">IF(4.5*N12*AX12/1000&lt;&gt;0,4.5*N12*AX12/1000,"")</f>
        <v/>
      </c>
      <c r="BE12" s="2486"/>
      <c r="BF12" s="2486"/>
      <c r="BG12" s="2486" t="str">
        <f t="shared" ref="BG12:BG29" si="1">IF(AO12*500*(AF12-AC12)/1000&lt;&gt;0,AO12*500*(AF12-AC12)/1000,"")</f>
        <v/>
      </c>
      <c r="BH12" s="2486"/>
      <c r="BI12" s="2486"/>
      <c r="BJ12" s="2486" t="str">
        <f t="shared" ref="BJ12:BJ31" si="2">IFERROR((BD12*1000)/(500*(AF12-AC12)),"")</f>
        <v/>
      </c>
      <c r="BK12" s="2486"/>
      <c r="BL12" s="2486"/>
      <c r="BM12" s="2498" t="s">
        <v>99</v>
      </c>
      <c r="BN12" s="2499"/>
      <c r="BO12" s="2500"/>
      <c r="BP12" s="5"/>
      <c r="BQ12" s="5"/>
      <c r="BR12" s="5"/>
      <c r="BS12" s="5"/>
      <c r="BT12" s="5"/>
      <c r="BU12" s="5"/>
      <c r="BV12" s="5"/>
      <c r="BW12" s="5"/>
      <c r="BX12" s="5"/>
      <c r="BY12" s="5"/>
      <c r="BZ12" s="5"/>
      <c r="CA12" s="5"/>
      <c r="CB12" s="5"/>
      <c r="CC12" s="5"/>
      <c r="CD12" s="5"/>
      <c r="CE12" s="5"/>
      <c r="CF12" s="5"/>
    </row>
    <row r="13" spans="1:84" ht="12" customHeight="1" x14ac:dyDescent="0.25">
      <c r="A13" s="2487"/>
      <c r="B13" s="897"/>
      <c r="C13" s="897"/>
      <c r="D13" s="897"/>
      <c r="E13" s="897"/>
      <c r="F13" s="897"/>
      <c r="G13" s="2488"/>
      <c r="H13" s="2492"/>
      <c r="I13" s="2493"/>
      <c r="J13" s="2494"/>
      <c r="K13" s="923" t="s">
        <v>604</v>
      </c>
      <c r="L13" s="924"/>
      <c r="M13" s="925"/>
      <c r="N13" s="937"/>
      <c r="O13" s="937"/>
      <c r="P13" s="937"/>
      <c r="Q13" s="927"/>
      <c r="R13" s="927"/>
      <c r="S13" s="927"/>
      <c r="T13" s="927"/>
      <c r="U13" s="927"/>
      <c r="V13" s="927"/>
      <c r="W13" s="927"/>
      <c r="X13" s="927"/>
      <c r="Y13" s="927"/>
      <c r="Z13" s="927"/>
      <c r="AA13" s="927"/>
      <c r="AB13" s="927"/>
      <c r="AC13" s="927"/>
      <c r="AD13" s="927"/>
      <c r="AE13" s="927"/>
      <c r="AF13" s="927"/>
      <c r="AG13" s="927"/>
      <c r="AH13" s="927"/>
      <c r="AI13" s="929" t="str">
        <f>IFERROR(BG13,"")</f>
        <v/>
      </c>
      <c r="AJ13" s="929"/>
      <c r="AK13" s="929"/>
      <c r="AL13" s="927"/>
      <c r="AM13" s="927"/>
      <c r="AN13" s="927"/>
      <c r="AO13" s="929" t="str">
        <f>BM13</f>
        <v/>
      </c>
      <c r="AP13" s="929"/>
      <c r="AQ13" s="929"/>
      <c r="AR13" s="2365"/>
      <c r="AS13" s="2366"/>
      <c r="AT13" s="2366"/>
      <c r="AU13" s="994" t="s">
        <v>119</v>
      </c>
      <c r="AV13" s="995"/>
      <c r="AW13" s="5"/>
      <c r="AX13" s="2338"/>
      <c r="AY13" s="927"/>
      <c r="AZ13" s="927"/>
      <c r="BA13" s="2482" t="str">
        <f>IF(1.08*N13*(W13-Q13)/1000&lt;&gt;0,1.08*N13*(W13-Q13)/1000,"")</f>
        <v/>
      </c>
      <c r="BB13" s="2482"/>
      <c r="BC13" s="2482"/>
      <c r="BD13" s="2482" t="str">
        <f t="shared" si="0"/>
        <v/>
      </c>
      <c r="BE13" s="2482"/>
      <c r="BF13" s="2482"/>
      <c r="BG13" s="2482" t="e">
        <f t="shared" si="1"/>
        <v>#VALUE!</v>
      </c>
      <c r="BH13" s="2482"/>
      <c r="BI13" s="2482"/>
      <c r="BJ13" s="2482" t="str">
        <f t="shared" si="2"/>
        <v/>
      </c>
      <c r="BK13" s="2482"/>
      <c r="BL13" s="2482"/>
      <c r="BM13" s="1028" t="str">
        <f>IFERROR(SQRT(AL13/AL12)*AO12,"")</f>
        <v/>
      </c>
      <c r="BN13" s="1028"/>
      <c r="BO13" s="1514"/>
      <c r="BP13" s="5"/>
      <c r="BQ13" s="5"/>
      <c r="BR13" s="5"/>
      <c r="BS13" s="5"/>
      <c r="BT13" s="5"/>
      <c r="BU13" s="5"/>
      <c r="BV13" s="5"/>
      <c r="BW13" s="5"/>
      <c r="BX13" s="5"/>
      <c r="BY13" s="5"/>
      <c r="BZ13" s="5"/>
      <c r="CA13" s="5"/>
      <c r="CB13" s="5"/>
      <c r="CC13" s="5"/>
      <c r="CD13" s="5"/>
      <c r="CE13" s="5"/>
      <c r="CF13" s="5"/>
    </row>
    <row r="14" spans="1:84" ht="12" customHeight="1" x14ac:dyDescent="0.25">
      <c r="A14" s="2487"/>
      <c r="B14" s="897"/>
      <c r="C14" s="897"/>
      <c r="D14" s="897"/>
      <c r="E14" s="897"/>
      <c r="F14" s="897"/>
      <c r="G14" s="2488"/>
      <c r="H14" s="2472" t="s">
        <v>911</v>
      </c>
      <c r="I14" s="2473"/>
      <c r="J14" s="2474"/>
      <c r="K14" s="2463" t="s">
        <v>533</v>
      </c>
      <c r="L14" s="2464"/>
      <c r="M14" s="2465"/>
      <c r="N14" s="2466"/>
      <c r="O14" s="2466"/>
      <c r="P14" s="2466"/>
      <c r="Q14" s="2462"/>
      <c r="R14" s="2462"/>
      <c r="S14" s="2462"/>
      <c r="T14" s="2462"/>
      <c r="U14" s="2462"/>
      <c r="V14" s="2462"/>
      <c r="W14" s="2462"/>
      <c r="X14" s="2462"/>
      <c r="Y14" s="2462"/>
      <c r="Z14" s="2462"/>
      <c r="AA14" s="2462"/>
      <c r="AB14" s="2462"/>
      <c r="AC14" s="2462"/>
      <c r="AD14" s="2462"/>
      <c r="AE14" s="2462"/>
      <c r="AF14" s="2462"/>
      <c r="AG14" s="2462"/>
      <c r="AH14" s="2462"/>
      <c r="AI14" s="2462"/>
      <c r="AJ14" s="2462"/>
      <c r="AK14" s="2462"/>
      <c r="AL14" s="2462"/>
      <c r="AM14" s="2462"/>
      <c r="AN14" s="2462"/>
      <c r="AO14" s="2462"/>
      <c r="AP14" s="2462"/>
      <c r="AQ14" s="2462"/>
      <c r="AR14" s="2459" t="str">
        <f>IF($A12&lt;&gt;"","---","")</f>
        <v/>
      </c>
      <c r="AS14" s="2460"/>
      <c r="AT14" s="2460"/>
      <c r="AU14" s="2460"/>
      <c r="AV14" s="2461"/>
      <c r="AW14" s="5"/>
      <c r="AX14" s="2467"/>
      <c r="AY14" s="2468"/>
      <c r="AZ14" s="2468"/>
      <c r="BA14" s="2469" t="str">
        <f>IF(1.08*N14*(Q14-W14)/1000&lt;&gt;0,1.08*N14*(Q14-W14)/1000,"")</f>
        <v/>
      </c>
      <c r="BB14" s="2469"/>
      <c r="BC14" s="2469"/>
      <c r="BD14" s="2469" t="str">
        <f t="shared" si="0"/>
        <v/>
      </c>
      <c r="BE14" s="2469"/>
      <c r="BF14" s="2469"/>
      <c r="BG14" s="2469" t="str">
        <f>IF(AO14*500*(AC14-AF14)/1000&lt;&gt;0,AO14*500*(AC14-AF14)/1000,"")</f>
        <v/>
      </c>
      <c r="BH14" s="2469"/>
      <c r="BI14" s="2469"/>
      <c r="BJ14" s="2469" t="str">
        <f t="shared" si="2"/>
        <v/>
      </c>
      <c r="BK14" s="2469"/>
      <c r="BL14" s="2469"/>
      <c r="BM14" s="2478" t="s">
        <v>99</v>
      </c>
      <c r="BN14" s="2479"/>
      <c r="BO14" s="2480"/>
      <c r="BP14" s="5"/>
      <c r="BQ14" s="5"/>
      <c r="BR14" s="5"/>
      <c r="BS14" s="5"/>
      <c r="BT14" s="5"/>
      <c r="BU14" s="5"/>
      <c r="BV14" s="5"/>
      <c r="BW14" s="5"/>
      <c r="BX14" s="5"/>
      <c r="BY14" s="5"/>
      <c r="BZ14" s="5"/>
      <c r="CA14" s="5"/>
      <c r="CB14" s="5"/>
      <c r="CC14" s="5"/>
      <c r="CD14" s="5"/>
      <c r="CE14" s="5"/>
      <c r="CF14" s="5"/>
    </row>
    <row r="15" spans="1:84" s="10" customFormat="1" ht="12" customHeight="1" x14ac:dyDescent="0.25">
      <c r="A15" s="947"/>
      <c r="B15" s="948"/>
      <c r="C15" s="948"/>
      <c r="D15" s="948"/>
      <c r="E15" s="948"/>
      <c r="F15" s="948"/>
      <c r="G15" s="949"/>
      <c r="H15" s="2504"/>
      <c r="I15" s="2505"/>
      <c r="J15" s="2506"/>
      <c r="K15" s="923" t="s">
        <v>604</v>
      </c>
      <c r="L15" s="924"/>
      <c r="M15" s="925"/>
      <c r="N15" s="937"/>
      <c r="O15" s="937"/>
      <c r="P15" s="937"/>
      <c r="Q15" s="927"/>
      <c r="R15" s="927"/>
      <c r="S15" s="927"/>
      <c r="T15" s="927"/>
      <c r="U15" s="927"/>
      <c r="V15" s="927"/>
      <c r="W15" s="927"/>
      <c r="X15" s="927"/>
      <c r="Y15" s="927"/>
      <c r="Z15" s="927"/>
      <c r="AA15" s="927"/>
      <c r="AB15" s="927"/>
      <c r="AC15" s="927"/>
      <c r="AD15" s="927"/>
      <c r="AE15" s="927"/>
      <c r="AF15" s="927"/>
      <c r="AG15" s="927"/>
      <c r="AH15" s="927"/>
      <c r="AI15" s="929" t="str">
        <f>IFERROR(BG15,"")</f>
        <v/>
      </c>
      <c r="AJ15" s="929"/>
      <c r="AK15" s="929"/>
      <c r="AL15" s="927"/>
      <c r="AM15" s="927"/>
      <c r="AN15" s="927"/>
      <c r="AO15" s="929" t="str">
        <f>BM15</f>
        <v/>
      </c>
      <c r="AP15" s="929"/>
      <c r="AQ15" s="929"/>
      <c r="AR15" s="2365"/>
      <c r="AS15" s="2366"/>
      <c r="AT15" s="2366"/>
      <c r="AU15" s="994" t="s">
        <v>119</v>
      </c>
      <c r="AV15" s="995"/>
      <c r="AW15" s="5"/>
      <c r="AX15" s="2338"/>
      <c r="AY15" s="927"/>
      <c r="AZ15" s="927"/>
      <c r="BA15" s="2482" t="str">
        <f>IF(1.08*N15*(Q15-W15)/1000&lt;&gt;0,1.08*N15*(Q15-W15)/1000,"")</f>
        <v/>
      </c>
      <c r="BB15" s="2482"/>
      <c r="BC15" s="2482"/>
      <c r="BD15" s="2482" t="str">
        <f t="shared" si="0"/>
        <v/>
      </c>
      <c r="BE15" s="2482"/>
      <c r="BF15" s="2482"/>
      <c r="BG15" s="2482" t="e">
        <f>IF(AO15*500*(AC15-AF15)/1000&lt;&gt;0,AO15*500*(AC15-AF15)/1000,"")</f>
        <v>#VALUE!</v>
      </c>
      <c r="BH15" s="2482"/>
      <c r="BI15" s="2482"/>
      <c r="BJ15" s="2482" t="str">
        <f t="shared" si="2"/>
        <v/>
      </c>
      <c r="BK15" s="2482"/>
      <c r="BL15" s="2482"/>
      <c r="BM15" s="1028" t="str">
        <f>IFERROR(SQRT(AL15/AL14)*AO14,"")</f>
        <v/>
      </c>
      <c r="BN15" s="1028"/>
      <c r="BO15" s="1514"/>
      <c r="BP15" s="5"/>
      <c r="BQ15" s="5"/>
      <c r="BR15" s="5"/>
      <c r="BS15" s="5"/>
      <c r="BT15" s="5"/>
      <c r="BU15" s="5"/>
      <c r="BV15" s="5"/>
      <c r="BW15" s="5"/>
      <c r="BX15" s="5"/>
      <c r="BY15" s="5"/>
      <c r="BZ15" s="5"/>
      <c r="CA15" s="5"/>
      <c r="CB15" s="5"/>
      <c r="CC15" s="5"/>
      <c r="CD15" s="5"/>
      <c r="CE15" s="5"/>
      <c r="CF15" s="5"/>
    </row>
    <row r="16" spans="1:84" ht="12" customHeight="1" x14ac:dyDescent="0.25">
      <c r="A16" s="944"/>
      <c r="B16" s="945"/>
      <c r="C16" s="945"/>
      <c r="D16" s="945"/>
      <c r="E16" s="945"/>
      <c r="F16" s="945"/>
      <c r="G16" s="946"/>
      <c r="H16" s="2489" t="s">
        <v>910</v>
      </c>
      <c r="I16" s="2490"/>
      <c r="J16" s="2491"/>
      <c r="K16" s="2495" t="s">
        <v>533</v>
      </c>
      <c r="L16" s="2496"/>
      <c r="M16" s="2497"/>
      <c r="N16" s="2409"/>
      <c r="O16" s="2410"/>
      <c r="P16" s="2411"/>
      <c r="Q16" s="2352"/>
      <c r="R16" s="2353"/>
      <c r="S16" s="2354"/>
      <c r="T16" s="2352"/>
      <c r="U16" s="2353"/>
      <c r="V16" s="2354"/>
      <c r="W16" s="2352"/>
      <c r="X16" s="2353"/>
      <c r="Y16" s="2354"/>
      <c r="Z16" s="2352"/>
      <c r="AA16" s="2353"/>
      <c r="AB16" s="2354"/>
      <c r="AC16" s="2352"/>
      <c r="AD16" s="2353"/>
      <c r="AE16" s="2354"/>
      <c r="AF16" s="2352"/>
      <c r="AG16" s="2353"/>
      <c r="AH16" s="2354"/>
      <c r="AI16" s="2352"/>
      <c r="AJ16" s="2353"/>
      <c r="AK16" s="2354"/>
      <c r="AL16" s="2352"/>
      <c r="AM16" s="2353"/>
      <c r="AN16" s="2354"/>
      <c r="AO16" s="2352"/>
      <c r="AP16" s="2353"/>
      <c r="AQ16" s="2354"/>
      <c r="AR16" s="2483" t="str">
        <f>IF($A16&lt;&gt;"","---","")</f>
        <v/>
      </c>
      <c r="AS16" s="2484"/>
      <c r="AT16" s="2484"/>
      <c r="AU16" s="2484"/>
      <c r="AV16" s="2485"/>
      <c r="AW16" s="5"/>
      <c r="AX16" s="2334"/>
      <c r="AY16" s="2335"/>
      <c r="AZ16" s="2335"/>
      <c r="BA16" s="2486" t="str">
        <f>IF(1.08*N16*(W16-Q16)/1000&lt;&gt;0,1.08*N16*(W16-Q16)/1000,"")</f>
        <v/>
      </c>
      <c r="BB16" s="2486"/>
      <c r="BC16" s="2486"/>
      <c r="BD16" s="2486" t="str">
        <f t="shared" si="0"/>
        <v/>
      </c>
      <c r="BE16" s="2486"/>
      <c r="BF16" s="2486"/>
      <c r="BG16" s="2486" t="str">
        <f t="shared" si="1"/>
        <v/>
      </c>
      <c r="BH16" s="2486"/>
      <c r="BI16" s="2486"/>
      <c r="BJ16" s="2486" t="str">
        <f t="shared" si="2"/>
        <v/>
      </c>
      <c r="BK16" s="2486"/>
      <c r="BL16" s="2486"/>
      <c r="BM16" s="2498" t="s">
        <v>99</v>
      </c>
      <c r="BN16" s="2499"/>
      <c r="BO16" s="2500"/>
      <c r="BP16" s="5"/>
      <c r="BQ16" s="5"/>
      <c r="BR16" s="5"/>
      <c r="BS16" s="5"/>
      <c r="BT16" s="5"/>
      <c r="BU16" s="5"/>
      <c r="BV16" s="5"/>
      <c r="BW16" s="5"/>
      <c r="BX16" s="5"/>
      <c r="BY16" s="5"/>
      <c r="BZ16" s="5"/>
      <c r="CA16" s="5"/>
      <c r="CB16" s="5"/>
      <c r="CC16" s="5"/>
      <c r="CD16" s="5"/>
      <c r="CE16" s="5"/>
      <c r="CF16" s="5"/>
    </row>
    <row r="17" spans="1:84" ht="12" customHeight="1" x14ac:dyDescent="0.25">
      <c r="A17" s="2487"/>
      <c r="B17" s="897"/>
      <c r="C17" s="897"/>
      <c r="D17" s="897"/>
      <c r="E17" s="897"/>
      <c r="F17" s="897"/>
      <c r="G17" s="2488"/>
      <c r="H17" s="2492"/>
      <c r="I17" s="2493"/>
      <c r="J17" s="2494"/>
      <c r="K17" s="923" t="s">
        <v>604</v>
      </c>
      <c r="L17" s="924"/>
      <c r="M17" s="925"/>
      <c r="N17" s="2501"/>
      <c r="O17" s="2502"/>
      <c r="P17" s="2503"/>
      <c r="Q17" s="962"/>
      <c r="R17" s="963"/>
      <c r="S17" s="964"/>
      <c r="T17" s="962"/>
      <c r="U17" s="963"/>
      <c r="V17" s="964"/>
      <c r="W17" s="962"/>
      <c r="X17" s="963"/>
      <c r="Y17" s="964"/>
      <c r="Z17" s="962"/>
      <c r="AA17" s="963"/>
      <c r="AB17" s="964"/>
      <c r="AC17" s="962"/>
      <c r="AD17" s="963"/>
      <c r="AE17" s="964"/>
      <c r="AF17" s="962"/>
      <c r="AG17" s="963"/>
      <c r="AH17" s="964"/>
      <c r="AI17" s="929" t="str">
        <f>IFERROR(BG17,"")</f>
        <v/>
      </c>
      <c r="AJ17" s="929"/>
      <c r="AK17" s="929"/>
      <c r="AL17" s="962"/>
      <c r="AM17" s="963"/>
      <c r="AN17" s="964"/>
      <c r="AO17" s="929" t="str">
        <f>BM17</f>
        <v/>
      </c>
      <c r="AP17" s="929"/>
      <c r="AQ17" s="929"/>
      <c r="AR17" s="2365"/>
      <c r="AS17" s="2366"/>
      <c r="AT17" s="2366"/>
      <c r="AU17" s="994" t="s">
        <v>119</v>
      </c>
      <c r="AV17" s="995"/>
      <c r="AW17" s="5"/>
      <c r="AX17" s="2338"/>
      <c r="AY17" s="927"/>
      <c r="AZ17" s="927"/>
      <c r="BA17" s="2482" t="str">
        <f>IF(1.08*N17*(W17-Q17)/1000&lt;&gt;0,1.08*N17*(W17-Q17)/1000,"")</f>
        <v/>
      </c>
      <c r="BB17" s="2482"/>
      <c r="BC17" s="2482"/>
      <c r="BD17" s="2482" t="str">
        <f t="shared" si="0"/>
        <v/>
      </c>
      <c r="BE17" s="2482"/>
      <c r="BF17" s="2482"/>
      <c r="BG17" s="2482" t="e">
        <f t="shared" si="1"/>
        <v>#VALUE!</v>
      </c>
      <c r="BH17" s="2482"/>
      <c r="BI17" s="2482"/>
      <c r="BJ17" s="2482" t="str">
        <f t="shared" si="2"/>
        <v/>
      </c>
      <c r="BK17" s="2482"/>
      <c r="BL17" s="2482"/>
      <c r="BM17" s="1028" t="str">
        <f>IFERROR(SQRT(AL17/AL16)*AO16,"")</f>
        <v/>
      </c>
      <c r="BN17" s="1028"/>
      <c r="BO17" s="1514"/>
      <c r="BP17" s="5"/>
      <c r="BQ17" s="5"/>
      <c r="BR17" s="5"/>
      <c r="BS17" s="5"/>
      <c r="BT17" s="5"/>
      <c r="BU17" s="5"/>
      <c r="BV17" s="5"/>
      <c r="BW17" s="5"/>
      <c r="BX17" s="5"/>
      <c r="BY17" s="5"/>
      <c r="BZ17" s="5"/>
      <c r="CA17" s="5"/>
      <c r="CB17" s="5"/>
      <c r="CC17" s="5"/>
      <c r="CD17" s="5"/>
      <c r="CE17" s="5"/>
      <c r="CF17" s="5"/>
    </row>
    <row r="18" spans="1:84" ht="12" customHeight="1" x14ac:dyDescent="0.25">
      <c r="A18" s="2487"/>
      <c r="B18" s="897"/>
      <c r="C18" s="897"/>
      <c r="D18" s="897"/>
      <c r="E18" s="897"/>
      <c r="F18" s="897"/>
      <c r="G18" s="2488"/>
      <c r="H18" s="2472" t="s">
        <v>911</v>
      </c>
      <c r="I18" s="2473"/>
      <c r="J18" s="2474"/>
      <c r="K18" s="2463" t="s">
        <v>533</v>
      </c>
      <c r="L18" s="2464"/>
      <c r="M18" s="2465"/>
      <c r="N18" s="2466"/>
      <c r="O18" s="2466"/>
      <c r="P18" s="2466"/>
      <c r="Q18" s="2462"/>
      <c r="R18" s="2462"/>
      <c r="S18" s="2462"/>
      <c r="T18" s="2462"/>
      <c r="U18" s="2462"/>
      <c r="V18" s="2462"/>
      <c r="W18" s="2462"/>
      <c r="X18" s="2462"/>
      <c r="Y18" s="2462"/>
      <c r="Z18" s="2462"/>
      <c r="AA18" s="2462"/>
      <c r="AB18" s="2462"/>
      <c r="AC18" s="2462"/>
      <c r="AD18" s="2462"/>
      <c r="AE18" s="2462"/>
      <c r="AF18" s="2462"/>
      <c r="AG18" s="2462"/>
      <c r="AH18" s="2462"/>
      <c r="AI18" s="2462"/>
      <c r="AJ18" s="2462"/>
      <c r="AK18" s="2462"/>
      <c r="AL18" s="2462"/>
      <c r="AM18" s="2462"/>
      <c r="AN18" s="2462"/>
      <c r="AO18" s="2462"/>
      <c r="AP18" s="2462"/>
      <c r="AQ18" s="2462"/>
      <c r="AR18" s="2459" t="str">
        <f>IF($A16&lt;&gt;"","---","")</f>
        <v/>
      </c>
      <c r="AS18" s="2460"/>
      <c r="AT18" s="2460"/>
      <c r="AU18" s="2460"/>
      <c r="AV18" s="2461"/>
      <c r="AW18" s="5"/>
      <c r="AX18" s="2467"/>
      <c r="AY18" s="2468"/>
      <c r="AZ18" s="2468"/>
      <c r="BA18" s="2469" t="str">
        <f>IF(1.08*N18*(Q18-W18)/1000&lt;&gt;0,1.08*N18*(Q18-W18)/1000,"")</f>
        <v/>
      </c>
      <c r="BB18" s="2469"/>
      <c r="BC18" s="2469"/>
      <c r="BD18" s="2469" t="str">
        <f t="shared" si="0"/>
        <v/>
      </c>
      <c r="BE18" s="2469"/>
      <c r="BF18" s="2469"/>
      <c r="BG18" s="2469" t="str">
        <f>IF(AO18*500*(AC18-AF18)/1000&lt;&gt;0,AO18*500*(AC18-AF18)/1000,"")</f>
        <v/>
      </c>
      <c r="BH18" s="2469"/>
      <c r="BI18" s="2469"/>
      <c r="BJ18" s="2469" t="str">
        <f t="shared" si="2"/>
        <v/>
      </c>
      <c r="BK18" s="2469"/>
      <c r="BL18" s="2469"/>
      <c r="BM18" s="2478" t="s">
        <v>99</v>
      </c>
      <c r="BN18" s="2479"/>
      <c r="BO18" s="2480"/>
      <c r="BP18" s="5"/>
      <c r="BQ18" s="5"/>
      <c r="BR18" s="5"/>
      <c r="BS18" s="5"/>
      <c r="BT18" s="5"/>
      <c r="BU18" s="5"/>
      <c r="BV18" s="5"/>
      <c r="BW18" s="5"/>
      <c r="BX18" s="5"/>
      <c r="BY18" s="5"/>
      <c r="BZ18" s="5"/>
      <c r="CA18" s="5"/>
      <c r="CB18" s="5"/>
      <c r="CC18" s="5"/>
      <c r="CD18" s="5"/>
      <c r="CE18" s="5"/>
      <c r="CF18" s="5"/>
    </row>
    <row r="19" spans="1:84" ht="12" customHeight="1" x14ac:dyDescent="0.25">
      <c r="A19" s="947"/>
      <c r="B19" s="948"/>
      <c r="C19" s="948"/>
      <c r="D19" s="948"/>
      <c r="E19" s="948"/>
      <c r="F19" s="948"/>
      <c r="G19" s="949"/>
      <c r="H19" s="2504"/>
      <c r="I19" s="2505"/>
      <c r="J19" s="2506"/>
      <c r="K19" s="923" t="s">
        <v>604</v>
      </c>
      <c r="L19" s="924"/>
      <c r="M19" s="925"/>
      <c r="N19" s="937"/>
      <c r="O19" s="937"/>
      <c r="P19" s="937"/>
      <c r="Q19" s="927"/>
      <c r="R19" s="927"/>
      <c r="S19" s="927"/>
      <c r="T19" s="927"/>
      <c r="U19" s="927"/>
      <c r="V19" s="927"/>
      <c r="W19" s="927"/>
      <c r="X19" s="927"/>
      <c r="Y19" s="927"/>
      <c r="Z19" s="927"/>
      <c r="AA19" s="927"/>
      <c r="AB19" s="927"/>
      <c r="AC19" s="927"/>
      <c r="AD19" s="927"/>
      <c r="AE19" s="927"/>
      <c r="AF19" s="927"/>
      <c r="AG19" s="927"/>
      <c r="AH19" s="927"/>
      <c r="AI19" s="929" t="str">
        <f>IFERROR(BG19,"")</f>
        <v/>
      </c>
      <c r="AJ19" s="929"/>
      <c r="AK19" s="929"/>
      <c r="AL19" s="927"/>
      <c r="AM19" s="927"/>
      <c r="AN19" s="927"/>
      <c r="AO19" s="929" t="str">
        <f>BM19</f>
        <v/>
      </c>
      <c r="AP19" s="929"/>
      <c r="AQ19" s="929"/>
      <c r="AR19" s="2365"/>
      <c r="AS19" s="2366"/>
      <c r="AT19" s="2366"/>
      <c r="AU19" s="994" t="s">
        <v>119</v>
      </c>
      <c r="AV19" s="995"/>
      <c r="AW19" s="5"/>
      <c r="AX19" s="2338"/>
      <c r="AY19" s="927"/>
      <c r="AZ19" s="927"/>
      <c r="BA19" s="2482" t="str">
        <f>IF(1.08*N19*(Q19-W19)/1000&lt;&gt;0,1.08*N19*(Q19-W19)/1000,"")</f>
        <v/>
      </c>
      <c r="BB19" s="2482"/>
      <c r="BC19" s="2482"/>
      <c r="BD19" s="2482" t="str">
        <f t="shared" si="0"/>
        <v/>
      </c>
      <c r="BE19" s="2482"/>
      <c r="BF19" s="2482"/>
      <c r="BG19" s="2482" t="e">
        <f>IF(AO19*500*(AC19-AF19)/1000&lt;&gt;0,AO19*500*(AC19-AF19)/1000,"")</f>
        <v>#VALUE!</v>
      </c>
      <c r="BH19" s="2482"/>
      <c r="BI19" s="2482"/>
      <c r="BJ19" s="2482" t="str">
        <f t="shared" si="2"/>
        <v/>
      </c>
      <c r="BK19" s="2482"/>
      <c r="BL19" s="2482"/>
      <c r="BM19" s="1028" t="str">
        <f>IFERROR(SQRT(AL19/AL18)*AO18,"")</f>
        <v/>
      </c>
      <c r="BN19" s="1028"/>
      <c r="BO19" s="1514"/>
      <c r="BP19" s="5"/>
      <c r="BQ19" s="5"/>
      <c r="BR19" s="5"/>
      <c r="BS19" s="5"/>
      <c r="BT19" s="5"/>
      <c r="BU19" s="5"/>
      <c r="BV19" s="5"/>
      <c r="BW19" s="5"/>
      <c r="BX19" s="5"/>
      <c r="BY19" s="5"/>
      <c r="BZ19" s="5"/>
      <c r="CA19" s="5"/>
      <c r="CB19" s="5"/>
      <c r="CC19" s="5"/>
      <c r="CD19" s="5"/>
      <c r="CE19" s="5"/>
      <c r="CF19" s="5"/>
    </row>
    <row r="20" spans="1:84" ht="12" customHeight="1" x14ac:dyDescent="0.25">
      <c r="A20" s="944"/>
      <c r="B20" s="945"/>
      <c r="C20" s="945"/>
      <c r="D20" s="945"/>
      <c r="E20" s="945"/>
      <c r="F20" s="945"/>
      <c r="G20" s="946"/>
      <c r="H20" s="2489" t="s">
        <v>910</v>
      </c>
      <c r="I20" s="2490"/>
      <c r="J20" s="2491"/>
      <c r="K20" s="2495" t="s">
        <v>533</v>
      </c>
      <c r="L20" s="2496"/>
      <c r="M20" s="2497"/>
      <c r="N20" s="2409"/>
      <c r="O20" s="2410"/>
      <c r="P20" s="2411"/>
      <c r="Q20" s="2352"/>
      <c r="R20" s="2353"/>
      <c r="S20" s="2354"/>
      <c r="T20" s="2352"/>
      <c r="U20" s="2353"/>
      <c r="V20" s="2354"/>
      <c r="W20" s="2352"/>
      <c r="X20" s="2353"/>
      <c r="Y20" s="2354"/>
      <c r="Z20" s="2352"/>
      <c r="AA20" s="2353"/>
      <c r="AB20" s="2354"/>
      <c r="AC20" s="2352"/>
      <c r="AD20" s="2353"/>
      <c r="AE20" s="2354"/>
      <c r="AF20" s="2352"/>
      <c r="AG20" s="2353"/>
      <c r="AH20" s="2354"/>
      <c r="AI20" s="2352"/>
      <c r="AJ20" s="2353"/>
      <c r="AK20" s="2354"/>
      <c r="AL20" s="2352"/>
      <c r="AM20" s="2353"/>
      <c r="AN20" s="2354"/>
      <c r="AO20" s="2352"/>
      <c r="AP20" s="2353"/>
      <c r="AQ20" s="2354"/>
      <c r="AR20" s="2483" t="str">
        <f>IF($A20&lt;&gt;"","---","")</f>
        <v/>
      </c>
      <c r="AS20" s="2484"/>
      <c r="AT20" s="2484"/>
      <c r="AU20" s="2484"/>
      <c r="AV20" s="2485"/>
      <c r="AW20" s="5"/>
      <c r="AX20" s="2334"/>
      <c r="AY20" s="2335"/>
      <c r="AZ20" s="2335"/>
      <c r="BA20" s="2486" t="str">
        <f>IF(1.08*N20*(W20-Q20)/1000&lt;&gt;0,1.08*N20*(W20-Q20)/1000,"")</f>
        <v/>
      </c>
      <c r="BB20" s="2486"/>
      <c r="BC20" s="2486"/>
      <c r="BD20" s="2486" t="str">
        <f t="shared" si="0"/>
        <v/>
      </c>
      <c r="BE20" s="2486"/>
      <c r="BF20" s="2486"/>
      <c r="BG20" s="2486" t="str">
        <f t="shared" si="1"/>
        <v/>
      </c>
      <c r="BH20" s="2486"/>
      <c r="BI20" s="2486"/>
      <c r="BJ20" s="2486" t="str">
        <f t="shared" si="2"/>
        <v/>
      </c>
      <c r="BK20" s="2486"/>
      <c r="BL20" s="2486"/>
      <c r="BM20" s="2498" t="s">
        <v>99</v>
      </c>
      <c r="BN20" s="2499"/>
      <c r="BO20" s="2500"/>
      <c r="BP20" s="5"/>
      <c r="BQ20" s="5"/>
      <c r="BR20" s="5"/>
      <c r="BS20" s="5"/>
      <c r="BT20" s="5"/>
      <c r="BU20" s="5"/>
      <c r="BV20" s="5"/>
      <c r="BW20" s="5"/>
      <c r="BX20" s="5"/>
      <c r="BY20" s="5"/>
      <c r="BZ20" s="5"/>
      <c r="CA20" s="5"/>
      <c r="CB20" s="5"/>
      <c r="CC20" s="5"/>
      <c r="CD20" s="5"/>
      <c r="CE20" s="5"/>
      <c r="CF20" s="5"/>
    </row>
    <row r="21" spans="1:84" ht="12" customHeight="1" x14ac:dyDescent="0.25">
      <c r="A21" s="2487"/>
      <c r="B21" s="897"/>
      <c r="C21" s="897"/>
      <c r="D21" s="897"/>
      <c r="E21" s="897"/>
      <c r="F21" s="897"/>
      <c r="G21" s="2488"/>
      <c r="H21" s="2492"/>
      <c r="I21" s="2493"/>
      <c r="J21" s="2494"/>
      <c r="K21" s="923" t="s">
        <v>604</v>
      </c>
      <c r="L21" s="924"/>
      <c r="M21" s="925"/>
      <c r="N21" s="2501"/>
      <c r="O21" s="2502"/>
      <c r="P21" s="2503"/>
      <c r="Q21" s="962"/>
      <c r="R21" s="963"/>
      <c r="S21" s="964"/>
      <c r="T21" s="962"/>
      <c r="U21" s="963"/>
      <c r="V21" s="964"/>
      <c r="W21" s="962"/>
      <c r="X21" s="963"/>
      <c r="Y21" s="964"/>
      <c r="Z21" s="962"/>
      <c r="AA21" s="963"/>
      <c r="AB21" s="964"/>
      <c r="AC21" s="962"/>
      <c r="AD21" s="963"/>
      <c r="AE21" s="964"/>
      <c r="AF21" s="962"/>
      <c r="AG21" s="963"/>
      <c r="AH21" s="964"/>
      <c r="AI21" s="929" t="str">
        <f>IFERROR(BG21,"")</f>
        <v/>
      </c>
      <c r="AJ21" s="929"/>
      <c r="AK21" s="929"/>
      <c r="AL21" s="962"/>
      <c r="AM21" s="963"/>
      <c r="AN21" s="964"/>
      <c r="AO21" s="929" t="str">
        <f>BM21</f>
        <v/>
      </c>
      <c r="AP21" s="929"/>
      <c r="AQ21" s="929"/>
      <c r="AR21" s="2365"/>
      <c r="AS21" s="2366"/>
      <c r="AT21" s="2366"/>
      <c r="AU21" s="994" t="s">
        <v>119</v>
      </c>
      <c r="AV21" s="995"/>
      <c r="AW21" s="5"/>
      <c r="AX21" s="2338"/>
      <c r="AY21" s="927"/>
      <c r="AZ21" s="927"/>
      <c r="BA21" s="2482" t="str">
        <f>IF(1.08*N21*(W21-Q21)/1000&lt;&gt;0,1.08*N21*(W21-Q21)/1000,"")</f>
        <v/>
      </c>
      <c r="BB21" s="2482"/>
      <c r="BC21" s="2482"/>
      <c r="BD21" s="2482" t="str">
        <f t="shared" si="0"/>
        <v/>
      </c>
      <c r="BE21" s="2482"/>
      <c r="BF21" s="2482"/>
      <c r="BG21" s="2482" t="e">
        <f t="shared" si="1"/>
        <v>#VALUE!</v>
      </c>
      <c r="BH21" s="2482"/>
      <c r="BI21" s="2482"/>
      <c r="BJ21" s="2482" t="str">
        <f t="shared" si="2"/>
        <v/>
      </c>
      <c r="BK21" s="2482"/>
      <c r="BL21" s="2482"/>
      <c r="BM21" s="1028" t="str">
        <f>IFERROR(SQRT(AL21/AL20)*AO20,"")</f>
        <v/>
      </c>
      <c r="BN21" s="1028"/>
      <c r="BO21" s="1514"/>
      <c r="BP21" s="5"/>
      <c r="BQ21" s="5"/>
      <c r="BR21" s="5"/>
      <c r="BS21" s="5"/>
      <c r="BT21" s="5"/>
      <c r="BU21" s="5"/>
      <c r="BV21" s="5"/>
      <c r="BW21" s="5"/>
      <c r="BX21" s="5"/>
      <c r="BY21" s="5"/>
      <c r="BZ21" s="5"/>
      <c r="CA21" s="5"/>
      <c r="CB21" s="5"/>
      <c r="CC21" s="5"/>
      <c r="CD21" s="5"/>
      <c r="CE21" s="5"/>
      <c r="CF21" s="5"/>
    </row>
    <row r="22" spans="1:84" ht="12" customHeight="1" x14ac:dyDescent="0.25">
      <c r="A22" s="2487"/>
      <c r="B22" s="897"/>
      <c r="C22" s="897"/>
      <c r="D22" s="897"/>
      <c r="E22" s="897"/>
      <c r="F22" s="897"/>
      <c r="G22" s="2488"/>
      <c r="H22" s="2472" t="s">
        <v>911</v>
      </c>
      <c r="I22" s="2473"/>
      <c r="J22" s="2474"/>
      <c r="K22" s="2463" t="s">
        <v>533</v>
      </c>
      <c r="L22" s="2464"/>
      <c r="M22" s="2465"/>
      <c r="N22" s="2466"/>
      <c r="O22" s="2466"/>
      <c r="P22" s="2466"/>
      <c r="Q22" s="2462"/>
      <c r="R22" s="2462"/>
      <c r="S22" s="2462"/>
      <c r="T22" s="2462"/>
      <c r="U22" s="2462"/>
      <c r="V22" s="2462"/>
      <c r="W22" s="2462"/>
      <c r="X22" s="2462"/>
      <c r="Y22" s="2462"/>
      <c r="Z22" s="2462"/>
      <c r="AA22" s="2462"/>
      <c r="AB22" s="2462"/>
      <c r="AC22" s="2462"/>
      <c r="AD22" s="2462"/>
      <c r="AE22" s="2462"/>
      <c r="AF22" s="2462"/>
      <c r="AG22" s="2462"/>
      <c r="AH22" s="2462"/>
      <c r="AI22" s="2462"/>
      <c r="AJ22" s="2462"/>
      <c r="AK22" s="2462"/>
      <c r="AL22" s="2462"/>
      <c r="AM22" s="2462"/>
      <c r="AN22" s="2462"/>
      <c r="AO22" s="2462"/>
      <c r="AP22" s="2462"/>
      <c r="AQ22" s="2462"/>
      <c r="AR22" s="2459" t="str">
        <f>IF($A20&lt;&gt;"","---","")</f>
        <v/>
      </c>
      <c r="AS22" s="2460"/>
      <c r="AT22" s="2460"/>
      <c r="AU22" s="2460"/>
      <c r="AV22" s="2461"/>
      <c r="AW22" s="5"/>
      <c r="AX22" s="2467"/>
      <c r="AY22" s="2468"/>
      <c r="AZ22" s="2468"/>
      <c r="BA22" s="2469" t="str">
        <f>IF(1.08*N22*(Q22-W22)/1000&lt;&gt;0,1.08*N22*(Q22-W22)/1000,"")</f>
        <v/>
      </c>
      <c r="BB22" s="2469"/>
      <c r="BC22" s="2469"/>
      <c r="BD22" s="2469" t="str">
        <f t="shared" si="0"/>
        <v/>
      </c>
      <c r="BE22" s="2469"/>
      <c r="BF22" s="2469"/>
      <c r="BG22" s="2469" t="str">
        <f>IF(AO22*500*(AC22-AF22)/1000&lt;&gt;0,AO22*500*(AC22-AF22)/1000,"")</f>
        <v/>
      </c>
      <c r="BH22" s="2469"/>
      <c r="BI22" s="2469"/>
      <c r="BJ22" s="2469" t="str">
        <f t="shared" si="2"/>
        <v/>
      </c>
      <c r="BK22" s="2469"/>
      <c r="BL22" s="2469"/>
      <c r="BM22" s="2478" t="s">
        <v>99</v>
      </c>
      <c r="BN22" s="2479"/>
      <c r="BO22" s="2480"/>
      <c r="BP22" s="5"/>
      <c r="BQ22" s="5"/>
      <c r="BR22" s="5"/>
      <c r="BS22" s="5"/>
      <c r="BT22" s="5"/>
      <c r="BU22" s="5"/>
      <c r="BV22" s="5"/>
      <c r="BW22" s="5"/>
      <c r="BX22" s="5"/>
      <c r="BY22" s="5"/>
      <c r="BZ22" s="5"/>
      <c r="CA22" s="5"/>
      <c r="CB22" s="5"/>
      <c r="CC22" s="5"/>
      <c r="CD22" s="5"/>
      <c r="CE22" s="5"/>
      <c r="CF22" s="5"/>
    </row>
    <row r="23" spans="1:84" ht="12" customHeight="1" x14ac:dyDescent="0.25">
      <c r="A23" s="947"/>
      <c r="B23" s="948"/>
      <c r="C23" s="948"/>
      <c r="D23" s="948"/>
      <c r="E23" s="948"/>
      <c r="F23" s="948"/>
      <c r="G23" s="949"/>
      <c r="H23" s="2504"/>
      <c r="I23" s="2505"/>
      <c r="J23" s="2506"/>
      <c r="K23" s="923" t="s">
        <v>604</v>
      </c>
      <c r="L23" s="924"/>
      <c r="M23" s="925"/>
      <c r="N23" s="937"/>
      <c r="O23" s="937"/>
      <c r="P23" s="937"/>
      <c r="Q23" s="927"/>
      <c r="R23" s="927"/>
      <c r="S23" s="927"/>
      <c r="T23" s="927"/>
      <c r="U23" s="927"/>
      <c r="V23" s="927"/>
      <c r="W23" s="927"/>
      <c r="X23" s="927"/>
      <c r="Y23" s="927"/>
      <c r="Z23" s="927"/>
      <c r="AA23" s="927"/>
      <c r="AB23" s="927"/>
      <c r="AC23" s="927"/>
      <c r="AD23" s="927"/>
      <c r="AE23" s="927"/>
      <c r="AF23" s="927"/>
      <c r="AG23" s="927"/>
      <c r="AH23" s="927"/>
      <c r="AI23" s="929" t="str">
        <f>IFERROR(BG23,"")</f>
        <v/>
      </c>
      <c r="AJ23" s="929"/>
      <c r="AK23" s="929"/>
      <c r="AL23" s="927"/>
      <c r="AM23" s="927"/>
      <c r="AN23" s="927"/>
      <c r="AO23" s="929" t="str">
        <f>BM23</f>
        <v/>
      </c>
      <c r="AP23" s="929"/>
      <c r="AQ23" s="929"/>
      <c r="AR23" s="2365"/>
      <c r="AS23" s="2366"/>
      <c r="AT23" s="2366"/>
      <c r="AU23" s="994" t="s">
        <v>119</v>
      </c>
      <c r="AV23" s="995"/>
      <c r="AW23" s="5"/>
      <c r="AX23" s="2338"/>
      <c r="AY23" s="927"/>
      <c r="AZ23" s="927"/>
      <c r="BA23" s="2482" t="str">
        <f>IF(1.08*N23*(Q23-W23)/1000&lt;&gt;0,1.08*N23*(Q23-W23)/1000,"")</f>
        <v/>
      </c>
      <c r="BB23" s="2482"/>
      <c r="BC23" s="2482"/>
      <c r="BD23" s="2482" t="str">
        <f t="shared" si="0"/>
        <v/>
      </c>
      <c r="BE23" s="2482"/>
      <c r="BF23" s="2482"/>
      <c r="BG23" s="2482" t="e">
        <f>IF(AO23*500*(AC23-AF23)/1000&lt;&gt;0,AO23*500*(AC23-AF23)/1000,"")</f>
        <v>#VALUE!</v>
      </c>
      <c r="BH23" s="2482"/>
      <c r="BI23" s="2482"/>
      <c r="BJ23" s="2482" t="str">
        <f t="shared" si="2"/>
        <v/>
      </c>
      <c r="BK23" s="2482"/>
      <c r="BL23" s="2482"/>
      <c r="BM23" s="1028" t="str">
        <f>IFERROR(SQRT(AL23/AL22)*AO22,"")</f>
        <v/>
      </c>
      <c r="BN23" s="1028"/>
      <c r="BO23" s="1514"/>
      <c r="BP23" s="5"/>
      <c r="BQ23" s="5"/>
      <c r="BR23" s="5"/>
      <c r="BS23" s="5"/>
      <c r="BT23" s="5"/>
      <c r="BU23" s="5"/>
      <c r="BV23" s="5"/>
      <c r="BW23" s="5"/>
      <c r="BX23" s="5"/>
      <c r="BY23" s="5"/>
      <c r="BZ23" s="5"/>
      <c r="CA23" s="5"/>
      <c r="CB23" s="5"/>
      <c r="CC23" s="5"/>
      <c r="CD23" s="5"/>
      <c r="CE23" s="5"/>
      <c r="CF23" s="5"/>
    </row>
    <row r="24" spans="1:84" ht="12" customHeight="1" x14ac:dyDescent="0.25">
      <c r="A24" s="944"/>
      <c r="B24" s="945"/>
      <c r="C24" s="945"/>
      <c r="D24" s="945"/>
      <c r="E24" s="945"/>
      <c r="F24" s="945"/>
      <c r="G24" s="946"/>
      <c r="H24" s="2489" t="s">
        <v>910</v>
      </c>
      <c r="I24" s="2490"/>
      <c r="J24" s="2491"/>
      <c r="K24" s="2495" t="s">
        <v>533</v>
      </c>
      <c r="L24" s="2496"/>
      <c r="M24" s="2497"/>
      <c r="N24" s="2409"/>
      <c r="O24" s="2410"/>
      <c r="P24" s="2411"/>
      <c r="Q24" s="2352"/>
      <c r="R24" s="2353"/>
      <c r="S24" s="2354"/>
      <c r="T24" s="2352"/>
      <c r="U24" s="2353"/>
      <c r="V24" s="2354"/>
      <c r="W24" s="2352"/>
      <c r="X24" s="2353"/>
      <c r="Y24" s="2354"/>
      <c r="Z24" s="2352"/>
      <c r="AA24" s="2353"/>
      <c r="AB24" s="2354"/>
      <c r="AC24" s="2352"/>
      <c r="AD24" s="2353"/>
      <c r="AE24" s="2354"/>
      <c r="AF24" s="2352"/>
      <c r="AG24" s="2353"/>
      <c r="AH24" s="2354"/>
      <c r="AI24" s="2352"/>
      <c r="AJ24" s="2353"/>
      <c r="AK24" s="2354"/>
      <c r="AL24" s="2352"/>
      <c r="AM24" s="2353"/>
      <c r="AN24" s="2354"/>
      <c r="AO24" s="2352"/>
      <c r="AP24" s="2353"/>
      <c r="AQ24" s="2354"/>
      <c r="AR24" s="2483" t="str">
        <f>IF($A24&lt;&gt;"","---","")</f>
        <v/>
      </c>
      <c r="AS24" s="2484"/>
      <c r="AT24" s="2484"/>
      <c r="AU24" s="2484"/>
      <c r="AV24" s="2485"/>
      <c r="AW24" s="5"/>
      <c r="AX24" s="2334"/>
      <c r="AY24" s="2335"/>
      <c r="AZ24" s="2335"/>
      <c r="BA24" s="2486" t="str">
        <f>IF(1.08*N24*(W24-Q24)/1000&lt;&gt;0,1.08*N24*(W24-Q24)/1000,"")</f>
        <v/>
      </c>
      <c r="BB24" s="2486"/>
      <c r="BC24" s="2486"/>
      <c r="BD24" s="2486" t="str">
        <f t="shared" si="0"/>
        <v/>
      </c>
      <c r="BE24" s="2486"/>
      <c r="BF24" s="2486"/>
      <c r="BG24" s="2486" t="str">
        <f t="shared" si="1"/>
        <v/>
      </c>
      <c r="BH24" s="2486"/>
      <c r="BI24" s="2486"/>
      <c r="BJ24" s="2486" t="str">
        <f t="shared" si="2"/>
        <v/>
      </c>
      <c r="BK24" s="2486"/>
      <c r="BL24" s="2486"/>
      <c r="BM24" s="2498" t="s">
        <v>99</v>
      </c>
      <c r="BN24" s="2499"/>
      <c r="BO24" s="2500"/>
      <c r="BP24" s="5"/>
      <c r="BQ24" s="5"/>
      <c r="BR24" s="5"/>
      <c r="BS24" s="5"/>
      <c r="BT24" s="5"/>
      <c r="BU24" s="5"/>
      <c r="BV24" s="5"/>
      <c r="BW24" s="5"/>
      <c r="BX24" s="5"/>
      <c r="BY24" s="5"/>
      <c r="BZ24" s="5"/>
      <c r="CA24" s="5"/>
      <c r="CB24" s="5"/>
      <c r="CC24" s="5"/>
      <c r="CD24" s="5"/>
      <c r="CE24" s="5"/>
      <c r="CF24" s="5"/>
    </row>
    <row r="25" spans="1:84" ht="12" customHeight="1" x14ac:dyDescent="0.25">
      <c r="A25" s="2487"/>
      <c r="B25" s="897"/>
      <c r="C25" s="897"/>
      <c r="D25" s="897"/>
      <c r="E25" s="897"/>
      <c r="F25" s="897"/>
      <c r="G25" s="2488"/>
      <c r="H25" s="2492"/>
      <c r="I25" s="2493"/>
      <c r="J25" s="2494"/>
      <c r="K25" s="923" t="s">
        <v>604</v>
      </c>
      <c r="L25" s="924"/>
      <c r="M25" s="925"/>
      <c r="N25" s="2501"/>
      <c r="O25" s="2502"/>
      <c r="P25" s="2503"/>
      <c r="Q25" s="962"/>
      <c r="R25" s="963"/>
      <c r="S25" s="964"/>
      <c r="T25" s="962"/>
      <c r="U25" s="963"/>
      <c r="V25" s="964"/>
      <c r="W25" s="962"/>
      <c r="X25" s="963"/>
      <c r="Y25" s="964"/>
      <c r="Z25" s="962"/>
      <c r="AA25" s="963"/>
      <c r="AB25" s="964"/>
      <c r="AC25" s="962"/>
      <c r="AD25" s="963"/>
      <c r="AE25" s="964"/>
      <c r="AF25" s="962"/>
      <c r="AG25" s="963"/>
      <c r="AH25" s="964"/>
      <c r="AI25" s="929" t="str">
        <f>IFERROR(BG25,"")</f>
        <v/>
      </c>
      <c r="AJ25" s="929"/>
      <c r="AK25" s="929"/>
      <c r="AL25" s="962"/>
      <c r="AM25" s="963"/>
      <c r="AN25" s="964"/>
      <c r="AO25" s="929" t="str">
        <f>BM25</f>
        <v/>
      </c>
      <c r="AP25" s="929"/>
      <c r="AQ25" s="929"/>
      <c r="AR25" s="2365"/>
      <c r="AS25" s="2366"/>
      <c r="AT25" s="2366"/>
      <c r="AU25" s="994" t="s">
        <v>119</v>
      </c>
      <c r="AV25" s="995"/>
      <c r="AW25" s="5"/>
      <c r="AX25" s="2338"/>
      <c r="AY25" s="927"/>
      <c r="AZ25" s="927"/>
      <c r="BA25" s="2482" t="str">
        <f>IF(1.08*N25*(W25-Q25)/1000&lt;&gt;0,1.08*N25*(W25-Q25)/1000,"")</f>
        <v/>
      </c>
      <c r="BB25" s="2482"/>
      <c r="BC25" s="2482"/>
      <c r="BD25" s="2482" t="str">
        <f t="shared" si="0"/>
        <v/>
      </c>
      <c r="BE25" s="2482"/>
      <c r="BF25" s="2482"/>
      <c r="BG25" s="2482" t="e">
        <f t="shared" si="1"/>
        <v>#VALUE!</v>
      </c>
      <c r="BH25" s="2482"/>
      <c r="BI25" s="2482"/>
      <c r="BJ25" s="2482" t="str">
        <f t="shared" si="2"/>
        <v/>
      </c>
      <c r="BK25" s="2482"/>
      <c r="BL25" s="2482"/>
      <c r="BM25" s="1028" t="str">
        <f>IFERROR(SQRT(AL25/AL24)*AO24,"")</f>
        <v/>
      </c>
      <c r="BN25" s="1028"/>
      <c r="BO25" s="1514"/>
      <c r="BP25" s="5"/>
      <c r="BQ25" s="5"/>
      <c r="BR25" s="5"/>
      <c r="BS25" s="5"/>
      <c r="BT25" s="5"/>
      <c r="BU25" s="5"/>
      <c r="BV25" s="5"/>
      <c r="BW25" s="5"/>
      <c r="BX25" s="5"/>
      <c r="BY25" s="5"/>
      <c r="BZ25" s="5"/>
      <c r="CA25" s="5"/>
      <c r="CB25" s="5"/>
      <c r="CC25" s="5"/>
      <c r="CD25" s="5"/>
      <c r="CE25" s="5"/>
      <c r="CF25" s="5"/>
    </row>
    <row r="26" spans="1:84" ht="12" customHeight="1" x14ac:dyDescent="0.25">
      <c r="A26" s="2487"/>
      <c r="B26" s="897"/>
      <c r="C26" s="897"/>
      <c r="D26" s="897"/>
      <c r="E26" s="897"/>
      <c r="F26" s="897"/>
      <c r="G26" s="2488"/>
      <c r="H26" s="2472" t="s">
        <v>911</v>
      </c>
      <c r="I26" s="2473"/>
      <c r="J26" s="2474"/>
      <c r="K26" s="2463" t="s">
        <v>533</v>
      </c>
      <c r="L26" s="2464"/>
      <c r="M26" s="2465"/>
      <c r="N26" s="2466"/>
      <c r="O26" s="2466"/>
      <c r="P26" s="2466"/>
      <c r="Q26" s="2462"/>
      <c r="R26" s="2462"/>
      <c r="S26" s="2462"/>
      <c r="T26" s="2462"/>
      <c r="U26" s="2462"/>
      <c r="V26" s="2462"/>
      <c r="W26" s="2462"/>
      <c r="X26" s="2462"/>
      <c r="Y26" s="2462"/>
      <c r="Z26" s="2462"/>
      <c r="AA26" s="2462"/>
      <c r="AB26" s="2462"/>
      <c r="AC26" s="2462"/>
      <c r="AD26" s="2462"/>
      <c r="AE26" s="2462"/>
      <c r="AF26" s="2462"/>
      <c r="AG26" s="2462"/>
      <c r="AH26" s="2462"/>
      <c r="AI26" s="2462"/>
      <c r="AJ26" s="2462"/>
      <c r="AK26" s="2462"/>
      <c r="AL26" s="2462"/>
      <c r="AM26" s="2462"/>
      <c r="AN26" s="2462"/>
      <c r="AO26" s="2462"/>
      <c r="AP26" s="2462"/>
      <c r="AQ26" s="2462"/>
      <c r="AR26" s="2459" t="str">
        <f>IF($A24&lt;&gt;"","---","")</f>
        <v/>
      </c>
      <c r="AS26" s="2460"/>
      <c r="AT26" s="2460"/>
      <c r="AU26" s="2460"/>
      <c r="AV26" s="2461"/>
      <c r="AW26" s="5"/>
      <c r="AX26" s="2467"/>
      <c r="AY26" s="2468"/>
      <c r="AZ26" s="2468"/>
      <c r="BA26" s="2469" t="str">
        <f>IF(1.08*N26*(Q26-W26)/1000&lt;&gt;0,1.08*N26*(Q26-W26)/1000,"")</f>
        <v/>
      </c>
      <c r="BB26" s="2469"/>
      <c r="BC26" s="2469"/>
      <c r="BD26" s="2469" t="str">
        <f t="shared" si="0"/>
        <v/>
      </c>
      <c r="BE26" s="2469"/>
      <c r="BF26" s="2469"/>
      <c r="BG26" s="2469" t="str">
        <f>IF(AO26*500*(AC26-AF26)/1000&lt;&gt;0,AO26*500*(AC26-AF26)/1000,"")</f>
        <v/>
      </c>
      <c r="BH26" s="2469"/>
      <c r="BI26" s="2469"/>
      <c r="BJ26" s="2469" t="str">
        <f t="shared" si="2"/>
        <v/>
      </c>
      <c r="BK26" s="2469"/>
      <c r="BL26" s="2469"/>
      <c r="BM26" s="2478" t="s">
        <v>99</v>
      </c>
      <c r="BN26" s="2479"/>
      <c r="BO26" s="2480"/>
      <c r="BP26" s="5"/>
      <c r="BQ26" s="5"/>
      <c r="BR26" s="5"/>
      <c r="BS26" s="5"/>
      <c r="BT26" s="5"/>
      <c r="BU26" s="5"/>
      <c r="BV26" s="5"/>
      <c r="BW26" s="5"/>
      <c r="BX26" s="5"/>
      <c r="BY26" s="5"/>
      <c r="BZ26" s="5"/>
      <c r="CA26" s="5"/>
      <c r="CB26" s="5"/>
      <c r="CC26" s="5"/>
      <c r="CD26" s="5"/>
      <c r="CE26" s="5"/>
      <c r="CF26" s="5"/>
    </row>
    <row r="27" spans="1:84" ht="12" customHeight="1" x14ac:dyDescent="0.25">
      <c r="A27" s="947"/>
      <c r="B27" s="948"/>
      <c r="C27" s="948"/>
      <c r="D27" s="948"/>
      <c r="E27" s="948"/>
      <c r="F27" s="948"/>
      <c r="G27" s="949"/>
      <c r="H27" s="2504"/>
      <c r="I27" s="2505"/>
      <c r="J27" s="2506"/>
      <c r="K27" s="923" t="s">
        <v>604</v>
      </c>
      <c r="L27" s="924"/>
      <c r="M27" s="925"/>
      <c r="N27" s="937"/>
      <c r="O27" s="937"/>
      <c r="P27" s="937"/>
      <c r="Q27" s="927"/>
      <c r="R27" s="927"/>
      <c r="S27" s="927"/>
      <c r="T27" s="927"/>
      <c r="U27" s="927"/>
      <c r="V27" s="927"/>
      <c r="W27" s="927"/>
      <c r="X27" s="927"/>
      <c r="Y27" s="927"/>
      <c r="Z27" s="927"/>
      <c r="AA27" s="927"/>
      <c r="AB27" s="927"/>
      <c r="AC27" s="927"/>
      <c r="AD27" s="927"/>
      <c r="AE27" s="927"/>
      <c r="AF27" s="927"/>
      <c r="AG27" s="927"/>
      <c r="AH27" s="927"/>
      <c r="AI27" s="929" t="str">
        <f>IFERROR(BG27,"")</f>
        <v/>
      </c>
      <c r="AJ27" s="929"/>
      <c r="AK27" s="929"/>
      <c r="AL27" s="927"/>
      <c r="AM27" s="927"/>
      <c r="AN27" s="927"/>
      <c r="AO27" s="929" t="str">
        <f>BM27</f>
        <v/>
      </c>
      <c r="AP27" s="929"/>
      <c r="AQ27" s="929"/>
      <c r="AR27" s="2365"/>
      <c r="AS27" s="2366"/>
      <c r="AT27" s="2366"/>
      <c r="AU27" s="994" t="s">
        <v>119</v>
      </c>
      <c r="AV27" s="995"/>
      <c r="AW27" s="5"/>
      <c r="AX27" s="2338"/>
      <c r="AY27" s="927"/>
      <c r="AZ27" s="927"/>
      <c r="BA27" s="2482" t="str">
        <f>IF(1.08*N27*(Q27-W27)/1000&lt;&gt;0,1.08*N27*(Q27-W27)/1000,"")</f>
        <v/>
      </c>
      <c r="BB27" s="2482"/>
      <c r="BC27" s="2482"/>
      <c r="BD27" s="2482" t="str">
        <f t="shared" si="0"/>
        <v/>
      </c>
      <c r="BE27" s="2482"/>
      <c r="BF27" s="2482"/>
      <c r="BG27" s="2482" t="e">
        <f>IF(AO27*500*(AC27-AF27)/1000&lt;&gt;0,AO27*500*(AC27-AF27)/1000,"")</f>
        <v>#VALUE!</v>
      </c>
      <c r="BH27" s="2482"/>
      <c r="BI27" s="2482"/>
      <c r="BJ27" s="2482" t="str">
        <f t="shared" si="2"/>
        <v/>
      </c>
      <c r="BK27" s="2482"/>
      <c r="BL27" s="2482"/>
      <c r="BM27" s="1028" t="str">
        <f>IFERROR(SQRT(AL27/AL26)*AO26,"")</f>
        <v/>
      </c>
      <c r="BN27" s="1028"/>
      <c r="BO27" s="1514"/>
      <c r="BP27" s="5"/>
      <c r="BQ27" s="5"/>
      <c r="BR27" s="5"/>
      <c r="BS27" s="5"/>
      <c r="BT27" s="5"/>
      <c r="BU27" s="5"/>
      <c r="BV27" s="5"/>
      <c r="BW27" s="5"/>
      <c r="BX27" s="5"/>
      <c r="BY27" s="5"/>
      <c r="BZ27" s="5"/>
      <c r="CA27" s="5"/>
      <c r="CB27" s="5"/>
      <c r="CC27" s="5"/>
      <c r="CD27" s="5"/>
      <c r="CE27" s="5"/>
      <c r="CF27" s="5"/>
    </row>
    <row r="28" spans="1:84" ht="12" customHeight="1" x14ac:dyDescent="0.25">
      <c r="A28" s="944"/>
      <c r="B28" s="945"/>
      <c r="C28" s="945"/>
      <c r="D28" s="945"/>
      <c r="E28" s="945"/>
      <c r="F28" s="945"/>
      <c r="G28" s="946"/>
      <c r="H28" s="2489" t="s">
        <v>910</v>
      </c>
      <c r="I28" s="2490"/>
      <c r="J28" s="2491"/>
      <c r="K28" s="2495" t="s">
        <v>533</v>
      </c>
      <c r="L28" s="2496"/>
      <c r="M28" s="2497"/>
      <c r="N28" s="2409"/>
      <c r="O28" s="2410"/>
      <c r="P28" s="2411"/>
      <c r="Q28" s="2352"/>
      <c r="R28" s="2353"/>
      <c r="S28" s="2354"/>
      <c r="T28" s="2352"/>
      <c r="U28" s="2353"/>
      <c r="V28" s="2354"/>
      <c r="W28" s="2352"/>
      <c r="X28" s="2353"/>
      <c r="Y28" s="2354"/>
      <c r="Z28" s="2352"/>
      <c r="AA28" s="2353"/>
      <c r="AB28" s="2354"/>
      <c r="AC28" s="2352"/>
      <c r="AD28" s="2353"/>
      <c r="AE28" s="2354"/>
      <c r="AF28" s="2352"/>
      <c r="AG28" s="2353"/>
      <c r="AH28" s="2354"/>
      <c r="AI28" s="2352"/>
      <c r="AJ28" s="2353"/>
      <c r="AK28" s="2354"/>
      <c r="AL28" s="2352"/>
      <c r="AM28" s="2353"/>
      <c r="AN28" s="2354"/>
      <c r="AO28" s="2352"/>
      <c r="AP28" s="2353"/>
      <c r="AQ28" s="2354"/>
      <c r="AR28" s="2483" t="str">
        <f>IF($A28&lt;&gt;"","---","")</f>
        <v/>
      </c>
      <c r="AS28" s="2484"/>
      <c r="AT28" s="2484"/>
      <c r="AU28" s="2484"/>
      <c r="AV28" s="2485"/>
      <c r="AW28" s="5"/>
      <c r="AX28" s="2334"/>
      <c r="AY28" s="2335"/>
      <c r="AZ28" s="2335"/>
      <c r="BA28" s="2486" t="str">
        <f>IF(1.08*N28*(W28-Q28)/1000&lt;&gt;0,1.08*N28*(W28-Q28)/1000,"")</f>
        <v/>
      </c>
      <c r="BB28" s="2486"/>
      <c r="BC28" s="2486"/>
      <c r="BD28" s="2486" t="str">
        <f t="shared" si="0"/>
        <v/>
      </c>
      <c r="BE28" s="2486"/>
      <c r="BF28" s="2486"/>
      <c r="BG28" s="2486" t="str">
        <f t="shared" si="1"/>
        <v/>
      </c>
      <c r="BH28" s="2486"/>
      <c r="BI28" s="2486"/>
      <c r="BJ28" s="2486" t="str">
        <f t="shared" si="2"/>
        <v/>
      </c>
      <c r="BK28" s="2486"/>
      <c r="BL28" s="2486"/>
      <c r="BM28" s="2498" t="s">
        <v>99</v>
      </c>
      <c r="BN28" s="2499"/>
      <c r="BO28" s="2500"/>
      <c r="BP28" s="5"/>
      <c r="BQ28" s="5"/>
      <c r="BR28" s="5"/>
      <c r="BS28" s="5"/>
      <c r="BT28" s="5"/>
      <c r="BU28" s="5"/>
      <c r="BV28" s="5"/>
      <c r="BW28" s="5"/>
      <c r="BX28" s="5"/>
      <c r="BY28" s="5"/>
      <c r="BZ28" s="5"/>
      <c r="CA28" s="5"/>
      <c r="CB28" s="5"/>
      <c r="CC28" s="5"/>
      <c r="CD28" s="5"/>
      <c r="CE28" s="5"/>
      <c r="CF28" s="5"/>
    </row>
    <row r="29" spans="1:84" ht="12" customHeight="1" x14ac:dyDescent="0.25">
      <c r="A29" s="2487"/>
      <c r="B29" s="897"/>
      <c r="C29" s="897"/>
      <c r="D29" s="897"/>
      <c r="E29" s="897"/>
      <c r="F29" s="897"/>
      <c r="G29" s="2488"/>
      <c r="H29" s="2492"/>
      <c r="I29" s="2493"/>
      <c r="J29" s="2494"/>
      <c r="K29" s="923" t="s">
        <v>604</v>
      </c>
      <c r="L29" s="924"/>
      <c r="M29" s="925"/>
      <c r="N29" s="2501"/>
      <c r="O29" s="2502"/>
      <c r="P29" s="2503"/>
      <c r="Q29" s="962"/>
      <c r="R29" s="963"/>
      <c r="S29" s="964"/>
      <c r="T29" s="962"/>
      <c r="U29" s="963"/>
      <c r="V29" s="964"/>
      <c r="W29" s="962"/>
      <c r="X29" s="963"/>
      <c r="Y29" s="964"/>
      <c r="Z29" s="962"/>
      <c r="AA29" s="963"/>
      <c r="AB29" s="964"/>
      <c r="AC29" s="962"/>
      <c r="AD29" s="963"/>
      <c r="AE29" s="964"/>
      <c r="AF29" s="962"/>
      <c r="AG29" s="963"/>
      <c r="AH29" s="964"/>
      <c r="AI29" s="929" t="str">
        <f>IFERROR(BG29,"")</f>
        <v/>
      </c>
      <c r="AJ29" s="929"/>
      <c r="AK29" s="929"/>
      <c r="AL29" s="962"/>
      <c r="AM29" s="963"/>
      <c r="AN29" s="964"/>
      <c r="AO29" s="929" t="str">
        <f>BM29</f>
        <v/>
      </c>
      <c r="AP29" s="929"/>
      <c r="AQ29" s="929"/>
      <c r="AR29" s="2365"/>
      <c r="AS29" s="2366"/>
      <c r="AT29" s="2366"/>
      <c r="AU29" s="994" t="s">
        <v>119</v>
      </c>
      <c r="AV29" s="995"/>
      <c r="AW29" s="5"/>
      <c r="AX29" s="2338"/>
      <c r="AY29" s="927"/>
      <c r="AZ29" s="927"/>
      <c r="BA29" s="2482" t="str">
        <f>IF(1.08*N29*(W29-Q29)/1000&lt;&gt;0,1.08*N29*(W29-Q29)/1000,"")</f>
        <v/>
      </c>
      <c r="BB29" s="2482"/>
      <c r="BC29" s="2482"/>
      <c r="BD29" s="2482" t="str">
        <f t="shared" si="0"/>
        <v/>
      </c>
      <c r="BE29" s="2482"/>
      <c r="BF29" s="2482"/>
      <c r="BG29" s="2482" t="e">
        <f t="shared" si="1"/>
        <v>#VALUE!</v>
      </c>
      <c r="BH29" s="2482"/>
      <c r="BI29" s="2482"/>
      <c r="BJ29" s="2482" t="str">
        <f t="shared" si="2"/>
        <v/>
      </c>
      <c r="BK29" s="2482"/>
      <c r="BL29" s="2482"/>
      <c r="BM29" s="1028" t="str">
        <f>IFERROR(SQRT(AL29/AL28)*AO28,"")</f>
        <v/>
      </c>
      <c r="BN29" s="1028"/>
      <c r="BO29" s="1514"/>
      <c r="BP29" s="5"/>
      <c r="BQ29" s="5"/>
      <c r="BR29" s="5"/>
      <c r="BS29" s="5"/>
      <c r="BT29" s="5"/>
      <c r="BU29" s="5"/>
      <c r="BV29" s="5"/>
      <c r="BW29" s="5"/>
      <c r="BX29" s="5"/>
      <c r="BY29" s="5"/>
      <c r="BZ29" s="5"/>
      <c r="CA29" s="5"/>
      <c r="CB29" s="5"/>
      <c r="CC29" s="5"/>
      <c r="CD29" s="5"/>
      <c r="CE29" s="5"/>
      <c r="CF29" s="5"/>
    </row>
    <row r="30" spans="1:84" ht="12" customHeight="1" x14ac:dyDescent="0.25">
      <c r="A30" s="2487"/>
      <c r="B30" s="897"/>
      <c r="C30" s="897"/>
      <c r="D30" s="897"/>
      <c r="E30" s="897"/>
      <c r="F30" s="897"/>
      <c r="G30" s="2488"/>
      <c r="H30" s="2472" t="s">
        <v>911</v>
      </c>
      <c r="I30" s="2473"/>
      <c r="J30" s="2474"/>
      <c r="K30" s="2463" t="s">
        <v>533</v>
      </c>
      <c r="L30" s="2464"/>
      <c r="M30" s="2465"/>
      <c r="N30" s="2466"/>
      <c r="O30" s="2466"/>
      <c r="P30" s="2466"/>
      <c r="Q30" s="2462"/>
      <c r="R30" s="2462"/>
      <c r="S30" s="2462"/>
      <c r="T30" s="2462"/>
      <c r="U30" s="2462"/>
      <c r="V30" s="2462"/>
      <c r="W30" s="2462"/>
      <c r="X30" s="2462"/>
      <c r="Y30" s="2462"/>
      <c r="Z30" s="2462"/>
      <c r="AA30" s="2462"/>
      <c r="AB30" s="2462"/>
      <c r="AC30" s="2462"/>
      <c r="AD30" s="2462"/>
      <c r="AE30" s="2462"/>
      <c r="AF30" s="2462"/>
      <c r="AG30" s="2462"/>
      <c r="AH30" s="2462"/>
      <c r="AI30" s="2462"/>
      <c r="AJ30" s="2462"/>
      <c r="AK30" s="2462"/>
      <c r="AL30" s="2462"/>
      <c r="AM30" s="2462"/>
      <c r="AN30" s="2462"/>
      <c r="AO30" s="2462"/>
      <c r="AP30" s="2462"/>
      <c r="AQ30" s="2462"/>
      <c r="AR30" s="2459" t="str">
        <f>IF($A28&lt;&gt;"","---","")</f>
        <v/>
      </c>
      <c r="AS30" s="2460"/>
      <c r="AT30" s="2460"/>
      <c r="AU30" s="2460"/>
      <c r="AV30" s="2461"/>
      <c r="AW30" s="5"/>
      <c r="AX30" s="2467"/>
      <c r="AY30" s="2468"/>
      <c r="AZ30" s="2468"/>
      <c r="BA30" s="2469" t="str">
        <f>IF(1.08*N30*(Q30-W30)/1000&lt;&gt;0,1.08*N30*(Q30-W30)/1000,"")</f>
        <v/>
      </c>
      <c r="BB30" s="2469"/>
      <c r="BC30" s="2469"/>
      <c r="BD30" s="2469" t="str">
        <f t="shared" si="0"/>
        <v/>
      </c>
      <c r="BE30" s="2469"/>
      <c r="BF30" s="2469"/>
      <c r="BG30" s="2469" t="str">
        <f>IF(AO30*500*(AC30-AF30)/1000&lt;&gt;0,AO30*500*(AC30-AF30)/1000,"")</f>
        <v/>
      </c>
      <c r="BH30" s="2469"/>
      <c r="BI30" s="2469"/>
      <c r="BJ30" s="2469" t="str">
        <f t="shared" si="2"/>
        <v/>
      </c>
      <c r="BK30" s="2469"/>
      <c r="BL30" s="2469"/>
      <c r="BM30" s="2478" t="s">
        <v>99</v>
      </c>
      <c r="BN30" s="2479"/>
      <c r="BO30" s="2480"/>
      <c r="BP30" s="5"/>
      <c r="BQ30" s="5"/>
      <c r="BR30" s="5"/>
      <c r="BS30" s="5"/>
      <c r="BT30" s="5"/>
      <c r="BU30" s="5"/>
      <c r="BV30" s="5"/>
      <c r="BW30" s="5"/>
      <c r="BX30" s="5"/>
      <c r="BY30" s="5"/>
      <c r="BZ30" s="5"/>
      <c r="CA30" s="5"/>
      <c r="CB30" s="5"/>
      <c r="CC30" s="5"/>
      <c r="CD30" s="5"/>
      <c r="CE30" s="5"/>
      <c r="CF30" s="5"/>
    </row>
    <row r="31" spans="1:84" ht="12" customHeight="1" thickBot="1" x14ac:dyDescent="0.3">
      <c r="A31" s="974"/>
      <c r="B31" s="975"/>
      <c r="C31" s="975"/>
      <c r="D31" s="975"/>
      <c r="E31" s="975"/>
      <c r="F31" s="975"/>
      <c r="G31" s="976"/>
      <c r="H31" s="2475"/>
      <c r="I31" s="2476"/>
      <c r="J31" s="2477"/>
      <c r="K31" s="977" t="s">
        <v>604</v>
      </c>
      <c r="L31" s="978"/>
      <c r="M31" s="979"/>
      <c r="N31" s="2481"/>
      <c r="O31" s="2481"/>
      <c r="P31" s="2481"/>
      <c r="Q31" s="985"/>
      <c r="R31" s="985"/>
      <c r="S31" s="985"/>
      <c r="T31" s="985"/>
      <c r="U31" s="985"/>
      <c r="V31" s="985"/>
      <c r="W31" s="985"/>
      <c r="X31" s="985"/>
      <c r="Y31" s="985"/>
      <c r="Z31" s="985"/>
      <c r="AA31" s="985"/>
      <c r="AB31" s="985"/>
      <c r="AC31" s="985"/>
      <c r="AD31" s="985"/>
      <c r="AE31" s="985"/>
      <c r="AF31" s="985"/>
      <c r="AG31" s="985"/>
      <c r="AH31" s="985"/>
      <c r="AI31" s="984" t="str">
        <f>IFERROR(BG31,"")</f>
        <v/>
      </c>
      <c r="AJ31" s="984"/>
      <c r="AK31" s="984"/>
      <c r="AL31" s="985"/>
      <c r="AM31" s="985"/>
      <c r="AN31" s="985"/>
      <c r="AO31" s="984" t="str">
        <f>BM31</f>
        <v/>
      </c>
      <c r="AP31" s="984"/>
      <c r="AQ31" s="984"/>
      <c r="AR31" s="2350"/>
      <c r="AS31" s="2351"/>
      <c r="AT31" s="2351"/>
      <c r="AU31" s="990" t="s">
        <v>119</v>
      </c>
      <c r="AV31" s="991"/>
      <c r="AW31" s="5"/>
      <c r="AX31" s="2349"/>
      <c r="AY31" s="985"/>
      <c r="AZ31" s="985"/>
      <c r="BA31" s="2516" t="str">
        <f>IF(1.08*N31*(Q31-W31)/1000&lt;&gt;0,1.08*N31*(Q31-W31)/1000,"")</f>
        <v/>
      </c>
      <c r="BB31" s="2516"/>
      <c r="BC31" s="2516"/>
      <c r="BD31" s="984" t="str">
        <f t="shared" si="0"/>
        <v/>
      </c>
      <c r="BE31" s="984"/>
      <c r="BF31" s="984"/>
      <c r="BG31" s="984" t="e">
        <f>IF(AO31*500*(AC31-AF31)/1000&lt;&gt;0,AO31*500*(AC31-AF31)/1000,"")</f>
        <v>#VALUE!</v>
      </c>
      <c r="BH31" s="984"/>
      <c r="BI31" s="984"/>
      <c r="BJ31" s="984" t="str">
        <f t="shared" si="2"/>
        <v/>
      </c>
      <c r="BK31" s="984"/>
      <c r="BL31" s="984"/>
      <c r="BM31" s="2470" t="str">
        <f>IFERROR(SQRT(AL31/AL30)*AO30,"")</f>
        <v/>
      </c>
      <c r="BN31" s="2470"/>
      <c r="BO31" s="2471"/>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965"/>
      <c r="AF35" s="965"/>
      <c r="AG35" s="965"/>
      <c r="AH35" s="965"/>
      <c r="AI35" s="965"/>
      <c r="AJ35" s="965"/>
      <c r="AK35" s="965"/>
      <c r="AL35" s="965"/>
      <c r="AM35" s="965"/>
      <c r="AN35" s="965"/>
      <c r="AO35" s="965"/>
      <c r="AP35" s="965"/>
      <c r="AQ35" s="965"/>
      <c r="AR35" s="965"/>
      <c r="AS35" s="965"/>
      <c r="AT35" s="965"/>
      <c r="AU35" s="965"/>
      <c r="AV35" s="965"/>
      <c r="AW35" s="5"/>
      <c r="AX35" s="898" t="s">
        <v>696</v>
      </c>
      <c r="AY35" s="899"/>
      <c r="AZ35" s="899"/>
      <c r="BA35" s="899"/>
      <c r="BB35" s="899"/>
      <c r="BC35" s="899"/>
      <c r="BD35" s="899"/>
      <c r="BE35" s="899"/>
      <c r="BF35" s="899"/>
      <c r="BG35" s="899"/>
      <c r="BH35" s="899"/>
      <c r="BI35" s="899"/>
      <c r="BJ35" s="899"/>
      <c r="BK35" s="899"/>
      <c r="BL35" s="900"/>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965"/>
      <c r="AK36" s="965"/>
      <c r="AL36" s="965"/>
      <c r="AM36" s="965"/>
      <c r="AN36" s="965"/>
      <c r="AO36" s="965"/>
      <c r="AP36" s="965"/>
      <c r="AQ36" s="965"/>
      <c r="AR36" s="965"/>
      <c r="AS36" s="965"/>
      <c r="AT36" s="965"/>
      <c r="AU36" s="965"/>
      <c r="AV36" s="965"/>
      <c r="AW36" s="5"/>
      <c r="AX36" s="913"/>
      <c r="AY36" s="914"/>
      <c r="AZ36" s="914"/>
      <c r="BA36" s="914"/>
      <c r="BB36" s="915"/>
      <c r="BC36" s="916"/>
      <c r="BD36" s="914"/>
      <c r="BE36" s="914"/>
      <c r="BF36" s="914"/>
      <c r="BG36" s="915"/>
      <c r="BH36" s="916"/>
      <c r="BI36" s="914"/>
      <c r="BJ36" s="914"/>
      <c r="BK36" s="914"/>
      <c r="BL36" s="91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965"/>
      <c r="AK37" s="965"/>
      <c r="AL37" s="965"/>
      <c r="AM37" s="965"/>
      <c r="AN37" s="965"/>
      <c r="AO37" s="965"/>
      <c r="AP37" s="965"/>
      <c r="AQ37" s="965"/>
      <c r="AR37" s="965"/>
      <c r="AS37" s="965"/>
      <c r="AT37" s="965"/>
      <c r="AU37" s="965"/>
      <c r="AV37" s="965"/>
      <c r="AW37" s="5"/>
      <c r="AX37" s="894"/>
      <c r="AY37" s="878"/>
      <c r="AZ37" s="878"/>
      <c r="BA37" s="878"/>
      <c r="BB37" s="879"/>
      <c r="BC37" s="877"/>
      <c r="BD37" s="878"/>
      <c r="BE37" s="878"/>
      <c r="BF37" s="878"/>
      <c r="BG37" s="879"/>
      <c r="BH37" s="877"/>
      <c r="BI37" s="878"/>
      <c r="BJ37" s="878"/>
      <c r="BK37" s="878"/>
      <c r="BL37" s="88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965"/>
      <c r="AK38" s="965"/>
      <c r="AL38" s="965"/>
      <c r="AM38" s="965"/>
      <c r="AN38" s="965"/>
      <c r="AO38" s="965"/>
      <c r="AP38" s="965"/>
      <c r="AQ38" s="965"/>
      <c r="AR38" s="965"/>
      <c r="AS38" s="965"/>
      <c r="AT38" s="965"/>
      <c r="AU38" s="965"/>
      <c r="AV38" s="965"/>
      <c r="AW38" s="5"/>
      <c r="AX38" s="894"/>
      <c r="AY38" s="878"/>
      <c r="AZ38" s="878"/>
      <c r="BA38" s="878"/>
      <c r="BB38" s="879"/>
      <c r="BC38" s="877"/>
      <c r="BD38" s="878"/>
      <c r="BE38" s="878"/>
      <c r="BF38" s="878"/>
      <c r="BG38" s="879"/>
      <c r="BH38" s="877"/>
      <c r="BI38" s="878"/>
      <c r="BJ38" s="878"/>
      <c r="BK38" s="878"/>
      <c r="BL38" s="88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965"/>
      <c r="AK39" s="965"/>
      <c r="AL39" s="965"/>
      <c r="AM39" s="965"/>
      <c r="AN39" s="965"/>
      <c r="AO39" s="965"/>
      <c r="AP39" s="965"/>
      <c r="AQ39" s="965"/>
      <c r="AR39" s="965"/>
      <c r="AS39" s="965"/>
      <c r="AT39" s="965"/>
      <c r="AU39" s="965"/>
      <c r="AV39" s="965"/>
      <c r="AW39" s="5"/>
      <c r="AX39" s="894"/>
      <c r="AY39" s="878"/>
      <c r="AZ39" s="878"/>
      <c r="BA39" s="878"/>
      <c r="BB39" s="879"/>
      <c r="BC39" s="877"/>
      <c r="BD39" s="878"/>
      <c r="BE39" s="878"/>
      <c r="BF39" s="878"/>
      <c r="BG39" s="879"/>
      <c r="BH39" s="877"/>
      <c r="BI39" s="878"/>
      <c r="BJ39" s="878"/>
      <c r="BK39" s="878"/>
      <c r="BL39" s="88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965"/>
      <c r="AK40" s="965"/>
      <c r="AL40" s="965"/>
      <c r="AM40" s="965"/>
      <c r="AN40" s="965"/>
      <c r="AO40" s="965"/>
      <c r="AP40" s="965"/>
      <c r="AQ40" s="965"/>
      <c r="AR40" s="965"/>
      <c r="AS40" s="965"/>
      <c r="AT40" s="965"/>
      <c r="AU40" s="965"/>
      <c r="AV40" s="965"/>
      <c r="AW40" s="5"/>
      <c r="AX40" s="894"/>
      <c r="AY40" s="878"/>
      <c r="AZ40" s="878"/>
      <c r="BA40" s="878"/>
      <c r="BB40" s="879"/>
      <c r="BC40" s="877"/>
      <c r="BD40" s="878"/>
      <c r="BE40" s="878"/>
      <c r="BF40" s="878"/>
      <c r="BG40" s="879"/>
      <c r="BH40" s="877"/>
      <c r="BI40" s="878"/>
      <c r="BJ40" s="878"/>
      <c r="BK40" s="878"/>
      <c r="BL40" s="88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8"/>
      <c r="AY41" s="931"/>
      <c r="AZ41" s="931"/>
      <c r="BA41" s="931"/>
      <c r="BB41" s="939"/>
      <c r="BC41" s="930"/>
      <c r="BD41" s="931"/>
      <c r="BE41" s="931"/>
      <c r="BF41" s="931"/>
      <c r="BG41" s="939"/>
      <c r="BH41" s="930"/>
      <c r="BI41" s="931"/>
      <c r="BJ41" s="931"/>
      <c r="BK41" s="931"/>
      <c r="BL41" s="93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8"/>
      <c r="B5" s="2458"/>
      <c r="C5" s="2458"/>
      <c r="D5" s="2458"/>
      <c r="E5" s="2458"/>
      <c r="F5" s="2458"/>
      <c r="G5" s="2"/>
      <c r="H5" s="2458"/>
      <c r="I5" s="2458"/>
      <c r="J5" s="2458"/>
      <c r="K5" s="2458"/>
      <c r="L5" s="2458"/>
      <c r="M5" s="2458"/>
      <c r="N5" s="2458"/>
      <c r="O5" s="2458"/>
      <c r="P5" s="2458"/>
      <c r="Q5" s="2458"/>
      <c r="R5" s="2458"/>
      <c r="S5" s="2458"/>
      <c r="T5" s="2458"/>
      <c r="U5" s="2458"/>
      <c r="V5" s="2458"/>
      <c r="W5" s="2458"/>
      <c r="X5" s="2458"/>
      <c r="Y5" s="2458"/>
      <c r="Z5" s="2458"/>
      <c r="AA5" s="2458"/>
      <c r="AB5" s="2458"/>
      <c r="AC5" s="2458"/>
      <c r="AD5" s="2458"/>
      <c r="AE5" s="2458"/>
      <c r="AF5" s="2458"/>
      <c r="AG5" s="2458"/>
      <c r="AH5" s="2458"/>
      <c r="AI5" s="2458"/>
      <c r="AN5" s="664"/>
      <c r="AO5" s="664"/>
      <c r="AP5" s="664"/>
    </row>
    <row r="6" spans="1:71" ht="15" customHeight="1" x14ac:dyDescent="0.2">
      <c r="A6" s="1250" t="s">
        <v>913</v>
      </c>
      <c r="B6" s="1251"/>
      <c r="C6" s="1251"/>
      <c r="D6" s="1251"/>
      <c r="E6" s="1251"/>
      <c r="F6" s="1251"/>
      <c r="G6" s="1251"/>
      <c r="H6" s="1251"/>
      <c r="I6" s="1251"/>
      <c r="J6" s="1251"/>
      <c r="K6" s="1251"/>
      <c r="L6" s="1251"/>
      <c r="M6" s="1251"/>
      <c r="N6" s="1251"/>
      <c r="O6" s="1251"/>
      <c r="P6" s="1251"/>
      <c r="Q6" s="1251"/>
      <c r="R6" s="1251"/>
      <c r="S6" s="1251"/>
      <c r="T6" s="1251"/>
      <c r="U6" s="1251"/>
      <c r="V6" s="1251"/>
      <c r="W6" s="1251"/>
      <c r="X6" s="1251"/>
      <c r="Y6" s="1251"/>
      <c r="Z6" s="1251"/>
      <c r="AA6" s="1251"/>
      <c r="AB6" s="1251"/>
      <c r="AC6" s="1251"/>
      <c r="AD6" s="1251"/>
      <c r="AE6" s="1251"/>
      <c r="AF6" s="1251"/>
      <c r="AG6" s="1251"/>
      <c r="AH6" s="1251"/>
      <c r="AI6" s="1251"/>
      <c r="AN6" s="664"/>
      <c r="AO6" s="664"/>
      <c r="AP6" s="664"/>
    </row>
    <row r="7" spans="1:71" ht="13.5" customHeight="1" x14ac:dyDescent="0.2">
      <c r="A7" s="1251"/>
      <c r="B7" s="1251"/>
      <c r="C7" s="1251"/>
      <c r="D7" s="1251"/>
      <c r="E7" s="1251"/>
      <c r="F7" s="1251"/>
      <c r="G7" s="1251"/>
      <c r="H7" s="1251"/>
      <c r="I7" s="1251"/>
      <c r="J7" s="1251"/>
      <c r="K7" s="1251"/>
      <c r="L7" s="1251"/>
      <c r="M7" s="1251"/>
      <c r="N7" s="1251"/>
      <c r="O7" s="1251"/>
      <c r="P7" s="1251"/>
      <c r="Q7" s="1251"/>
      <c r="R7" s="1251"/>
      <c r="S7" s="1251"/>
      <c r="T7" s="1251"/>
      <c r="U7" s="1251"/>
      <c r="V7" s="1251"/>
      <c r="W7" s="1251"/>
      <c r="X7" s="1251"/>
      <c r="Y7" s="1251"/>
      <c r="Z7" s="1251"/>
      <c r="AA7" s="1251"/>
      <c r="AB7" s="1251"/>
      <c r="AC7" s="1251"/>
      <c r="AD7" s="1251"/>
      <c r="AE7" s="1251"/>
      <c r="AF7" s="1251"/>
      <c r="AG7" s="1251"/>
      <c r="AH7" s="1251"/>
      <c r="AI7" s="1251"/>
      <c r="AN7" s="664"/>
      <c r="AO7" s="664"/>
      <c r="AP7" s="664"/>
    </row>
    <row r="8" spans="1:71" ht="12" customHeight="1" x14ac:dyDescent="0.2">
      <c r="A8" s="1251"/>
      <c r="B8" s="1251"/>
      <c r="C8" s="1251"/>
      <c r="D8" s="1251"/>
      <c r="E8" s="1251"/>
      <c r="F8" s="1251"/>
      <c r="G8" s="1251"/>
      <c r="H8" s="1251"/>
      <c r="I8" s="1251"/>
      <c r="J8" s="1251"/>
      <c r="K8" s="1251"/>
      <c r="L8" s="1251"/>
      <c r="M8" s="1251"/>
      <c r="N8" s="1251"/>
      <c r="O8" s="1251"/>
      <c r="P8" s="1251"/>
      <c r="Q8" s="1251"/>
      <c r="R8" s="1251"/>
      <c r="S8" s="1251"/>
      <c r="T8" s="1251"/>
      <c r="U8" s="1251"/>
      <c r="V8" s="1251"/>
      <c r="W8" s="1251"/>
      <c r="X8" s="1251"/>
      <c r="Y8" s="1251"/>
      <c r="Z8" s="1251"/>
      <c r="AA8" s="1251"/>
      <c r="AB8" s="1251"/>
      <c r="AC8" s="1251"/>
      <c r="AD8" s="1251"/>
      <c r="AE8" s="1251"/>
      <c r="AF8" s="1251"/>
      <c r="AG8" s="1251"/>
      <c r="AH8" s="1251"/>
      <c r="AI8" s="1251"/>
      <c r="AN8" s="664"/>
      <c r="AO8" s="664"/>
      <c r="AP8" s="664"/>
      <c r="AQ8" s="665"/>
      <c r="AR8" s="665"/>
      <c r="AS8" s="665"/>
    </row>
    <row r="9" spans="1:71" ht="12" customHeight="1" x14ac:dyDescent="0.2">
      <c r="A9" s="1251"/>
      <c r="B9" s="1251"/>
      <c r="C9" s="1251"/>
      <c r="D9" s="1251"/>
      <c r="E9" s="1251"/>
      <c r="F9" s="1251"/>
      <c r="G9" s="1251"/>
      <c r="H9" s="1251"/>
      <c r="I9" s="1251"/>
      <c r="J9" s="1251"/>
      <c r="K9" s="1251"/>
      <c r="L9" s="1251"/>
      <c r="M9" s="1251"/>
      <c r="N9" s="1251"/>
      <c r="O9" s="1251"/>
      <c r="P9" s="1251"/>
      <c r="Q9" s="1251"/>
      <c r="R9" s="1251"/>
      <c r="S9" s="1251"/>
      <c r="T9" s="1251"/>
      <c r="U9" s="1251"/>
      <c r="V9" s="1251"/>
      <c r="W9" s="1251"/>
      <c r="X9" s="1251"/>
      <c r="Y9" s="1251"/>
      <c r="Z9" s="1251"/>
      <c r="AA9" s="1251"/>
      <c r="AB9" s="1251"/>
      <c r="AC9" s="1251"/>
      <c r="AD9" s="1251"/>
      <c r="AE9" s="1251"/>
      <c r="AF9" s="1251"/>
      <c r="AG9" s="1251"/>
      <c r="AH9" s="1251"/>
      <c r="AI9" s="1251"/>
      <c r="AK9" s="666"/>
      <c r="AL9" s="666"/>
      <c r="AM9" s="666"/>
      <c r="AN9" s="666"/>
      <c r="AO9" s="666"/>
      <c r="AP9" s="666"/>
      <c r="AQ9" s="666"/>
      <c r="AR9" s="666"/>
      <c r="AS9" s="666"/>
      <c r="AT9" s="666"/>
      <c r="AU9" s="666"/>
      <c r="AV9" s="666"/>
      <c r="AW9" s="666"/>
      <c r="AX9" s="666"/>
      <c r="AY9" s="666"/>
    </row>
    <row r="10" spans="1:71" ht="12" customHeight="1" x14ac:dyDescent="0.2">
      <c r="A10" s="1251"/>
      <c r="B10" s="1251"/>
      <c r="C10" s="1251"/>
      <c r="D10" s="1251"/>
      <c r="E10" s="1251"/>
      <c r="F10" s="1251"/>
      <c r="G10" s="1251"/>
      <c r="H10" s="1251"/>
      <c r="I10" s="1251"/>
      <c r="J10" s="1251"/>
      <c r="K10" s="1251"/>
      <c r="L10" s="1251"/>
      <c r="M10" s="1251"/>
      <c r="N10" s="1251"/>
      <c r="O10" s="1251"/>
      <c r="P10" s="1251"/>
      <c r="Q10" s="1251"/>
      <c r="R10" s="1251"/>
      <c r="S10" s="1251"/>
      <c r="T10" s="1251"/>
      <c r="U10" s="1251"/>
      <c r="V10" s="1251"/>
      <c r="W10" s="1251"/>
      <c r="X10" s="1251"/>
      <c r="Y10" s="1251"/>
      <c r="Z10" s="1251"/>
      <c r="AA10" s="1251"/>
      <c r="AB10" s="1251"/>
      <c r="AC10" s="1251"/>
      <c r="AD10" s="1251"/>
      <c r="AE10" s="1251"/>
      <c r="AF10" s="1251"/>
      <c r="AG10" s="1251"/>
      <c r="AH10" s="1251"/>
      <c r="AI10" s="1251"/>
      <c r="AK10" s="666"/>
      <c r="AL10" s="666"/>
      <c r="AM10" s="666"/>
      <c r="AN10" s="666"/>
      <c r="AO10" s="666"/>
      <c r="AP10" s="666"/>
      <c r="AQ10" s="666"/>
      <c r="AR10" s="666"/>
      <c r="AS10" s="666"/>
      <c r="AT10" s="666"/>
      <c r="AU10" s="666"/>
      <c r="AV10" s="666"/>
      <c r="AW10" s="666"/>
      <c r="AX10" s="666"/>
      <c r="AY10" s="666"/>
    </row>
    <row r="11" spans="1:71" ht="14.25" customHeight="1" x14ac:dyDescent="0.2">
      <c r="A11" s="1251"/>
      <c r="B11" s="1251"/>
      <c r="C11" s="1251"/>
      <c r="D11" s="1251"/>
      <c r="E11" s="1251"/>
      <c r="F11" s="1251"/>
      <c r="G11" s="1251"/>
      <c r="H11" s="1251"/>
      <c r="I11" s="1251"/>
      <c r="J11" s="1251"/>
      <c r="K11" s="1251"/>
      <c r="L11" s="1251"/>
      <c r="M11" s="1251"/>
      <c r="N11" s="1251"/>
      <c r="O11" s="1251"/>
      <c r="P11" s="1251"/>
      <c r="Q11" s="1251"/>
      <c r="R11" s="1251"/>
      <c r="S11" s="1251"/>
      <c r="T11" s="1251"/>
      <c r="U11" s="1251"/>
      <c r="V11" s="1251"/>
      <c r="W11" s="1251"/>
      <c r="X11" s="1251"/>
      <c r="Y11" s="1251"/>
      <c r="Z11" s="1251"/>
      <c r="AA11" s="1251"/>
      <c r="AB11" s="1251"/>
      <c r="AC11" s="1251"/>
      <c r="AD11" s="1251"/>
      <c r="AE11" s="1251"/>
      <c r="AF11" s="1251"/>
      <c r="AG11" s="1251"/>
      <c r="AH11" s="1251"/>
      <c r="AI11" s="1251"/>
    </row>
    <row r="12" spans="1:71" ht="12.75" customHeight="1" x14ac:dyDescent="0.2">
      <c r="A12" s="1251"/>
      <c r="B12" s="1251"/>
      <c r="C12" s="1251"/>
      <c r="D12" s="1251"/>
      <c r="E12" s="1251"/>
      <c r="F12" s="1251"/>
      <c r="G12" s="1251"/>
      <c r="H12" s="1251"/>
      <c r="I12" s="1251"/>
      <c r="J12" s="1251"/>
      <c r="K12" s="1251"/>
      <c r="L12" s="1251"/>
      <c r="M12" s="1251"/>
      <c r="N12" s="1251"/>
      <c r="O12" s="1251"/>
      <c r="P12" s="1251"/>
      <c r="Q12" s="1251"/>
      <c r="R12" s="1251"/>
      <c r="S12" s="1251"/>
      <c r="T12" s="1251"/>
      <c r="U12" s="1251"/>
      <c r="V12" s="1251"/>
      <c r="W12" s="1251"/>
      <c r="X12" s="1251"/>
      <c r="Y12" s="1251"/>
      <c r="Z12" s="1251"/>
      <c r="AA12" s="1251"/>
      <c r="AB12" s="1251"/>
      <c r="AC12" s="1251"/>
      <c r="AD12" s="1251"/>
      <c r="AE12" s="1251"/>
      <c r="AF12" s="1251"/>
      <c r="AG12" s="1251"/>
      <c r="AH12" s="1251"/>
      <c r="AI12" s="1251"/>
    </row>
    <row r="13" spans="1:71" ht="12.75" customHeight="1" x14ac:dyDescent="0.2">
      <c r="A13" s="1251"/>
      <c r="B13" s="1251"/>
      <c r="C13" s="1251"/>
      <c r="D13" s="1251"/>
      <c r="E13" s="1251"/>
      <c r="F13" s="1251"/>
      <c r="G13" s="1251"/>
      <c r="H13" s="1251"/>
      <c r="I13" s="1251"/>
      <c r="J13" s="1251"/>
      <c r="K13" s="1251"/>
      <c r="L13" s="1251"/>
      <c r="M13" s="1251"/>
      <c r="N13" s="1251"/>
      <c r="O13" s="1251"/>
      <c r="P13" s="1251"/>
      <c r="Q13" s="1251"/>
      <c r="R13" s="1251"/>
      <c r="S13" s="1251"/>
      <c r="T13" s="1251"/>
      <c r="U13" s="1251"/>
      <c r="V13" s="1251"/>
      <c r="W13" s="1251"/>
      <c r="X13" s="1251"/>
      <c r="Y13" s="1251"/>
      <c r="Z13" s="1251"/>
      <c r="AA13" s="1251"/>
      <c r="AB13" s="1251"/>
      <c r="AC13" s="1251"/>
      <c r="AD13" s="1251"/>
      <c r="AE13" s="1251"/>
      <c r="AF13" s="1251"/>
      <c r="AG13" s="1251"/>
      <c r="AH13" s="1251"/>
      <c r="AI13" s="1251"/>
      <c r="AK13" s="643"/>
      <c r="AL13" s="643"/>
      <c r="AM13" s="643"/>
      <c r="AN13" s="643"/>
      <c r="AO13" s="643"/>
      <c r="AP13" s="643"/>
      <c r="AQ13" s="643"/>
      <c r="AR13" s="643"/>
      <c r="AS13" s="643"/>
      <c r="AT13" s="643"/>
      <c r="AU13" s="643"/>
      <c r="AV13" s="643"/>
      <c r="AW13" s="643"/>
    </row>
    <row r="14" spans="1:71" ht="12.75" customHeight="1" x14ac:dyDescent="0.2">
      <c r="A14" s="1251"/>
      <c r="B14" s="1251"/>
      <c r="C14" s="1251"/>
      <c r="D14" s="1251"/>
      <c r="E14" s="1251"/>
      <c r="F14" s="1251"/>
      <c r="G14" s="1251"/>
      <c r="H14" s="1251"/>
      <c r="I14" s="1251"/>
      <c r="J14" s="1251"/>
      <c r="K14" s="1251"/>
      <c r="L14" s="1251"/>
      <c r="M14" s="1251"/>
      <c r="N14" s="1251"/>
      <c r="O14" s="1251"/>
      <c r="P14" s="1251"/>
      <c r="Q14" s="1251"/>
      <c r="R14" s="1251"/>
      <c r="S14" s="1251"/>
      <c r="T14" s="1251"/>
      <c r="U14" s="1251"/>
      <c r="V14" s="1251"/>
      <c r="W14" s="1251"/>
      <c r="X14" s="1251"/>
      <c r="Y14" s="1251"/>
      <c r="Z14" s="1251"/>
      <c r="AA14" s="1251"/>
      <c r="AB14" s="1251"/>
      <c r="AC14" s="1251"/>
      <c r="AD14" s="1251"/>
      <c r="AE14" s="1251"/>
      <c r="AF14" s="1251"/>
      <c r="AG14" s="1251"/>
      <c r="AH14" s="1251"/>
      <c r="AI14" s="1251"/>
      <c r="AT14" s="30"/>
      <c r="AU14" s="30"/>
      <c r="AV14" s="30"/>
      <c r="AW14" s="30"/>
    </row>
    <row r="15" spans="1:71" ht="12" customHeight="1" x14ac:dyDescent="0.2">
      <c r="A15" s="1251"/>
      <c r="B15" s="1251"/>
      <c r="C15" s="1251"/>
      <c r="D15" s="1251"/>
      <c r="E15" s="1251"/>
      <c r="F15" s="1251"/>
      <c r="G15" s="1251"/>
      <c r="H15" s="1251"/>
      <c r="I15" s="1251"/>
      <c r="J15" s="1251"/>
      <c r="K15" s="1251"/>
      <c r="L15" s="1251"/>
      <c r="M15" s="1251"/>
      <c r="N15" s="1251"/>
      <c r="O15" s="1251"/>
      <c r="P15" s="1251"/>
      <c r="Q15" s="1251"/>
      <c r="R15" s="1251"/>
      <c r="S15" s="1251"/>
      <c r="T15" s="1251"/>
      <c r="U15" s="1251"/>
      <c r="V15" s="1251"/>
      <c r="W15" s="1251"/>
      <c r="X15" s="1251"/>
      <c r="Y15" s="1251"/>
      <c r="Z15" s="1251"/>
      <c r="AA15" s="1251"/>
      <c r="AB15" s="1251"/>
      <c r="AC15" s="1251"/>
      <c r="AD15" s="1251"/>
      <c r="AE15" s="1251"/>
      <c r="AF15" s="1251"/>
      <c r="AG15" s="1251"/>
      <c r="AH15" s="1251"/>
      <c r="AI15" s="1251"/>
      <c r="AT15" s="667"/>
      <c r="AU15" s="667"/>
      <c r="AV15" s="667"/>
      <c r="AW15" s="667"/>
    </row>
    <row r="16" spans="1:71" ht="12.75" customHeight="1" x14ac:dyDescent="0.2">
      <c r="A16" s="1251"/>
      <c r="B16" s="1251"/>
      <c r="C16" s="1251"/>
      <c r="D16" s="1251"/>
      <c r="E16" s="1251"/>
      <c r="F16" s="1251"/>
      <c r="G16" s="1251"/>
      <c r="H16" s="1251"/>
      <c r="I16" s="1251"/>
      <c r="J16" s="1251"/>
      <c r="K16" s="1251"/>
      <c r="L16" s="1251"/>
      <c r="M16" s="1251"/>
      <c r="N16" s="1251"/>
      <c r="O16" s="1251"/>
      <c r="P16" s="1251"/>
      <c r="Q16" s="1251"/>
      <c r="R16" s="1251"/>
      <c r="S16" s="1251"/>
      <c r="T16" s="1251"/>
      <c r="U16" s="1251"/>
      <c r="V16" s="1251"/>
      <c r="W16" s="1251"/>
      <c r="X16" s="1251"/>
      <c r="Y16" s="1251"/>
      <c r="Z16" s="1251"/>
      <c r="AA16" s="1251"/>
      <c r="AB16" s="1251"/>
      <c r="AC16" s="1251"/>
      <c r="AD16" s="1251"/>
      <c r="AE16" s="1251"/>
      <c r="AF16" s="1251"/>
      <c r="AG16" s="1251"/>
      <c r="AH16" s="1251"/>
      <c r="AI16" s="1251"/>
      <c r="AT16" s="665"/>
      <c r="AU16" s="665"/>
      <c r="AV16" s="665"/>
      <c r="AW16" s="665"/>
    </row>
    <row r="17" spans="1:35" ht="12" customHeight="1" x14ac:dyDescent="0.2">
      <c r="A17" s="1251"/>
      <c r="B17" s="1251"/>
      <c r="C17" s="1251"/>
      <c r="D17" s="1251"/>
      <c r="E17" s="1251"/>
      <c r="F17" s="1251"/>
      <c r="G17" s="1251"/>
      <c r="H17" s="1251"/>
      <c r="I17" s="1251"/>
      <c r="J17" s="1251"/>
      <c r="K17" s="1251"/>
      <c r="L17" s="1251"/>
      <c r="M17" s="1251"/>
      <c r="N17" s="1251"/>
      <c r="O17" s="1251"/>
      <c r="P17" s="1251"/>
      <c r="Q17" s="1251"/>
      <c r="R17" s="1251"/>
      <c r="S17" s="1251"/>
      <c r="T17" s="1251"/>
      <c r="U17" s="1251"/>
      <c r="V17" s="1251"/>
      <c r="W17" s="1251"/>
      <c r="X17" s="1251"/>
      <c r="Y17" s="1251"/>
      <c r="Z17" s="1251"/>
      <c r="AA17" s="1251"/>
      <c r="AB17" s="1251"/>
      <c r="AC17" s="1251"/>
      <c r="AD17" s="1251"/>
      <c r="AE17" s="1251"/>
      <c r="AF17" s="1251"/>
      <c r="AG17" s="1251"/>
      <c r="AH17" s="1251"/>
      <c r="AI17" s="1251"/>
    </row>
    <row r="18" spans="1:35" ht="12" customHeight="1" x14ac:dyDescent="0.2">
      <c r="A18" s="1251"/>
      <c r="B18" s="1251"/>
      <c r="C18" s="1251"/>
      <c r="D18" s="1251"/>
      <c r="E18" s="1251"/>
      <c r="F18" s="1251"/>
      <c r="G18" s="1251"/>
      <c r="H18" s="1251"/>
      <c r="I18" s="1251"/>
      <c r="J18" s="1251"/>
      <c r="K18" s="1251"/>
      <c r="L18" s="1251"/>
      <c r="M18" s="1251"/>
      <c r="N18" s="1251"/>
      <c r="O18" s="1251"/>
      <c r="P18" s="1251"/>
      <c r="Q18" s="1251"/>
      <c r="R18" s="1251"/>
      <c r="S18" s="1251"/>
      <c r="T18" s="1251"/>
      <c r="U18" s="1251"/>
      <c r="V18" s="1251"/>
      <c r="W18" s="1251"/>
      <c r="X18" s="1251"/>
      <c r="Y18" s="1251"/>
      <c r="Z18" s="1251"/>
      <c r="AA18" s="1251"/>
      <c r="AB18" s="1251"/>
      <c r="AC18" s="1251"/>
      <c r="AD18" s="1251"/>
      <c r="AE18" s="1251"/>
      <c r="AF18" s="1251"/>
      <c r="AG18" s="1251"/>
      <c r="AH18" s="1251"/>
      <c r="AI18" s="1251"/>
    </row>
    <row r="19" spans="1:35" ht="12" customHeight="1" x14ac:dyDescent="0.2">
      <c r="A19" s="1251"/>
      <c r="B19" s="1251"/>
      <c r="C19" s="1251"/>
      <c r="D19" s="1251"/>
      <c r="E19" s="1251"/>
      <c r="F19" s="1251"/>
      <c r="G19" s="1251"/>
      <c r="H19" s="1251"/>
      <c r="I19" s="1251"/>
      <c r="J19" s="1251"/>
      <c r="K19" s="1251"/>
      <c r="L19" s="1251"/>
      <c r="M19" s="1251"/>
      <c r="N19" s="1251"/>
      <c r="O19" s="1251"/>
      <c r="P19" s="1251"/>
      <c r="Q19" s="1251"/>
      <c r="R19" s="1251"/>
      <c r="S19" s="1251"/>
      <c r="T19" s="1251"/>
      <c r="U19" s="1251"/>
      <c r="V19" s="1251"/>
      <c r="W19" s="1251"/>
      <c r="X19" s="1251"/>
      <c r="Y19" s="1251"/>
      <c r="Z19" s="1251"/>
      <c r="AA19" s="1251"/>
      <c r="AB19" s="1251"/>
      <c r="AC19" s="1251"/>
      <c r="AD19" s="1251"/>
      <c r="AE19" s="1251"/>
      <c r="AF19" s="1251"/>
      <c r="AG19" s="1251"/>
      <c r="AH19" s="1251"/>
      <c r="AI19" s="1251"/>
    </row>
    <row r="20" spans="1:35" ht="12" customHeight="1" x14ac:dyDescent="0.2">
      <c r="A20" s="1251"/>
      <c r="B20" s="1251"/>
      <c r="C20" s="1251"/>
      <c r="D20" s="1251"/>
      <c r="E20" s="1251"/>
      <c r="F20" s="1251"/>
      <c r="G20" s="1251"/>
      <c r="H20" s="1251"/>
      <c r="I20" s="1251"/>
      <c r="J20" s="1251"/>
      <c r="K20" s="1251"/>
      <c r="L20" s="1251"/>
      <c r="M20" s="1251"/>
      <c r="N20" s="1251"/>
      <c r="O20" s="1251"/>
      <c r="P20" s="1251"/>
      <c r="Q20" s="1251"/>
      <c r="R20" s="1251"/>
      <c r="S20" s="1251"/>
      <c r="T20" s="1251"/>
      <c r="U20" s="1251"/>
      <c r="V20" s="1251"/>
      <c r="W20" s="1251"/>
      <c r="X20" s="1251"/>
      <c r="Y20" s="1251"/>
      <c r="Z20" s="1251"/>
      <c r="AA20" s="1251"/>
      <c r="AB20" s="1251"/>
      <c r="AC20" s="1251"/>
      <c r="AD20" s="1251"/>
      <c r="AE20" s="1251"/>
      <c r="AF20" s="1251"/>
      <c r="AG20" s="1251"/>
      <c r="AH20" s="1251"/>
      <c r="AI20" s="1251"/>
    </row>
    <row r="21" spans="1:35" ht="12" customHeight="1" x14ac:dyDescent="0.2">
      <c r="A21" s="1251"/>
      <c r="B21" s="1251"/>
      <c r="C21" s="1251"/>
      <c r="D21" s="1251"/>
      <c r="E21" s="1251"/>
      <c r="F21" s="1251"/>
      <c r="G21" s="1251"/>
      <c r="H21" s="1251"/>
      <c r="I21" s="1251"/>
      <c r="J21" s="1251"/>
      <c r="K21" s="1251"/>
      <c r="L21" s="1251"/>
      <c r="M21" s="1251"/>
      <c r="N21" s="1251"/>
      <c r="O21" s="1251"/>
      <c r="P21" s="1251"/>
      <c r="Q21" s="1251"/>
      <c r="R21" s="1251"/>
      <c r="S21" s="1251"/>
      <c r="T21" s="1251"/>
      <c r="U21" s="1251"/>
      <c r="V21" s="1251"/>
      <c r="W21" s="1251"/>
      <c r="X21" s="1251"/>
      <c r="Y21" s="1251"/>
      <c r="Z21" s="1251"/>
      <c r="AA21" s="1251"/>
      <c r="AB21" s="1251"/>
      <c r="AC21" s="1251"/>
      <c r="AD21" s="1251"/>
      <c r="AE21" s="1251"/>
      <c r="AF21" s="1251"/>
      <c r="AG21" s="1251"/>
      <c r="AH21" s="1251"/>
      <c r="AI21" s="1251"/>
    </row>
    <row r="22" spans="1:35" ht="12" customHeight="1" x14ac:dyDescent="0.2">
      <c r="A22" s="1251"/>
      <c r="B22" s="1251"/>
      <c r="C22" s="1251"/>
      <c r="D22" s="1251"/>
      <c r="E22" s="1251"/>
      <c r="F22" s="1251"/>
      <c r="G22" s="1251"/>
      <c r="H22" s="1251"/>
      <c r="I22" s="1251"/>
      <c r="J22" s="1251"/>
      <c r="K22" s="1251"/>
      <c r="L22" s="1251"/>
      <c r="M22" s="1251"/>
      <c r="N22" s="1251"/>
      <c r="O22" s="1251"/>
      <c r="P22" s="1251"/>
      <c r="Q22" s="1251"/>
      <c r="R22" s="1251"/>
      <c r="S22" s="1251"/>
      <c r="T22" s="1251"/>
      <c r="U22" s="1251"/>
      <c r="V22" s="1251"/>
      <c r="W22" s="1251"/>
      <c r="X22" s="1251"/>
      <c r="Y22" s="1251"/>
      <c r="Z22" s="1251"/>
      <c r="AA22" s="1251"/>
      <c r="AB22" s="1251"/>
      <c r="AC22" s="1251"/>
      <c r="AD22" s="1251"/>
      <c r="AE22" s="1251"/>
      <c r="AF22" s="1251"/>
      <c r="AG22" s="1251"/>
      <c r="AH22" s="1251"/>
      <c r="AI22" s="1251"/>
    </row>
    <row r="23" spans="1:35" ht="12" customHeight="1" x14ac:dyDescent="0.2">
      <c r="A23" s="1251"/>
      <c r="B23" s="1251"/>
      <c r="C23" s="1251"/>
      <c r="D23" s="1251"/>
      <c r="E23" s="1251"/>
      <c r="F23" s="1251"/>
      <c r="G23" s="1251"/>
      <c r="H23" s="1251"/>
      <c r="I23" s="1251"/>
      <c r="J23" s="1251"/>
      <c r="K23" s="1251"/>
      <c r="L23" s="1251"/>
      <c r="M23" s="1251"/>
      <c r="N23" s="1251"/>
      <c r="O23" s="1251"/>
      <c r="P23" s="1251"/>
      <c r="Q23" s="1251"/>
      <c r="R23" s="1251"/>
      <c r="S23" s="1251"/>
      <c r="T23" s="1251"/>
      <c r="U23" s="1251"/>
      <c r="V23" s="1251"/>
      <c r="W23" s="1251"/>
      <c r="X23" s="1251"/>
      <c r="Y23" s="1251"/>
      <c r="Z23" s="1251"/>
      <c r="AA23" s="1251"/>
      <c r="AB23" s="1251"/>
      <c r="AC23" s="1251"/>
      <c r="AD23" s="1251"/>
      <c r="AE23" s="1251"/>
      <c r="AF23" s="1251"/>
      <c r="AG23" s="1251"/>
      <c r="AH23" s="1251"/>
      <c r="AI23" s="1251"/>
    </row>
    <row r="24" spans="1:35" ht="12" customHeight="1" x14ac:dyDescent="0.2">
      <c r="A24" s="1251"/>
      <c r="B24" s="1251"/>
      <c r="C24" s="1251"/>
      <c r="D24" s="1251"/>
      <c r="E24" s="1251"/>
      <c r="F24" s="1251"/>
      <c r="G24" s="1251"/>
      <c r="H24" s="1251"/>
      <c r="I24" s="1251"/>
      <c r="J24" s="1251"/>
      <c r="K24" s="1251"/>
      <c r="L24" s="1251"/>
      <c r="M24" s="1251"/>
      <c r="N24" s="1251"/>
      <c r="O24" s="1251"/>
      <c r="P24" s="1251"/>
      <c r="Q24" s="1251"/>
      <c r="R24" s="1251"/>
      <c r="S24" s="1251"/>
      <c r="T24" s="1251"/>
      <c r="U24" s="1251"/>
      <c r="V24" s="1251"/>
      <c r="W24" s="1251"/>
      <c r="X24" s="1251"/>
      <c r="Y24" s="1251"/>
      <c r="Z24" s="1251"/>
      <c r="AA24" s="1251"/>
      <c r="AB24" s="1251"/>
      <c r="AC24" s="1251"/>
      <c r="AD24" s="1251"/>
      <c r="AE24" s="1251"/>
      <c r="AF24" s="1251"/>
      <c r="AG24" s="1251"/>
      <c r="AH24" s="1251"/>
      <c r="AI24" s="1251"/>
    </row>
    <row r="25" spans="1:35" ht="12" customHeight="1" x14ac:dyDescent="0.2">
      <c r="A25" s="1251"/>
      <c r="B25" s="1251"/>
      <c r="C25" s="1251"/>
      <c r="D25" s="1251"/>
      <c r="E25" s="1251"/>
      <c r="F25" s="1251"/>
      <c r="G25" s="1251"/>
      <c r="H25" s="1251"/>
      <c r="I25" s="1251"/>
      <c r="J25" s="1251"/>
      <c r="K25" s="1251"/>
      <c r="L25" s="1251"/>
      <c r="M25" s="1251"/>
      <c r="N25" s="1251"/>
      <c r="O25" s="1251"/>
      <c r="P25" s="1251"/>
      <c r="Q25" s="1251"/>
      <c r="R25" s="1251"/>
      <c r="S25" s="1251"/>
      <c r="T25" s="1251"/>
      <c r="U25" s="1251"/>
      <c r="V25" s="1251"/>
      <c r="W25" s="1251"/>
      <c r="X25" s="1251"/>
      <c r="Y25" s="1251"/>
      <c r="Z25" s="1251"/>
      <c r="AA25" s="1251"/>
      <c r="AB25" s="1251"/>
      <c r="AC25" s="1251"/>
      <c r="AD25" s="1251"/>
      <c r="AE25" s="1251"/>
      <c r="AF25" s="1251"/>
      <c r="AG25" s="1251"/>
      <c r="AH25" s="1251"/>
      <c r="AI25" s="1251"/>
    </row>
    <row r="26" spans="1:35" ht="12" customHeight="1" x14ac:dyDescent="0.2">
      <c r="A26" s="1251"/>
      <c r="B26" s="1251"/>
      <c r="C26" s="1251"/>
      <c r="D26" s="1251"/>
      <c r="E26" s="1251"/>
      <c r="F26" s="1251"/>
      <c r="G26" s="1251"/>
      <c r="H26" s="1251"/>
      <c r="I26" s="1251"/>
      <c r="J26" s="1251"/>
      <c r="K26" s="1251"/>
      <c r="L26" s="1251"/>
      <c r="M26" s="1251"/>
      <c r="N26" s="1251"/>
      <c r="O26" s="1251"/>
      <c r="P26" s="1251"/>
      <c r="Q26" s="1251"/>
      <c r="R26" s="1251"/>
      <c r="S26" s="1251"/>
      <c r="T26" s="1251"/>
      <c r="U26" s="1251"/>
      <c r="V26" s="1251"/>
      <c r="W26" s="1251"/>
      <c r="X26" s="1251"/>
      <c r="Y26" s="1251"/>
      <c r="Z26" s="1251"/>
      <c r="AA26" s="1251"/>
      <c r="AB26" s="1251"/>
      <c r="AC26" s="1251"/>
      <c r="AD26" s="1251"/>
      <c r="AE26" s="1251"/>
      <c r="AF26" s="1251"/>
      <c r="AG26" s="1251"/>
      <c r="AH26" s="1251"/>
      <c r="AI26" s="1251"/>
    </row>
    <row r="27" spans="1:35" ht="12" customHeight="1" x14ac:dyDescent="0.2">
      <c r="A27" s="1251"/>
      <c r="B27" s="1251"/>
      <c r="C27" s="1251"/>
      <c r="D27" s="1251"/>
      <c r="E27" s="1251"/>
      <c r="F27" s="1251"/>
      <c r="G27" s="1251"/>
      <c r="H27" s="1251"/>
      <c r="I27" s="1251"/>
      <c r="J27" s="1251"/>
      <c r="K27" s="1251"/>
      <c r="L27" s="1251"/>
      <c r="M27" s="1251"/>
      <c r="N27" s="1251"/>
      <c r="O27" s="1251"/>
      <c r="P27" s="1251"/>
      <c r="Q27" s="1251"/>
      <c r="R27" s="1251"/>
      <c r="S27" s="1251"/>
      <c r="T27" s="1251"/>
      <c r="U27" s="1251"/>
      <c r="V27" s="1251"/>
      <c r="W27" s="1251"/>
      <c r="X27" s="1251"/>
      <c r="Y27" s="1251"/>
      <c r="Z27" s="1251"/>
      <c r="AA27" s="1251"/>
      <c r="AB27" s="1251"/>
      <c r="AC27" s="1251"/>
      <c r="AD27" s="1251"/>
      <c r="AE27" s="1251"/>
      <c r="AF27" s="1251"/>
      <c r="AG27" s="1251"/>
      <c r="AH27" s="1251"/>
      <c r="AI27" s="1251"/>
    </row>
    <row r="28" spans="1:35" ht="12" customHeight="1" x14ac:dyDescent="0.2">
      <c r="A28" s="1251"/>
      <c r="B28" s="1251"/>
      <c r="C28" s="1251"/>
      <c r="D28" s="1251"/>
      <c r="E28" s="1251"/>
      <c r="F28" s="1251"/>
      <c r="G28" s="1251"/>
      <c r="H28" s="1251"/>
      <c r="I28" s="1251"/>
      <c r="J28" s="1251"/>
      <c r="K28" s="1251"/>
      <c r="L28" s="1251"/>
      <c r="M28" s="1251"/>
      <c r="N28" s="1251"/>
      <c r="O28" s="1251"/>
      <c r="P28" s="1251"/>
      <c r="Q28" s="1251"/>
      <c r="R28" s="1251"/>
      <c r="S28" s="1251"/>
      <c r="T28" s="1251"/>
      <c r="U28" s="1251"/>
      <c r="V28" s="1251"/>
      <c r="W28" s="1251"/>
      <c r="X28" s="1251"/>
      <c r="Y28" s="1251"/>
      <c r="Z28" s="1251"/>
      <c r="AA28" s="1251"/>
      <c r="AB28" s="1251"/>
      <c r="AC28" s="1251"/>
      <c r="AD28" s="1251"/>
      <c r="AE28" s="1251"/>
      <c r="AF28" s="1251"/>
      <c r="AG28" s="1251"/>
      <c r="AH28" s="1251"/>
      <c r="AI28" s="1251"/>
    </row>
    <row r="29" spans="1:35" ht="12" customHeight="1" x14ac:dyDescent="0.2">
      <c r="A29" s="1251"/>
      <c r="B29" s="1251"/>
      <c r="C29" s="1251"/>
      <c r="D29" s="1251"/>
      <c r="E29" s="1251"/>
      <c r="F29" s="1251"/>
      <c r="G29" s="1251"/>
      <c r="H29" s="1251"/>
      <c r="I29" s="1251"/>
      <c r="J29" s="1251"/>
      <c r="K29" s="1251"/>
      <c r="L29" s="1251"/>
      <c r="M29" s="1251"/>
      <c r="N29" s="1251"/>
      <c r="O29" s="1251"/>
      <c r="P29" s="1251"/>
      <c r="Q29" s="1251"/>
      <c r="R29" s="1251"/>
      <c r="S29" s="1251"/>
      <c r="T29" s="1251"/>
      <c r="U29" s="1251"/>
      <c r="V29" s="1251"/>
      <c r="W29" s="1251"/>
      <c r="X29" s="1251"/>
      <c r="Y29" s="1251"/>
      <c r="Z29" s="1251"/>
      <c r="AA29" s="1251"/>
      <c r="AB29" s="1251"/>
      <c r="AC29" s="1251"/>
      <c r="AD29" s="1251"/>
      <c r="AE29" s="1251"/>
      <c r="AF29" s="1251"/>
      <c r="AG29" s="1251"/>
      <c r="AH29" s="1251"/>
      <c r="AI29" s="1251"/>
    </row>
    <row r="30" spans="1:35" ht="12" customHeight="1" x14ac:dyDescent="0.2">
      <c r="A30" s="1251"/>
      <c r="B30" s="1251"/>
      <c r="C30" s="1251"/>
      <c r="D30" s="1251"/>
      <c r="E30" s="1251"/>
      <c r="F30" s="1251"/>
      <c r="G30" s="1251"/>
      <c r="H30" s="1251"/>
      <c r="I30" s="1251"/>
      <c r="J30" s="1251"/>
      <c r="K30" s="1251"/>
      <c r="L30" s="1251"/>
      <c r="M30" s="1251"/>
      <c r="N30" s="1251"/>
      <c r="O30" s="1251"/>
      <c r="P30" s="1251"/>
      <c r="Q30" s="1251"/>
      <c r="R30" s="1251"/>
      <c r="S30" s="1251"/>
      <c r="T30" s="1251"/>
      <c r="U30" s="1251"/>
      <c r="V30" s="1251"/>
      <c r="W30" s="1251"/>
      <c r="X30" s="1251"/>
      <c r="Y30" s="1251"/>
      <c r="Z30" s="1251"/>
      <c r="AA30" s="1251"/>
      <c r="AB30" s="1251"/>
      <c r="AC30" s="1251"/>
      <c r="AD30" s="1251"/>
      <c r="AE30" s="1251"/>
      <c r="AF30" s="1251"/>
      <c r="AG30" s="1251"/>
      <c r="AH30" s="1251"/>
      <c r="AI30" s="1251"/>
    </row>
    <row r="31" spans="1:35" ht="12" customHeight="1" x14ac:dyDescent="0.2">
      <c r="A31" s="1251"/>
      <c r="B31" s="1251"/>
      <c r="C31" s="1251"/>
      <c r="D31" s="1251"/>
      <c r="E31" s="1251"/>
      <c r="F31" s="1251"/>
      <c r="G31" s="1251"/>
      <c r="H31" s="1251"/>
      <c r="I31" s="1251"/>
      <c r="J31" s="1251"/>
      <c r="K31" s="1251"/>
      <c r="L31" s="1251"/>
      <c r="M31" s="1251"/>
      <c r="N31" s="1251"/>
      <c r="O31" s="1251"/>
      <c r="P31" s="1251"/>
      <c r="Q31" s="1251"/>
      <c r="R31" s="1251"/>
      <c r="S31" s="1251"/>
      <c r="T31" s="1251"/>
      <c r="U31" s="1251"/>
      <c r="V31" s="1251"/>
      <c r="W31" s="1251"/>
      <c r="X31" s="1251"/>
      <c r="Y31" s="1251"/>
      <c r="Z31" s="1251"/>
      <c r="AA31" s="1251"/>
      <c r="AB31" s="1251"/>
      <c r="AC31" s="1251"/>
      <c r="AD31" s="1251"/>
      <c r="AE31" s="1251"/>
      <c r="AF31" s="1251"/>
      <c r="AG31" s="1251"/>
      <c r="AH31" s="1251"/>
      <c r="AI31" s="1251"/>
    </row>
    <row r="32" spans="1:35" ht="12" customHeight="1" x14ac:dyDescent="0.2">
      <c r="A32" s="1251"/>
      <c r="B32" s="1251"/>
      <c r="C32" s="1251"/>
      <c r="D32" s="1251"/>
      <c r="E32" s="1251"/>
      <c r="F32" s="1251"/>
      <c r="G32" s="1251"/>
      <c r="H32" s="1251"/>
      <c r="I32" s="1251"/>
      <c r="J32" s="1251"/>
      <c r="K32" s="1251"/>
      <c r="L32" s="1251"/>
      <c r="M32" s="1251"/>
      <c r="N32" s="1251"/>
      <c r="O32" s="1251"/>
      <c r="P32" s="1251"/>
      <c r="Q32" s="1251"/>
      <c r="R32" s="1251"/>
      <c r="S32" s="1251"/>
      <c r="T32" s="1251"/>
      <c r="U32" s="1251"/>
      <c r="V32" s="1251"/>
      <c r="W32" s="1251"/>
      <c r="X32" s="1251"/>
      <c r="Y32" s="1251"/>
      <c r="Z32" s="1251"/>
      <c r="AA32" s="1251"/>
      <c r="AB32" s="1251"/>
      <c r="AC32" s="1251"/>
      <c r="AD32" s="1251"/>
      <c r="AE32" s="1251"/>
      <c r="AF32" s="1251"/>
      <c r="AG32" s="1251"/>
      <c r="AH32" s="1251"/>
      <c r="AI32" s="1251"/>
    </row>
    <row r="33" spans="1:35" ht="12" customHeight="1" x14ac:dyDescent="0.2">
      <c r="A33" s="1251"/>
      <c r="B33" s="1251"/>
      <c r="C33" s="1251"/>
      <c r="D33" s="1251"/>
      <c r="E33" s="1251"/>
      <c r="F33" s="1251"/>
      <c r="G33" s="1251"/>
      <c r="H33" s="1251"/>
      <c r="I33" s="1251"/>
      <c r="J33" s="1251"/>
      <c r="K33" s="1251"/>
      <c r="L33" s="1251"/>
      <c r="M33" s="1251"/>
      <c r="N33" s="1251"/>
      <c r="O33" s="1251"/>
      <c r="P33" s="1251"/>
      <c r="Q33" s="1251"/>
      <c r="R33" s="1251"/>
      <c r="S33" s="1251"/>
      <c r="T33" s="1251"/>
      <c r="U33" s="1251"/>
      <c r="V33" s="1251"/>
      <c r="W33" s="1251"/>
      <c r="X33" s="1251"/>
      <c r="Y33" s="1251"/>
      <c r="Z33" s="1251"/>
      <c r="AA33" s="1251"/>
      <c r="AB33" s="1251"/>
      <c r="AC33" s="1251"/>
      <c r="AD33" s="1251"/>
      <c r="AE33" s="1251"/>
      <c r="AF33" s="1251"/>
      <c r="AG33" s="1251"/>
      <c r="AH33" s="1251"/>
      <c r="AI33" s="1251"/>
    </row>
    <row r="34" spans="1:35" ht="15" customHeight="1" x14ac:dyDescent="0.2">
      <c r="A34" s="1252"/>
      <c r="B34" s="1252"/>
      <c r="C34" s="1252"/>
      <c r="D34" s="1252"/>
      <c r="E34" s="1252"/>
      <c r="F34" s="1252"/>
      <c r="G34" s="1252"/>
      <c r="H34" s="1252"/>
      <c r="I34" s="1252"/>
      <c r="J34" s="1252"/>
      <c r="K34" s="1252"/>
      <c r="L34" s="1252"/>
      <c r="M34" s="1252"/>
      <c r="N34" s="1252"/>
      <c r="O34" s="1252"/>
      <c r="P34" s="1252"/>
      <c r="Q34" s="1252"/>
      <c r="R34" s="1252"/>
      <c r="S34" s="1252"/>
      <c r="T34" s="1252"/>
      <c r="U34" s="1252"/>
      <c r="V34" s="1252"/>
      <c r="W34" s="1252"/>
      <c r="X34" s="1252"/>
      <c r="Y34" s="1252"/>
      <c r="Z34" s="1252"/>
      <c r="AA34" s="1252"/>
      <c r="AB34" s="1252"/>
      <c r="AC34" s="1252"/>
      <c r="AD34" s="1252"/>
      <c r="AE34" s="1252"/>
      <c r="AF34" s="1252"/>
      <c r="AG34" s="1252"/>
      <c r="AH34" s="1252"/>
      <c r="AI34" s="1252"/>
    </row>
    <row r="35" spans="1:35" ht="12" x14ac:dyDescent="0.2">
      <c r="A35" s="1252"/>
      <c r="B35" s="1252"/>
      <c r="C35" s="1252"/>
      <c r="D35" s="1252"/>
      <c r="E35" s="1252"/>
      <c r="F35" s="1252"/>
      <c r="G35" s="1252"/>
      <c r="H35" s="1252"/>
      <c r="I35" s="1252"/>
      <c r="J35" s="1252"/>
      <c r="K35" s="1252"/>
      <c r="L35" s="1252"/>
      <c r="M35" s="1252"/>
      <c r="N35" s="1252"/>
      <c r="O35" s="1252"/>
      <c r="P35" s="1252"/>
      <c r="Q35" s="1252"/>
      <c r="R35" s="1252"/>
      <c r="S35" s="1252"/>
      <c r="T35" s="1252"/>
      <c r="U35" s="1252"/>
      <c r="V35" s="1252"/>
      <c r="W35" s="1252"/>
      <c r="X35" s="1252"/>
      <c r="Y35" s="1252"/>
      <c r="Z35" s="1252"/>
      <c r="AA35" s="1252"/>
      <c r="AB35" s="1252"/>
      <c r="AC35" s="1252"/>
      <c r="AD35" s="1252"/>
      <c r="AE35" s="1252"/>
      <c r="AF35" s="1252"/>
      <c r="AG35" s="1252"/>
      <c r="AH35" s="1252"/>
      <c r="AI35" s="1252"/>
    </row>
    <row r="36" spans="1:35" ht="12" x14ac:dyDescent="0.2">
      <c r="A36" s="1252"/>
      <c r="B36" s="1252"/>
      <c r="C36" s="1252"/>
      <c r="D36" s="1252"/>
      <c r="E36" s="1252"/>
      <c r="F36" s="1252"/>
      <c r="G36" s="1252"/>
      <c r="H36" s="1252"/>
      <c r="I36" s="1252"/>
      <c r="J36" s="1252"/>
      <c r="K36" s="1252"/>
      <c r="L36" s="1252"/>
      <c r="M36" s="1252"/>
      <c r="N36" s="1252"/>
      <c r="O36" s="1252"/>
      <c r="P36" s="1252"/>
      <c r="Q36" s="1252"/>
      <c r="R36" s="1252"/>
      <c r="S36" s="1252"/>
      <c r="T36" s="1252"/>
      <c r="U36" s="1252"/>
      <c r="V36" s="1252"/>
      <c r="W36" s="1252"/>
      <c r="X36" s="1252"/>
      <c r="Y36" s="1252"/>
      <c r="Z36" s="1252"/>
      <c r="AA36" s="1252"/>
      <c r="AB36" s="1252"/>
      <c r="AC36" s="1252"/>
      <c r="AD36" s="1252"/>
      <c r="AE36" s="1252"/>
      <c r="AF36" s="1252"/>
      <c r="AG36" s="1252"/>
      <c r="AH36" s="1252"/>
      <c r="AI36" s="1252"/>
    </row>
    <row r="37" spans="1:35" ht="12" x14ac:dyDescent="0.2">
      <c r="A37" s="1252"/>
      <c r="B37" s="1252"/>
      <c r="C37" s="1252"/>
      <c r="D37" s="1252"/>
      <c r="E37" s="1252"/>
      <c r="F37" s="1252"/>
      <c r="G37" s="1252"/>
      <c r="H37" s="1252"/>
      <c r="I37" s="1252"/>
      <c r="J37" s="1252"/>
      <c r="K37" s="1252"/>
      <c r="L37" s="1252"/>
      <c r="M37" s="1252"/>
      <c r="N37" s="1252"/>
      <c r="O37" s="1252"/>
      <c r="P37" s="1252"/>
      <c r="Q37" s="1252"/>
      <c r="R37" s="1252"/>
      <c r="S37" s="1252"/>
      <c r="T37" s="1252"/>
      <c r="U37" s="1252"/>
      <c r="V37" s="1252"/>
      <c r="W37" s="1252"/>
      <c r="X37" s="1252"/>
      <c r="Y37" s="1252"/>
      <c r="Z37" s="1252"/>
      <c r="AA37" s="1252"/>
      <c r="AB37" s="1252"/>
      <c r="AC37" s="1252"/>
      <c r="AD37" s="1252"/>
      <c r="AE37" s="1252"/>
      <c r="AF37" s="1252"/>
      <c r="AG37" s="1252"/>
      <c r="AH37" s="1252"/>
      <c r="AI37" s="1252"/>
    </row>
    <row r="38" spans="1:35" ht="12" x14ac:dyDescent="0.2">
      <c r="A38" s="1252"/>
      <c r="B38" s="1252"/>
      <c r="C38" s="1252"/>
      <c r="D38" s="1252"/>
      <c r="E38" s="1252"/>
      <c r="F38" s="1252"/>
      <c r="G38" s="1252"/>
      <c r="H38" s="1252"/>
      <c r="I38" s="1252"/>
      <c r="J38" s="1252"/>
      <c r="K38" s="1252"/>
      <c r="L38" s="1252"/>
      <c r="M38" s="1252"/>
      <c r="N38" s="1252"/>
      <c r="O38" s="1252"/>
      <c r="P38" s="1252"/>
      <c r="Q38" s="1252"/>
      <c r="R38" s="1252"/>
      <c r="S38" s="1252"/>
      <c r="T38" s="1252"/>
      <c r="U38" s="1252"/>
      <c r="V38" s="1252"/>
      <c r="W38" s="1252"/>
      <c r="X38" s="1252"/>
      <c r="Y38" s="1252"/>
      <c r="Z38" s="1252"/>
      <c r="AA38" s="1252"/>
      <c r="AB38" s="1252"/>
      <c r="AC38" s="1252"/>
      <c r="AD38" s="1252"/>
      <c r="AE38" s="1252"/>
      <c r="AF38" s="1252"/>
      <c r="AG38" s="1252"/>
      <c r="AH38" s="1252"/>
      <c r="AI38" s="1252"/>
    </row>
    <row r="39" spans="1:35" ht="15.75" customHeight="1" x14ac:dyDescent="0.2">
      <c r="A39" s="1252"/>
      <c r="B39" s="1252"/>
      <c r="C39" s="1252"/>
      <c r="D39" s="1252"/>
      <c r="E39" s="1252"/>
      <c r="F39" s="1252"/>
      <c r="G39" s="1252"/>
      <c r="H39" s="1252"/>
      <c r="I39" s="1252"/>
      <c r="J39" s="1252"/>
      <c r="K39" s="1252"/>
      <c r="L39" s="1252"/>
      <c r="M39" s="1252"/>
      <c r="N39" s="1252"/>
      <c r="O39" s="1252"/>
      <c r="P39" s="1252"/>
      <c r="Q39" s="1252"/>
      <c r="R39" s="1252"/>
      <c r="S39" s="1252"/>
      <c r="T39" s="1252"/>
      <c r="U39" s="1252"/>
      <c r="V39" s="1252"/>
      <c r="W39" s="1252"/>
      <c r="X39" s="1252"/>
      <c r="Y39" s="1252"/>
      <c r="Z39" s="1252"/>
      <c r="AA39" s="1252"/>
      <c r="AB39" s="1252"/>
      <c r="AC39" s="1252"/>
      <c r="AD39" s="1252"/>
      <c r="AE39" s="1252"/>
      <c r="AF39" s="1252"/>
      <c r="AG39" s="1252"/>
      <c r="AH39" s="1252"/>
      <c r="AI39" s="1252"/>
    </row>
    <row r="40" spans="1:35" ht="12" x14ac:dyDescent="0.2">
      <c r="A40" s="1252"/>
      <c r="B40" s="1252"/>
      <c r="C40" s="1252"/>
      <c r="D40" s="1252"/>
      <c r="E40" s="1252"/>
      <c r="F40" s="1252"/>
      <c r="G40" s="1252"/>
      <c r="H40" s="1252"/>
      <c r="I40" s="1252"/>
      <c r="J40" s="1252"/>
      <c r="K40" s="1252"/>
      <c r="L40" s="1252"/>
      <c r="M40" s="1252"/>
      <c r="N40" s="1252"/>
      <c r="O40" s="1252"/>
      <c r="P40" s="1252"/>
      <c r="Q40" s="1252"/>
      <c r="R40" s="1252"/>
      <c r="S40" s="1252"/>
      <c r="T40" s="1252"/>
      <c r="U40" s="1252"/>
      <c r="V40" s="1252"/>
      <c r="W40" s="1252"/>
      <c r="X40" s="1252"/>
      <c r="Y40" s="1252"/>
      <c r="Z40" s="1252"/>
      <c r="AA40" s="1252"/>
      <c r="AB40" s="1252"/>
      <c r="AC40" s="1252"/>
      <c r="AD40" s="1252"/>
      <c r="AE40" s="1252"/>
      <c r="AF40" s="1252"/>
      <c r="AG40" s="1252"/>
      <c r="AH40" s="1252"/>
      <c r="AI40" s="1252"/>
    </row>
    <row r="41" spans="1:35" ht="12" x14ac:dyDescent="0.2">
      <c r="A41" s="1252"/>
      <c r="B41" s="1252"/>
      <c r="C41" s="1252"/>
      <c r="D41" s="1252"/>
      <c r="E41" s="1252"/>
      <c r="F41" s="1252"/>
      <c r="G41" s="1252"/>
      <c r="H41" s="1252"/>
      <c r="I41" s="1252"/>
      <c r="J41" s="1252"/>
      <c r="K41" s="1252"/>
      <c r="L41" s="1252"/>
      <c r="M41" s="1252"/>
      <c r="N41" s="1252"/>
      <c r="O41" s="1252"/>
      <c r="P41" s="1252"/>
      <c r="Q41" s="1252"/>
      <c r="R41" s="1252"/>
      <c r="S41" s="1252"/>
      <c r="T41" s="1252"/>
      <c r="U41" s="1252"/>
      <c r="V41" s="1252"/>
      <c r="W41" s="1252"/>
      <c r="X41" s="1252"/>
      <c r="Y41" s="1252"/>
      <c r="Z41" s="1252"/>
      <c r="AA41" s="1252"/>
      <c r="AB41" s="1252"/>
      <c r="AC41" s="1252"/>
      <c r="AD41" s="1252"/>
      <c r="AE41" s="1252"/>
      <c r="AF41" s="1252"/>
      <c r="AG41" s="1252"/>
      <c r="AH41" s="1252"/>
      <c r="AI41" s="1252"/>
    </row>
    <row r="42" spans="1:35" ht="12" x14ac:dyDescent="0.2">
      <c r="A42" s="1252"/>
      <c r="B42" s="1252"/>
      <c r="C42" s="1252"/>
      <c r="D42" s="1252"/>
      <c r="E42" s="1252"/>
      <c r="F42" s="1252"/>
      <c r="G42" s="1252"/>
      <c r="H42" s="1252"/>
      <c r="I42" s="1252"/>
      <c r="J42" s="1252"/>
      <c r="K42" s="1252"/>
      <c r="L42" s="1252"/>
      <c r="M42" s="1252"/>
      <c r="N42" s="1252"/>
      <c r="O42" s="1252"/>
      <c r="P42" s="1252"/>
      <c r="Q42" s="1252"/>
      <c r="R42" s="1252"/>
      <c r="S42" s="1252"/>
      <c r="T42" s="1252"/>
      <c r="U42" s="1252"/>
      <c r="V42" s="1252"/>
      <c r="W42" s="1252"/>
      <c r="X42" s="1252"/>
      <c r="Y42" s="1252"/>
      <c r="Z42" s="1252"/>
      <c r="AA42" s="1252"/>
      <c r="AB42" s="1252"/>
      <c r="AC42" s="1252"/>
      <c r="AD42" s="1252"/>
      <c r="AE42" s="1252"/>
      <c r="AF42" s="1252"/>
      <c r="AG42" s="1252"/>
      <c r="AH42" s="1252"/>
      <c r="AI42" s="1252"/>
    </row>
    <row r="43" spans="1:35" ht="12" x14ac:dyDescent="0.2">
      <c r="A43" s="1252"/>
      <c r="B43" s="1252"/>
      <c r="C43" s="1252"/>
      <c r="D43" s="1252"/>
      <c r="E43" s="1252"/>
      <c r="F43" s="1252"/>
      <c r="G43" s="1252"/>
      <c r="H43" s="1252"/>
      <c r="I43" s="1252"/>
      <c r="J43" s="1252"/>
      <c r="K43" s="1252"/>
      <c r="L43" s="1252"/>
      <c r="M43" s="1252"/>
      <c r="N43" s="1252"/>
      <c r="O43" s="1252"/>
      <c r="P43" s="1252"/>
      <c r="Q43" s="1252"/>
      <c r="R43" s="1252"/>
      <c r="S43" s="1252"/>
      <c r="T43" s="1252"/>
      <c r="U43" s="1252"/>
      <c r="V43" s="1252"/>
      <c r="W43" s="1252"/>
      <c r="X43" s="1252"/>
      <c r="Y43" s="1252"/>
      <c r="Z43" s="1252"/>
      <c r="AA43" s="1252"/>
      <c r="AB43" s="1252"/>
      <c r="AC43" s="1252"/>
      <c r="AD43" s="1252"/>
      <c r="AE43" s="1252"/>
      <c r="AF43" s="1252"/>
      <c r="AG43" s="1252"/>
      <c r="AH43" s="1252"/>
      <c r="AI43" s="1252"/>
    </row>
    <row r="44" spans="1:35" ht="12" x14ac:dyDescent="0.2">
      <c r="A44" s="1252"/>
      <c r="B44" s="1252"/>
      <c r="C44" s="1252"/>
      <c r="D44" s="1252"/>
      <c r="E44" s="1252"/>
      <c r="F44" s="1252"/>
      <c r="G44" s="1252"/>
      <c r="H44" s="1252"/>
      <c r="I44" s="1252"/>
      <c r="J44" s="1252"/>
      <c r="K44" s="1252"/>
      <c r="L44" s="1252"/>
      <c r="M44" s="1252"/>
      <c r="N44" s="1252"/>
      <c r="O44" s="1252"/>
      <c r="P44" s="1252"/>
      <c r="Q44" s="1252"/>
      <c r="R44" s="1252"/>
      <c r="S44" s="1252"/>
      <c r="T44" s="1252"/>
      <c r="U44" s="1252"/>
      <c r="V44" s="1252"/>
      <c r="W44" s="1252"/>
      <c r="X44" s="1252"/>
      <c r="Y44" s="1252"/>
      <c r="Z44" s="1252"/>
      <c r="AA44" s="1252"/>
      <c r="AB44" s="1252"/>
      <c r="AC44" s="1252"/>
      <c r="AD44" s="1252"/>
      <c r="AE44" s="1252"/>
      <c r="AF44" s="1252"/>
      <c r="AG44" s="1252"/>
      <c r="AH44" s="1252"/>
      <c r="AI44" s="1252"/>
    </row>
    <row r="45" spans="1:35" ht="12" x14ac:dyDescent="0.2">
      <c r="A45" s="1252"/>
      <c r="B45" s="1252"/>
      <c r="C45" s="1252"/>
      <c r="D45" s="1252"/>
      <c r="E45" s="1252"/>
      <c r="F45" s="1252"/>
      <c r="G45" s="1252"/>
      <c r="H45" s="1252"/>
      <c r="I45" s="1252"/>
      <c r="J45" s="1252"/>
      <c r="K45" s="1252"/>
      <c r="L45" s="1252"/>
      <c r="M45" s="1252"/>
      <c r="N45" s="1252"/>
      <c r="O45" s="1252"/>
      <c r="P45" s="1252"/>
      <c r="Q45" s="1252"/>
      <c r="R45" s="1252"/>
      <c r="S45" s="1252"/>
      <c r="T45" s="1252"/>
      <c r="U45" s="1252"/>
      <c r="V45" s="1252"/>
      <c r="W45" s="1252"/>
      <c r="X45" s="1252"/>
      <c r="Y45" s="1252"/>
      <c r="Z45" s="1252"/>
      <c r="AA45" s="1252"/>
      <c r="AB45" s="1252"/>
      <c r="AC45" s="1252"/>
      <c r="AD45" s="1252"/>
      <c r="AE45" s="1252"/>
      <c r="AF45" s="1252"/>
      <c r="AG45" s="1252"/>
      <c r="AH45" s="1252"/>
      <c r="AI45" s="1252"/>
    </row>
    <row r="46" spans="1:35" ht="12" x14ac:dyDescent="0.2">
      <c r="A46" s="1252"/>
      <c r="B46" s="1252"/>
      <c r="C46" s="1252"/>
      <c r="D46" s="1252"/>
      <c r="E46" s="1252"/>
      <c r="F46" s="1252"/>
      <c r="G46" s="1252"/>
      <c r="H46" s="1252"/>
      <c r="I46" s="1252"/>
      <c r="J46" s="1252"/>
      <c r="K46" s="1252"/>
      <c r="L46" s="1252"/>
      <c r="M46" s="1252"/>
      <c r="N46" s="1252"/>
      <c r="O46" s="1252"/>
      <c r="P46" s="1252"/>
      <c r="Q46" s="1252"/>
      <c r="R46" s="1252"/>
      <c r="S46" s="1252"/>
      <c r="T46" s="1252"/>
      <c r="U46" s="1252"/>
      <c r="V46" s="1252"/>
      <c r="W46" s="1252"/>
      <c r="X46" s="1252"/>
      <c r="Y46" s="1252"/>
      <c r="Z46" s="1252"/>
      <c r="AA46" s="1252"/>
      <c r="AB46" s="1252"/>
      <c r="AC46" s="1252"/>
      <c r="AD46" s="1252"/>
      <c r="AE46" s="1252"/>
      <c r="AF46" s="1252"/>
      <c r="AG46" s="1252"/>
      <c r="AH46" s="1252"/>
      <c r="AI46" s="1252"/>
    </row>
    <row r="47" spans="1:35" ht="12" x14ac:dyDescent="0.2">
      <c r="A47" s="1252"/>
      <c r="B47" s="1252"/>
      <c r="C47" s="1252"/>
      <c r="D47" s="1252"/>
      <c r="E47" s="1252"/>
      <c r="F47" s="1252"/>
      <c r="G47" s="1252"/>
      <c r="H47" s="1252"/>
      <c r="I47" s="1252"/>
      <c r="J47" s="1252"/>
      <c r="K47" s="1252"/>
      <c r="L47" s="1252"/>
      <c r="M47" s="1252"/>
      <c r="N47" s="1252"/>
      <c r="O47" s="1252"/>
      <c r="P47" s="1252"/>
      <c r="Q47" s="1252"/>
      <c r="R47" s="1252"/>
      <c r="S47" s="1252"/>
      <c r="T47" s="1252"/>
      <c r="U47" s="1252"/>
      <c r="V47" s="1252"/>
      <c r="W47" s="1252"/>
      <c r="X47" s="1252"/>
      <c r="Y47" s="1252"/>
      <c r="Z47" s="1252"/>
      <c r="AA47" s="1252"/>
      <c r="AB47" s="1252"/>
      <c r="AC47" s="1252"/>
      <c r="AD47" s="1252"/>
      <c r="AE47" s="1252"/>
      <c r="AF47" s="1252"/>
      <c r="AG47" s="1252"/>
      <c r="AH47" s="1252"/>
      <c r="AI47" s="1252"/>
    </row>
    <row r="48" spans="1:35" ht="12.75" customHeight="1" x14ac:dyDescent="0.2">
      <c r="A48" s="1252"/>
      <c r="B48" s="1252"/>
      <c r="C48" s="1252"/>
      <c r="D48" s="1252"/>
      <c r="E48" s="1252"/>
      <c r="F48" s="1252"/>
      <c r="G48" s="1252"/>
      <c r="H48" s="1252"/>
      <c r="I48" s="1252"/>
      <c r="J48" s="1252"/>
      <c r="K48" s="1252"/>
      <c r="L48" s="1252"/>
      <c r="M48" s="1252"/>
      <c r="N48" s="1252"/>
      <c r="O48" s="1252"/>
      <c r="P48" s="1252"/>
      <c r="Q48" s="1252"/>
      <c r="R48" s="1252"/>
      <c r="S48" s="1252"/>
      <c r="T48" s="1252"/>
      <c r="U48" s="1252"/>
      <c r="V48" s="1252"/>
      <c r="W48" s="1252"/>
      <c r="X48" s="1252"/>
      <c r="Y48" s="1252"/>
      <c r="Z48" s="1252"/>
      <c r="AA48" s="1252"/>
      <c r="AB48" s="1252"/>
      <c r="AC48" s="1252"/>
      <c r="AD48" s="1252"/>
      <c r="AE48" s="1252"/>
      <c r="AF48" s="1252"/>
      <c r="AG48" s="1252"/>
      <c r="AH48" s="1252"/>
      <c r="AI48" s="1252"/>
    </row>
    <row r="49" spans="1:35" ht="12" x14ac:dyDescent="0.2">
      <c r="A49" s="1252"/>
      <c r="B49" s="1252"/>
      <c r="C49" s="1252"/>
      <c r="D49" s="1252"/>
      <c r="E49" s="1252"/>
      <c r="F49" s="1252"/>
      <c r="G49" s="1252"/>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2"/>
    </row>
    <row r="50" spans="1:35" ht="12" x14ac:dyDescent="0.2">
      <c r="A50" s="1252"/>
      <c r="B50" s="1252"/>
      <c r="C50" s="1252"/>
      <c r="D50" s="1252"/>
      <c r="E50" s="1252"/>
      <c r="F50" s="1252"/>
      <c r="G50" s="1252"/>
      <c r="H50" s="1252"/>
      <c r="I50" s="1252"/>
      <c r="J50" s="1252"/>
      <c r="K50" s="1252"/>
      <c r="L50" s="1252"/>
      <c r="M50" s="1252"/>
      <c r="N50" s="1252"/>
      <c r="O50" s="1252"/>
      <c r="P50" s="1252"/>
      <c r="Q50" s="1252"/>
      <c r="R50" s="1252"/>
      <c r="S50" s="1252"/>
      <c r="T50" s="1252"/>
      <c r="U50" s="1252"/>
      <c r="V50" s="1252"/>
      <c r="W50" s="1252"/>
      <c r="X50" s="1252"/>
      <c r="Y50" s="1252"/>
      <c r="Z50" s="1252"/>
      <c r="AA50" s="1252"/>
      <c r="AB50" s="1252"/>
      <c r="AC50" s="1252"/>
      <c r="AD50" s="1252"/>
      <c r="AE50" s="1252"/>
      <c r="AF50" s="1252"/>
      <c r="AG50" s="1252"/>
      <c r="AH50" s="1252"/>
      <c r="AI50" s="1252"/>
    </row>
    <row r="51" spans="1:35" ht="12" x14ac:dyDescent="0.2">
      <c r="A51" s="1252"/>
      <c r="B51" s="1252"/>
      <c r="C51" s="1252"/>
      <c r="D51" s="1252"/>
      <c r="E51" s="1252"/>
      <c r="F51" s="1252"/>
      <c r="G51" s="1252"/>
      <c r="H51" s="1252"/>
      <c r="I51" s="1252"/>
      <c r="J51" s="1252"/>
      <c r="K51" s="1252"/>
      <c r="L51" s="1252"/>
      <c r="M51" s="1252"/>
      <c r="N51" s="1252"/>
      <c r="O51" s="1252"/>
      <c r="P51" s="1252"/>
      <c r="Q51" s="1252"/>
      <c r="R51" s="1252"/>
      <c r="S51" s="1252"/>
      <c r="T51" s="1252"/>
      <c r="U51" s="1252"/>
      <c r="V51" s="1252"/>
      <c r="W51" s="1252"/>
      <c r="X51" s="1252"/>
      <c r="Y51" s="1252"/>
      <c r="Z51" s="1252"/>
      <c r="AA51" s="1252"/>
      <c r="AB51" s="1252"/>
      <c r="AC51" s="1252"/>
      <c r="AD51" s="1252"/>
      <c r="AE51" s="1252"/>
      <c r="AF51" s="1252"/>
      <c r="AG51" s="1252"/>
      <c r="AH51" s="1252"/>
      <c r="AI51" s="1252"/>
    </row>
    <row r="52" spans="1:35" ht="12" x14ac:dyDescent="0.2">
      <c r="A52" s="1252"/>
      <c r="B52" s="1252"/>
      <c r="C52" s="1252"/>
      <c r="D52" s="1252"/>
      <c r="E52" s="1252"/>
      <c r="F52" s="1252"/>
      <c r="G52" s="1252"/>
      <c r="H52" s="1252"/>
      <c r="I52" s="1252"/>
      <c r="J52" s="1252"/>
      <c r="K52" s="1252"/>
      <c r="L52" s="1252"/>
      <c r="M52" s="1252"/>
      <c r="N52" s="1252"/>
      <c r="O52" s="1252"/>
      <c r="P52" s="1252"/>
      <c r="Q52" s="1252"/>
      <c r="R52" s="1252"/>
      <c r="S52" s="1252"/>
      <c r="T52" s="1252"/>
      <c r="U52" s="1252"/>
      <c r="V52" s="1252"/>
      <c r="W52" s="1252"/>
      <c r="X52" s="1252"/>
      <c r="Y52" s="1252"/>
      <c r="Z52" s="1252"/>
      <c r="AA52" s="1252"/>
      <c r="AB52" s="1252"/>
      <c r="AC52" s="1252"/>
      <c r="AD52" s="1252"/>
      <c r="AE52" s="1252"/>
      <c r="AF52" s="1252"/>
      <c r="AG52" s="1252"/>
      <c r="AH52" s="1252"/>
      <c r="AI52" s="1252"/>
    </row>
    <row r="53" spans="1:35" ht="12" x14ac:dyDescent="0.2">
      <c r="A53" s="1252"/>
      <c r="B53" s="1252"/>
      <c r="C53" s="1252"/>
      <c r="D53" s="1252"/>
      <c r="E53" s="1252"/>
      <c r="F53" s="1252"/>
      <c r="G53" s="1252"/>
      <c r="H53" s="1252"/>
      <c r="I53" s="1252"/>
      <c r="J53" s="1252"/>
      <c r="K53" s="1252"/>
      <c r="L53" s="1252"/>
      <c r="M53" s="1252"/>
      <c r="N53" s="1252"/>
      <c r="O53" s="1252"/>
      <c r="P53" s="1252"/>
      <c r="Q53" s="1252"/>
      <c r="R53" s="1252"/>
      <c r="S53" s="1252"/>
      <c r="T53" s="1252"/>
      <c r="U53" s="1252"/>
      <c r="V53" s="1252"/>
      <c r="W53" s="1252"/>
      <c r="X53" s="1252"/>
      <c r="Y53" s="1252"/>
      <c r="Z53" s="1252"/>
      <c r="AA53" s="1252"/>
      <c r="AB53" s="1252"/>
      <c r="AC53" s="1252"/>
      <c r="AD53" s="1252"/>
      <c r="AE53" s="1252"/>
      <c r="AF53" s="1252"/>
      <c r="AG53" s="1252"/>
      <c r="AH53" s="1252"/>
      <c r="AI53" s="1252"/>
    </row>
    <row r="54" spans="1:35" ht="12" x14ac:dyDescent="0.2">
      <c r="A54" s="1252"/>
      <c r="B54" s="1252"/>
      <c r="C54" s="1252"/>
      <c r="D54" s="1252"/>
      <c r="E54" s="1252"/>
      <c r="F54" s="1252"/>
      <c r="G54" s="1252"/>
      <c r="H54" s="1252"/>
      <c r="I54" s="1252"/>
      <c r="J54" s="1252"/>
      <c r="K54" s="1252"/>
      <c r="L54" s="1252"/>
      <c r="M54" s="1252"/>
      <c r="N54" s="1252"/>
      <c r="O54" s="1252"/>
      <c r="P54" s="1252"/>
      <c r="Q54" s="1252"/>
      <c r="R54" s="1252"/>
      <c r="S54" s="1252"/>
      <c r="T54" s="1252"/>
      <c r="U54" s="1252"/>
      <c r="V54" s="1252"/>
      <c r="W54" s="1252"/>
      <c r="X54" s="1252"/>
      <c r="Y54" s="1252"/>
      <c r="Z54" s="1252"/>
      <c r="AA54" s="1252"/>
      <c r="AB54" s="1252"/>
      <c r="AC54" s="1252"/>
      <c r="AD54" s="1252"/>
      <c r="AE54" s="1252"/>
      <c r="AF54" s="1252"/>
      <c r="AG54" s="1252"/>
      <c r="AH54" s="1252"/>
      <c r="AI54" s="1252"/>
    </row>
    <row r="55" spans="1:35" ht="12" x14ac:dyDescent="0.2">
      <c r="A55" s="1252"/>
      <c r="B55" s="1252"/>
      <c r="C55" s="1252"/>
      <c r="D55" s="1252"/>
      <c r="E55" s="1252"/>
      <c r="F55" s="1252"/>
      <c r="G55" s="1252"/>
      <c r="H55" s="1252"/>
      <c r="I55" s="1252"/>
      <c r="J55" s="1252"/>
      <c r="K55" s="1252"/>
      <c r="L55" s="1252"/>
      <c r="M55" s="1252"/>
      <c r="N55" s="1252"/>
      <c r="O55" s="1252"/>
      <c r="P55" s="1252"/>
      <c r="Q55" s="1252"/>
      <c r="R55" s="1252"/>
      <c r="S55" s="1252"/>
      <c r="T55" s="1252"/>
      <c r="U55" s="1252"/>
      <c r="V55" s="1252"/>
      <c r="W55" s="1252"/>
      <c r="X55" s="1252"/>
      <c r="Y55" s="1252"/>
      <c r="Z55" s="1252"/>
      <c r="AA55" s="1252"/>
      <c r="AB55" s="1252"/>
      <c r="AC55" s="1252"/>
      <c r="AD55" s="1252"/>
      <c r="AE55" s="1252"/>
      <c r="AF55" s="1252"/>
      <c r="AG55" s="1252"/>
      <c r="AH55" s="1252"/>
      <c r="AI55" s="1252"/>
    </row>
    <row r="56" spans="1:35" ht="12" x14ac:dyDescent="0.2">
      <c r="A56" s="1252"/>
      <c r="B56" s="1252"/>
      <c r="C56" s="1252"/>
      <c r="D56" s="1252"/>
      <c r="E56" s="1252"/>
      <c r="F56" s="1252"/>
      <c r="G56" s="1252"/>
      <c r="H56" s="1252"/>
      <c r="I56" s="1252"/>
      <c r="J56" s="1252"/>
      <c r="K56" s="1252"/>
      <c r="L56" s="1252"/>
      <c r="M56" s="1252"/>
      <c r="N56" s="1252"/>
      <c r="O56" s="1252"/>
      <c r="P56" s="1252"/>
      <c r="Q56" s="1252"/>
      <c r="R56" s="1252"/>
      <c r="S56" s="1252"/>
      <c r="T56" s="1252"/>
      <c r="U56" s="1252"/>
      <c r="V56" s="1252"/>
      <c r="W56" s="1252"/>
      <c r="X56" s="1252"/>
      <c r="Y56" s="1252"/>
      <c r="Z56" s="1252"/>
      <c r="AA56" s="1252"/>
      <c r="AB56" s="1252"/>
      <c r="AC56" s="1252"/>
      <c r="AD56" s="1252"/>
      <c r="AE56" s="1252"/>
      <c r="AF56" s="1252"/>
      <c r="AG56" s="1252"/>
      <c r="AH56" s="1252"/>
      <c r="AI56" s="1252"/>
    </row>
    <row r="57" spans="1:35" ht="12" x14ac:dyDescent="0.2">
      <c r="A57" s="1252"/>
      <c r="B57" s="1252"/>
      <c r="C57" s="1252"/>
      <c r="D57" s="1252"/>
      <c r="E57" s="1252"/>
      <c r="F57" s="1252"/>
      <c r="G57" s="1252"/>
      <c r="H57" s="1252"/>
      <c r="I57" s="1252"/>
      <c r="J57" s="1252"/>
      <c r="K57" s="1252"/>
      <c r="L57" s="1252"/>
      <c r="M57" s="1252"/>
      <c r="N57" s="1252"/>
      <c r="O57" s="1252"/>
      <c r="P57" s="1252"/>
      <c r="Q57" s="1252"/>
      <c r="R57" s="1252"/>
      <c r="S57" s="1252"/>
      <c r="T57" s="1252"/>
      <c r="U57" s="1252"/>
      <c r="V57" s="1252"/>
      <c r="W57" s="1252"/>
      <c r="X57" s="1252"/>
      <c r="Y57" s="1252"/>
      <c r="Z57" s="1252"/>
      <c r="AA57" s="1252"/>
      <c r="AB57" s="1252"/>
      <c r="AC57" s="1252"/>
      <c r="AD57" s="1252"/>
      <c r="AE57" s="1252"/>
      <c r="AF57" s="1252"/>
      <c r="AG57" s="1252"/>
      <c r="AH57" s="1252"/>
      <c r="AI57" s="1252"/>
    </row>
    <row r="58" spans="1:35" ht="12" x14ac:dyDescent="0.2">
      <c r="A58" s="1252"/>
      <c r="B58" s="1252"/>
      <c r="C58" s="1252"/>
      <c r="D58" s="1252"/>
      <c r="E58" s="1252"/>
      <c r="F58" s="1252"/>
      <c r="G58" s="1252"/>
      <c r="H58" s="1252"/>
      <c r="I58" s="1252"/>
      <c r="J58" s="1252"/>
      <c r="K58" s="1252"/>
      <c r="L58" s="1252"/>
      <c r="M58" s="1252"/>
      <c r="N58" s="1252"/>
      <c r="O58" s="1252"/>
      <c r="P58" s="1252"/>
      <c r="Q58" s="1252"/>
      <c r="R58" s="1252"/>
      <c r="S58" s="1252"/>
      <c r="T58" s="1252"/>
      <c r="U58" s="1252"/>
      <c r="V58" s="1252"/>
      <c r="W58" s="1252"/>
      <c r="X58" s="1252"/>
      <c r="Y58" s="1252"/>
      <c r="Z58" s="1252"/>
      <c r="AA58" s="1252"/>
      <c r="AB58" s="1252"/>
      <c r="AC58" s="1252"/>
      <c r="AD58" s="1252"/>
      <c r="AE58" s="1252"/>
      <c r="AF58" s="1252"/>
      <c r="AG58" s="1252"/>
      <c r="AH58" s="1252"/>
      <c r="AI58" s="1252"/>
    </row>
    <row r="59" spans="1:35" ht="12" x14ac:dyDescent="0.2">
      <c r="A59" s="1252"/>
      <c r="B59" s="1252"/>
      <c r="C59" s="1252"/>
      <c r="D59" s="1252"/>
      <c r="E59" s="1252"/>
      <c r="F59" s="1252"/>
      <c r="G59" s="1252"/>
      <c r="H59" s="1252"/>
      <c r="I59" s="1252"/>
      <c r="J59" s="1252"/>
      <c r="K59" s="1252"/>
      <c r="L59" s="1252"/>
      <c r="M59" s="1252"/>
      <c r="N59" s="1252"/>
      <c r="O59" s="1252"/>
      <c r="P59" s="1252"/>
      <c r="Q59" s="1252"/>
      <c r="R59" s="1252"/>
      <c r="S59" s="1252"/>
      <c r="T59" s="1252"/>
      <c r="U59" s="1252"/>
      <c r="V59" s="1252"/>
      <c r="W59" s="1252"/>
      <c r="X59" s="1252"/>
      <c r="Y59" s="1252"/>
      <c r="Z59" s="1252"/>
      <c r="AA59" s="1252"/>
      <c r="AB59" s="1252"/>
      <c r="AC59" s="1252"/>
      <c r="AD59" s="1252"/>
      <c r="AE59" s="1252"/>
      <c r="AF59" s="1252"/>
      <c r="AG59" s="1252"/>
      <c r="AH59" s="1252"/>
      <c r="AI59" s="1252"/>
    </row>
    <row r="60" spans="1:35" ht="12" x14ac:dyDescent="0.2">
      <c r="A60" s="1252"/>
      <c r="B60" s="1252"/>
      <c r="C60" s="1252"/>
      <c r="D60" s="1252"/>
      <c r="E60" s="1252"/>
      <c r="F60" s="1252"/>
      <c r="G60" s="1252"/>
      <c r="H60" s="1252"/>
      <c r="I60" s="1252"/>
      <c r="J60" s="1252"/>
      <c r="K60" s="1252"/>
      <c r="L60" s="1252"/>
      <c r="M60" s="1252"/>
      <c r="N60" s="1252"/>
      <c r="O60" s="1252"/>
      <c r="P60" s="1252"/>
      <c r="Q60" s="1252"/>
      <c r="R60" s="1252"/>
      <c r="S60" s="1252"/>
      <c r="T60" s="1252"/>
      <c r="U60" s="1252"/>
      <c r="V60" s="1252"/>
      <c r="W60" s="1252"/>
      <c r="X60" s="1252"/>
      <c r="Y60" s="1252"/>
      <c r="Z60" s="1252"/>
      <c r="AA60" s="1252"/>
      <c r="AB60" s="1252"/>
      <c r="AC60" s="1252"/>
      <c r="AD60" s="1252"/>
      <c r="AE60" s="1252"/>
      <c r="AF60" s="1252"/>
      <c r="AG60" s="1252"/>
      <c r="AH60" s="1252"/>
      <c r="AI60" s="1252"/>
    </row>
    <row r="61" spans="1:35" ht="12" x14ac:dyDescent="0.2">
      <c r="A61" s="1252"/>
      <c r="B61" s="1252"/>
      <c r="C61" s="1252"/>
      <c r="D61" s="1252"/>
      <c r="E61" s="1252"/>
      <c r="F61" s="1252"/>
      <c r="G61" s="1252"/>
      <c r="H61" s="1252"/>
      <c r="I61" s="1252"/>
      <c r="J61" s="1252"/>
      <c r="K61" s="1252"/>
      <c r="L61" s="1252"/>
      <c r="M61" s="1252"/>
      <c r="N61" s="1252"/>
      <c r="O61" s="1252"/>
      <c r="P61" s="1252"/>
      <c r="Q61" s="1252"/>
      <c r="R61" s="1252"/>
      <c r="S61" s="1252"/>
      <c r="T61" s="1252"/>
      <c r="U61" s="1252"/>
      <c r="V61" s="1252"/>
      <c r="W61" s="1252"/>
      <c r="X61" s="1252"/>
      <c r="Y61" s="1252"/>
      <c r="Z61" s="1252"/>
      <c r="AA61" s="1252"/>
      <c r="AB61" s="1252"/>
      <c r="AC61" s="1252"/>
      <c r="AD61" s="1252"/>
      <c r="AE61" s="1252"/>
      <c r="AF61" s="1252"/>
      <c r="AG61" s="1252"/>
      <c r="AH61" s="1252"/>
      <c r="AI61" s="1252"/>
    </row>
    <row r="62" spans="1:35" ht="12" x14ac:dyDescent="0.2">
      <c r="A62" s="1252"/>
      <c r="B62" s="1252"/>
      <c r="C62" s="1252"/>
      <c r="D62" s="1252"/>
      <c r="E62" s="1252"/>
      <c r="F62" s="1252"/>
      <c r="G62" s="1252"/>
      <c r="H62" s="1252"/>
      <c r="I62" s="1252"/>
      <c r="J62" s="1252"/>
      <c r="K62" s="1252"/>
      <c r="L62" s="1252"/>
      <c r="M62" s="1252"/>
      <c r="N62" s="1252"/>
      <c r="O62" s="1252"/>
      <c r="P62" s="1252"/>
      <c r="Q62" s="1252"/>
      <c r="R62" s="1252"/>
      <c r="S62" s="1252"/>
      <c r="T62" s="1252"/>
      <c r="U62" s="1252"/>
      <c r="V62" s="1252"/>
      <c r="W62" s="1252"/>
      <c r="X62" s="1252"/>
      <c r="Y62" s="1252"/>
      <c r="Z62" s="1252"/>
      <c r="AA62" s="1252"/>
      <c r="AB62" s="1252"/>
      <c r="AC62" s="1252"/>
      <c r="AD62" s="1252"/>
      <c r="AE62" s="1252"/>
      <c r="AF62" s="1252"/>
      <c r="AG62" s="1252"/>
      <c r="AH62" s="1252"/>
      <c r="AI62" s="1252"/>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8" t="s">
        <v>49</v>
      </c>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19" t="s">
        <v>914</v>
      </c>
      <c r="Y5" s="919"/>
      <c r="Z5" s="919"/>
      <c r="AA5" s="919"/>
      <c r="AB5" s="919"/>
      <c r="AC5" s="919"/>
      <c r="AD5" s="919"/>
      <c r="AE5" s="919"/>
      <c r="AF5" s="919"/>
      <c r="AG5" s="919"/>
      <c r="AH5" s="919"/>
      <c r="AI5" s="919"/>
      <c r="AJ5" s="919"/>
      <c r="AK5" s="919"/>
      <c r="AL5" s="919"/>
      <c r="AM5" s="919"/>
      <c r="AN5" s="919"/>
      <c r="AO5" s="919"/>
      <c r="AP5" s="919"/>
      <c r="AQ5" s="919"/>
      <c r="AR5" s="919"/>
      <c r="AS5" s="919"/>
      <c r="AT5" s="919"/>
      <c r="AU5" s="919"/>
      <c r="AV5" s="91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95" t="s">
        <v>48</v>
      </c>
      <c r="B7" s="895"/>
      <c r="C7" s="895"/>
      <c r="D7" s="895"/>
      <c r="E7" s="895"/>
      <c r="F7" s="896"/>
      <c r="G7" s="896"/>
      <c r="H7" s="896"/>
      <c r="I7" s="896"/>
      <c r="J7" s="896"/>
      <c r="K7" s="896"/>
      <c r="L7" s="896"/>
      <c r="M7" s="896"/>
      <c r="N7" s="896"/>
      <c r="O7" s="896"/>
      <c r="P7" s="89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8" t="s">
        <v>696</v>
      </c>
      <c r="AY7" s="899"/>
      <c r="AZ7" s="899"/>
      <c r="BA7" s="899"/>
      <c r="BB7" s="899"/>
      <c r="BC7" s="899"/>
      <c r="BD7" s="899"/>
      <c r="BE7" s="899"/>
      <c r="BF7" s="899"/>
      <c r="BG7" s="899"/>
      <c r="BH7" s="899"/>
      <c r="BI7" s="899"/>
      <c r="BJ7" s="899"/>
      <c r="BK7" s="899"/>
      <c r="BL7" s="900"/>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3"/>
      <c r="AY8" s="914"/>
      <c r="AZ8" s="914"/>
      <c r="BA8" s="914"/>
      <c r="BB8" s="915"/>
      <c r="BC8" s="916"/>
      <c r="BD8" s="914"/>
      <c r="BE8" s="914"/>
      <c r="BF8" s="914"/>
      <c r="BG8" s="915"/>
      <c r="BH8" s="916"/>
      <c r="BI8" s="914"/>
      <c r="BJ8" s="914"/>
      <c r="BK8" s="914"/>
      <c r="BL8" s="917"/>
      <c r="BM8" s="5"/>
      <c r="BN8" s="5"/>
      <c r="BO8" s="5"/>
      <c r="BP8" s="5"/>
      <c r="BQ8" s="5"/>
      <c r="BR8" s="5"/>
      <c r="BS8" s="5"/>
      <c r="BT8" s="5"/>
      <c r="BU8" s="5"/>
      <c r="BV8" s="5"/>
      <c r="BW8" s="5"/>
      <c r="BX8" s="5"/>
      <c r="BY8" s="5"/>
      <c r="BZ8" s="5"/>
      <c r="CA8" s="5"/>
      <c r="CB8" s="5"/>
      <c r="CC8" s="5"/>
      <c r="CD8" s="5"/>
      <c r="CE8" s="5"/>
      <c r="CF8" s="5"/>
    </row>
    <row r="9" spans="1:84" ht="12" customHeight="1" thickBot="1" x14ac:dyDescent="0.3">
      <c r="A9" s="887" t="s">
        <v>915</v>
      </c>
      <c r="B9" s="888"/>
      <c r="C9" s="888"/>
      <c r="D9" s="888"/>
      <c r="E9" s="888"/>
      <c r="F9" s="888"/>
      <c r="G9" s="888"/>
      <c r="H9" s="888"/>
      <c r="I9" s="888"/>
      <c r="J9" s="888"/>
      <c r="K9" s="888"/>
      <c r="L9" s="888"/>
      <c r="M9" s="888"/>
      <c r="N9" s="888"/>
      <c r="O9" s="888"/>
      <c r="P9" s="888"/>
      <c r="Q9" s="888"/>
      <c r="R9" s="888"/>
      <c r="S9" s="888"/>
      <c r="T9" s="888"/>
      <c r="U9" s="888"/>
      <c r="V9" s="888"/>
      <c r="W9" s="888"/>
      <c r="X9" s="888"/>
      <c r="Y9" s="888"/>
      <c r="Z9" s="888"/>
      <c r="AA9" s="888"/>
      <c r="AB9" s="888"/>
      <c r="AC9" s="888"/>
      <c r="AD9" s="888"/>
      <c r="AE9" s="888"/>
      <c r="AF9" s="888"/>
      <c r="AG9" s="888"/>
      <c r="AH9" s="888"/>
      <c r="AI9" s="888"/>
      <c r="AJ9" s="888"/>
      <c r="AK9" s="888"/>
      <c r="AL9" s="888"/>
      <c r="AM9" s="888"/>
      <c r="AN9" s="888"/>
      <c r="AO9" s="888"/>
      <c r="AP9" s="888"/>
      <c r="AQ9" s="888"/>
      <c r="AR9" s="888"/>
      <c r="AS9" s="889"/>
      <c r="AT9" s="671"/>
      <c r="AU9" s="603"/>
      <c r="AV9" s="603"/>
      <c r="AW9" s="5"/>
      <c r="AX9" s="894"/>
      <c r="AY9" s="878"/>
      <c r="AZ9" s="878"/>
      <c r="BA9" s="878"/>
      <c r="BB9" s="879"/>
      <c r="BC9" s="877"/>
      <c r="BD9" s="878"/>
      <c r="BE9" s="878"/>
      <c r="BF9" s="878"/>
      <c r="BG9" s="879"/>
      <c r="BH9" s="877"/>
      <c r="BI9" s="878"/>
      <c r="BJ9" s="878"/>
      <c r="BK9" s="878"/>
      <c r="BL9" s="880"/>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04" t="s">
        <v>428</v>
      </c>
      <c r="B10" s="882"/>
      <c r="C10" s="882"/>
      <c r="D10" s="882"/>
      <c r="E10" s="882"/>
      <c r="F10" s="882"/>
      <c r="G10" s="905"/>
      <c r="H10" s="881" t="s">
        <v>908</v>
      </c>
      <c r="I10" s="882"/>
      <c r="J10" s="882"/>
      <c r="K10" s="882"/>
      <c r="L10" s="882"/>
      <c r="M10" s="905"/>
      <c r="N10" s="881" t="s">
        <v>427</v>
      </c>
      <c r="O10" s="882"/>
      <c r="P10" s="882"/>
      <c r="Q10" s="882"/>
      <c r="R10" s="882"/>
      <c r="S10" s="905"/>
      <c r="T10" s="906" t="s">
        <v>426</v>
      </c>
      <c r="U10" s="907"/>
      <c r="V10" s="908"/>
      <c r="W10" s="909" t="s">
        <v>425</v>
      </c>
      <c r="X10" s="909"/>
      <c r="Y10" s="909"/>
      <c r="Z10" s="909"/>
      <c r="AA10" s="909"/>
      <c r="AB10" s="909"/>
      <c r="AC10" s="909" t="s">
        <v>424</v>
      </c>
      <c r="AD10" s="909"/>
      <c r="AE10" s="909"/>
      <c r="AF10" s="909"/>
      <c r="AG10" s="909"/>
      <c r="AH10" s="909"/>
      <c r="AI10" s="881" t="s">
        <v>421</v>
      </c>
      <c r="AJ10" s="882"/>
      <c r="AK10" s="905"/>
      <c r="AL10" s="881" t="s">
        <v>433</v>
      </c>
      <c r="AM10" s="882"/>
      <c r="AN10" s="905"/>
      <c r="AO10" s="910" t="s">
        <v>39</v>
      </c>
      <c r="AP10" s="911"/>
      <c r="AQ10" s="911"/>
      <c r="AR10" s="911"/>
      <c r="AS10" s="2535"/>
      <c r="AT10" s="565"/>
      <c r="AU10" s="565"/>
      <c r="AV10" s="565"/>
      <c r="AW10" s="5"/>
      <c r="AX10" s="894"/>
      <c r="AY10" s="878"/>
      <c r="AZ10" s="878"/>
      <c r="BA10" s="878"/>
      <c r="BB10" s="879"/>
      <c r="BC10" s="877"/>
      <c r="BD10" s="878"/>
      <c r="BE10" s="878"/>
      <c r="BF10" s="878"/>
      <c r="BG10" s="879"/>
      <c r="BH10" s="877"/>
      <c r="BI10" s="878"/>
      <c r="BJ10" s="878"/>
      <c r="BK10" s="878"/>
      <c r="BL10" s="880"/>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04"/>
      <c r="B11" s="882"/>
      <c r="C11" s="882"/>
      <c r="D11" s="882"/>
      <c r="E11" s="882"/>
      <c r="F11" s="882"/>
      <c r="G11" s="905"/>
      <c r="H11" s="881"/>
      <c r="I11" s="882"/>
      <c r="J11" s="882"/>
      <c r="K11" s="882"/>
      <c r="L11" s="882"/>
      <c r="M11" s="905"/>
      <c r="N11" s="881"/>
      <c r="O11" s="882"/>
      <c r="P11" s="882"/>
      <c r="Q11" s="882"/>
      <c r="R11" s="882"/>
      <c r="S11" s="905"/>
      <c r="T11" s="906"/>
      <c r="U11" s="907"/>
      <c r="V11" s="908"/>
      <c r="W11" s="901" t="s">
        <v>281</v>
      </c>
      <c r="X11" s="902"/>
      <c r="Y11" s="903"/>
      <c r="Z11" s="901" t="s">
        <v>282</v>
      </c>
      <c r="AA11" s="902"/>
      <c r="AB11" s="903"/>
      <c r="AC11" s="901" t="s">
        <v>281</v>
      </c>
      <c r="AD11" s="902"/>
      <c r="AE11" s="903"/>
      <c r="AF11" s="901" t="s">
        <v>282</v>
      </c>
      <c r="AG11" s="902"/>
      <c r="AH11" s="903"/>
      <c r="AI11" s="881"/>
      <c r="AJ11" s="882"/>
      <c r="AK11" s="905"/>
      <c r="AL11" s="881"/>
      <c r="AM11" s="882"/>
      <c r="AN11" s="905"/>
      <c r="AO11" s="884"/>
      <c r="AP11" s="885"/>
      <c r="AQ11" s="885"/>
      <c r="AR11" s="885"/>
      <c r="AS11" s="886"/>
      <c r="AT11" s="565"/>
      <c r="AU11" s="565"/>
      <c r="AV11" s="565"/>
      <c r="AW11" s="5"/>
      <c r="AX11" s="894"/>
      <c r="AY11" s="878"/>
      <c r="AZ11" s="878"/>
      <c r="BA11" s="878"/>
      <c r="BB11" s="879"/>
      <c r="BC11" s="877"/>
      <c r="BD11" s="878"/>
      <c r="BE11" s="878"/>
      <c r="BF11" s="878"/>
      <c r="BG11" s="879"/>
      <c r="BH11" s="877"/>
      <c r="BI11" s="878"/>
      <c r="BJ11" s="878"/>
      <c r="BK11" s="878"/>
      <c r="BL11" s="880"/>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44"/>
      <c r="B12" s="945"/>
      <c r="C12" s="945"/>
      <c r="D12" s="945"/>
      <c r="E12" s="945"/>
      <c r="F12" s="945"/>
      <c r="G12" s="946"/>
      <c r="H12" s="2489" t="s">
        <v>895</v>
      </c>
      <c r="I12" s="2490"/>
      <c r="J12" s="2490"/>
      <c r="K12" s="2490"/>
      <c r="L12" s="2490"/>
      <c r="M12" s="2491"/>
      <c r="N12" s="2495" t="s">
        <v>102</v>
      </c>
      <c r="O12" s="2496"/>
      <c r="P12" s="2496"/>
      <c r="Q12" s="2496"/>
      <c r="R12" s="2496"/>
      <c r="S12" s="2497"/>
      <c r="T12" s="2372"/>
      <c r="U12" s="2372"/>
      <c r="V12" s="2372"/>
      <c r="W12" s="2355"/>
      <c r="X12" s="2355"/>
      <c r="Y12" s="2355"/>
      <c r="Z12" s="2355"/>
      <c r="AA12" s="2355"/>
      <c r="AB12" s="2355"/>
      <c r="AC12" s="2355"/>
      <c r="AD12" s="2355"/>
      <c r="AE12" s="2355"/>
      <c r="AF12" s="2355"/>
      <c r="AG12" s="2355"/>
      <c r="AH12" s="2355"/>
      <c r="AI12" s="2355"/>
      <c r="AJ12" s="2355"/>
      <c r="AK12" s="2355"/>
      <c r="AL12" s="2525"/>
      <c r="AM12" s="2372"/>
      <c r="AN12" s="2372"/>
      <c r="AO12" s="2526"/>
      <c r="AP12" s="2527"/>
      <c r="AQ12" s="2527"/>
      <c r="AR12" s="2527"/>
      <c r="AS12" s="2528"/>
      <c r="AT12" s="565"/>
      <c r="AU12" s="565"/>
      <c r="AV12" s="565"/>
      <c r="AW12" s="5"/>
      <c r="AX12" s="894"/>
      <c r="AY12" s="878"/>
      <c r="AZ12" s="878"/>
      <c r="BA12" s="878"/>
      <c r="BB12" s="879"/>
      <c r="BC12" s="877"/>
      <c r="BD12" s="878"/>
      <c r="BE12" s="878"/>
      <c r="BF12" s="878"/>
      <c r="BG12" s="879"/>
      <c r="BH12" s="877"/>
      <c r="BI12" s="878"/>
      <c r="BJ12" s="878"/>
      <c r="BK12" s="878"/>
      <c r="BL12" s="88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87"/>
      <c r="B13" s="897"/>
      <c r="C13" s="897"/>
      <c r="D13" s="897"/>
      <c r="E13" s="897"/>
      <c r="F13" s="897"/>
      <c r="G13" s="2488"/>
      <c r="H13" s="2492"/>
      <c r="I13" s="2493"/>
      <c r="J13" s="2493"/>
      <c r="K13" s="2493"/>
      <c r="L13" s="2493"/>
      <c r="M13" s="2494"/>
      <c r="N13" s="923" t="s">
        <v>101</v>
      </c>
      <c r="O13" s="924"/>
      <c r="P13" s="924"/>
      <c r="Q13" s="924"/>
      <c r="R13" s="924"/>
      <c r="S13" s="925"/>
      <c r="T13" s="937"/>
      <c r="U13" s="937"/>
      <c r="V13" s="937"/>
      <c r="W13" s="927"/>
      <c r="X13" s="927"/>
      <c r="Y13" s="927"/>
      <c r="Z13" s="927"/>
      <c r="AA13" s="927"/>
      <c r="AB13" s="927"/>
      <c r="AC13" s="927"/>
      <c r="AD13" s="927"/>
      <c r="AE13" s="927"/>
      <c r="AF13" s="927"/>
      <c r="AG13" s="927"/>
      <c r="AH13" s="927"/>
      <c r="AI13" s="927"/>
      <c r="AJ13" s="927"/>
      <c r="AK13" s="927"/>
      <c r="AL13" s="1028">
        <f>1.085*T13*(W13-AC13)/1000</f>
        <v>0</v>
      </c>
      <c r="AM13" s="1028"/>
      <c r="AN13" s="1028"/>
      <c r="AO13" s="2529"/>
      <c r="AP13" s="2530"/>
      <c r="AQ13" s="2530"/>
      <c r="AR13" s="2530"/>
      <c r="AS13" s="2531"/>
      <c r="AT13" s="565"/>
      <c r="AU13" s="565"/>
      <c r="AV13" s="565"/>
      <c r="AW13" s="5"/>
      <c r="AX13" s="938"/>
      <c r="AY13" s="931"/>
      <c r="AZ13" s="931"/>
      <c r="BA13" s="931"/>
      <c r="BB13" s="939"/>
      <c r="BC13" s="930"/>
      <c r="BD13" s="931"/>
      <c r="BE13" s="931"/>
      <c r="BF13" s="931"/>
      <c r="BG13" s="939"/>
      <c r="BH13" s="930"/>
      <c r="BI13" s="931"/>
      <c r="BJ13" s="931"/>
      <c r="BK13" s="931"/>
      <c r="BL13" s="93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87"/>
      <c r="B14" s="897"/>
      <c r="C14" s="897"/>
      <c r="D14" s="897"/>
      <c r="E14" s="897"/>
      <c r="F14" s="897"/>
      <c r="G14" s="2488"/>
      <c r="H14" s="2472" t="s">
        <v>916</v>
      </c>
      <c r="I14" s="2473"/>
      <c r="J14" s="2473"/>
      <c r="K14" s="2473"/>
      <c r="L14" s="2473"/>
      <c r="M14" s="2474"/>
      <c r="N14" s="2463" t="s">
        <v>102</v>
      </c>
      <c r="O14" s="2464"/>
      <c r="P14" s="2464"/>
      <c r="Q14" s="2464"/>
      <c r="R14" s="2464"/>
      <c r="S14" s="2465"/>
      <c r="T14" s="2466"/>
      <c r="U14" s="2466"/>
      <c r="V14" s="2466"/>
      <c r="W14" s="2462"/>
      <c r="X14" s="2462"/>
      <c r="Y14" s="2462"/>
      <c r="Z14" s="2462"/>
      <c r="AA14" s="2462"/>
      <c r="AB14" s="2462"/>
      <c r="AC14" s="2462"/>
      <c r="AD14" s="2462"/>
      <c r="AE14" s="2462"/>
      <c r="AF14" s="2462"/>
      <c r="AG14" s="2462"/>
      <c r="AH14" s="2462"/>
      <c r="AI14" s="2462"/>
      <c r="AJ14" s="2462"/>
      <c r="AK14" s="2462"/>
      <c r="AL14" s="2521"/>
      <c r="AM14" s="2466"/>
      <c r="AN14" s="2466"/>
      <c r="AO14" s="2522"/>
      <c r="AP14" s="2523"/>
      <c r="AQ14" s="2523"/>
      <c r="AR14" s="2523"/>
      <c r="AS14" s="2524"/>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7"/>
      <c r="B15" s="948"/>
      <c r="C15" s="948"/>
      <c r="D15" s="948"/>
      <c r="E15" s="948"/>
      <c r="F15" s="948"/>
      <c r="G15" s="949"/>
      <c r="H15" s="2504"/>
      <c r="I15" s="2505"/>
      <c r="J15" s="2505"/>
      <c r="K15" s="2505"/>
      <c r="L15" s="2505"/>
      <c r="M15" s="2506"/>
      <c r="N15" s="923" t="s">
        <v>101</v>
      </c>
      <c r="O15" s="924"/>
      <c r="P15" s="924"/>
      <c r="Q15" s="924"/>
      <c r="R15" s="924"/>
      <c r="S15" s="925"/>
      <c r="T15" s="937"/>
      <c r="U15" s="937"/>
      <c r="V15" s="937"/>
      <c r="W15" s="927"/>
      <c r="X15" s="927"/>
      <c r="Y15" s="927"/>
      <c r="Z15" s="927"/>
      <c r="AA15" s="927"/>
      <c r="AB15" s="927"/>
      <c r="AC15" s="927"/>
      <c r="AD15" s="927"/>
      <c r="AE15" s="927"/>
      <c r="AF15" s="927"/>
      <c r="AG15" s="927"/>
      <c r="AH15" s="927"/>
      <c r="AI15" s="927"/>
      <c r="AJ15" s="927"/>
      <c r="AK15" s="927"/>
      <c r="AL15" s="2532">
        <f>1.085*T15*(AC15-W15)/1000</f>
        <v>0</v>
      </c>
      <c r="AM15" s="2533"/>
      <c r="AN15" s="2534"/>
      <c r="AO15" s="2529"/>
      <c r="AP15" s="2530"/>
      <c r="AQ15" s="2530"/>
      <c r="AR15" s="2530"/>
      <c r="AS15" s="2531"/>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4"/>
      <c r="B16" s="945"/>
      <c r="C16" s="945"/>
      <c r="D16" s="945"/>
      <c r="E16" s="945"/>
      <c r="F16" s="945"/>
      <c r="G16" s="946"/>
      <c r="H16" s="2489" t="s">
        <v>895</v>
      </c>
      <c r="I16" s="2490"/>
      <c r="J16" s="2490"/>
      <c r="K16" s="2490"/>
      <c r="L16" s="2490"/>
      <c r="M16" s="2491"/>
      <c r="N16" s="2495" t="s">
        <v>102</v>
      </c>
      <c r="O16" s="2496"/>
      <c r="P16" s="2496"/>
      <c r="Q16" s="2496"/>
      <c r="R16" s="2496"/>
      <c r="S16" s="2497"/>
      <c r="T16" s="2372"/>
      <c r="U16" s="2372"/>
      <c r="V16" s="2372"/>
      <c r="W16" s="2355"/>
      <c r="X16" s="2355"/>
      <c r="Y16" s="2355"/>
      <c r="Z16" s="2355"/>
      <c r="AA16" s="2355"/>
      <c r="AB16" s="2355"/>
      <c r="AC16" s="2355"/>
      <c r="AD16" s="2355"/>
      <c r="AE16" s="2355"/>
      <c r="AF16" s="2355"/>
      <c r="AG16" s="2355"/>
      <c r="AH16" s="2355"/>
      <c r="AI16" s="2355"/>
      <c r="AJ16" s="2355"/>
      <c r="AK16" s="2355"/>
      <c r="AL16" s="2525"/>
      <c r="AM16" s="2372"/>
      <c r="AN16" s="2372"/>
      <c r="AO16" s="2526"/>
      <c r="AP16" s="2527"/>
      <c r="AQ16" s="2527"/>
      <c r="AR16" s="2527"/>
      <c r="AS16" s="2528"/>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87"/>
      <c r="B17" s="897"/>
      <c r="C17" s="897"/>
      <c r="D17" s="897"/>
      <c r="E17" s="897"/>
      <c r="F17" s="897"/>
      <c r="G17" s="2488"/>
      <c r="H17" s="2492"/>
      <c r="I17" s="2493"/>
      <c r="J17" s="2493"/>
      <c r="K17" s="2493"/>
      <c r="L17" s="2493"/>
      <c r="M17" s="2494"/>
      <c r="N17" s="923" t="s">
        <v>101</v>
      </c>
      <c r="O17" s="924"/>
      <c r="P17" s="924"/>
      <c r="Q17" s="924"/>
      <c r="R17" s="924"/>
      <c r="S17" s="925"/>
      <c r="T17" s="937"/>
      <c r="U17" s="937"/>
      <c r="V17" s="937"/>
      <c r="W17" s="927"/>
      <c r="X17" s="927"/>
      <c r="Y17" s="927"/>
      <c r="Z17" s="927"/>
      <c r="AA17" s="927"/>
      <c r="AB17" s="927"/>
      <c r="AC17" s="927"/>
      <c r="AD17" s="927"/>
      <c r="AE17" s="927"/>
      <c r="AF17" s="927"/>
      <c r="AG17" s="927"/>
      <c r="AH17" s="927"/>
      <c r="AI17" s="927"/>
      <c r="AJ17" s="927"/>
      <c r="AK17" s="927"/>
      <c r="AL17" s="1028">
        <f>1.085*T17*(W17-AC17)/1000</f>
        <v>0</v>
      </c>
      <c r="AM17" s="1028"/>
      <c r="AN17" s="1028"/>
      <c r="AO17" s="2529"/>
      <c r="AP17" s="2530"/>
      <c r="AQ17" s="2530"/>
      <c r="AR17" s="2530"/>
      <c r="AS17" s="2531"/>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87"/>
      <c r="B18" s="897"/>
      <c r="C18" s="897"/>
      <c r="D18" s="897"/>
      <c r="E18" s="897"/>
      <c r="F18" s="897"/>
      <c r="G18" s="2488"/>
      <c r="H18" s="2472" t="s">
        <v>916</v>
      </c>
      <c r="I18" s="2473"/>
      <c r="J18" s="2473"/>
      <c r="K18" s="2473"/>
      <c r="L18" s="2473"/>
      <c r="M18" s="2474"/>
      <c r="N18" s="2463" t="s">
        <v>102</v>
      </c>
      <c r="O18" s="2464"/>
      <c r="P18" s="2464"/>
      <c r="Q18" s="2464"/>
      <c r="R18" s="2464"/>
      <c r="S18" s="2465"/>
      <c r="T18" s="2466"/>
      <c r="U18" s="2466"/>
      <c r="V18" s="2466"/>
      <c r="W18" s="2462"/>
      <c r="X18" s="2462"/>
      <c r="Y18" s="2462"/>
      <c r="Z18" s="2462"/>
      <c r="AA18" s="2462"/>
      <c r="AB18" s="2462"/>
      <c r="AC18" s="2462"/>
      <c r="AD18" s="2462"/>
      <c r="AE18" s="2462"/>
      <c r="AF18" s="2462"/>
      <c r="AG18" s="2462"/>
      <c r="AH18" s="2462"/>
      <c r="AI18" s="2462"/>
      <c r="AJ18" s="2462"/>
      <c r="AK18" s="2462"/>
      <c r="AL18" s="2521"/>
      <c r="AM18" s="2466"/>
      <c r="AN18" s="2466"/>
      <c r="AO18" s="2522"/>
      <c r="AP18" s="2523"/>
      <c r="AQ18" s="2523"/>
      <c r="AR18" s="2523"/>
      <c r="AS18" s="2524"/>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7"/>
      <c r="B19" s="948"/>
      <c r="C19" s="948"/>
      <c r="D19" s="948"/>
      <c r="E19" s="948"/>
      <c r="F19" s="948"/>
      <c r="G19" s="949"/>
      <c r="H19" s="2504"/>
      <c r="I19" s="2505"/>
      <c r="J19" s="2505"/>
      <c r="K19" s="2505"/>
      <c r="L19" s="2505"/>
      <c r="M19" s="2506"/>
      <c r="N19" s="923" t="s">
        <v>101</v>
      </c>
      <c r="O19" s="924"/>
      <c r="P19" s="924"/>
      <c r="Q19" s="924"/>
      <c r="R19" s="924"/>
      <c r="S19" s="925"/>
      <c r="T19" s="937"/>
      <c r="U19" s="937"/>
      <c r="V19" s="937"/>
      <c r="W19" s="927"/>
      <c r="X19" s="927"/>
      <c r="Y19" s="927"/>
      <c r="Z19" s="927"/>
      <c r="AA19" s="927"/>
      <c r="AB19" s="927"/>
      <c r="AC19" s="927"/>
      <c r="AD19" s="927"/>
      <c r="AE19" s="927"/>
      <c r="AF19" s="927"/>
      <c r="AG19" s="927"/>
      <c r="AH19" s="927"/>
      <c r="AI19" s="927"/>
      <c r="AJ19" s="927"/>
      <c r="AK19" s="927"/>
      <c r="AL19" s="2532">
        <f>1.085*T19*(AC19-W19)/1000</f>
        <v>0</v>
      </c>
      <c r="AM19" s="2533"/>
      <c r="AN19" s="2534"/>
      <c r="AO19" s="2529"/>
      <c r="AP19" s="2530"/>
      <c r="AQ19" s="2530"/>
      <c r="AR19" s="2530"/>
      <c r="AS19" s="2531"/>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4"/>
      <c r="B20" s="945"/>
      <c r="C20" s="945"/>
      <c r="D20" s="945"/>
      <c r="E20" s="945"/>
      <c r="F20" s="945"/>
      <c r="G20" s="946"/>
      <c r="H20" s="2489" t="s">
        <v>895</v>
      </c>
      <c r="I20" s="2490"/>
      <c r="J20" s="2490"/>
      <c r="K20" s="2490"/>
      <c r="L20" s="2490"/>
      <c r="M20" s="2491"/>
      <c r="N20" s="2495" t="s">
        <v>102</v>
      </c>
      <c r="O20" s="2496"/>
      <c r="P20" s="2496"/>
      <c r="Q20" s="2496"/>
      <c r="R20" s="2496"/>
      <c r="S20" s="2497"/>
      <c r="T20" s="2372"/>
      <c r="U20" s="2372"/>
      <c r="V20" s="2372"/>
      <c r="W20" s="2355"/>
      <c r="X20" s="2355"/>
      <c r="Y20" s="2355"/>
      <c r="Z20" s="2355"/>
      <c r="AA20" s="2355"/>
      <c r="AB20" s="2355"/>
      <c r="AC20" s="2355"/>
      <c r="AD20" s="2355"/>
      <c r="AE20" s="2355"/>
      <c r="AF20" s="2355"/>
      <c r="AG20" s="2355"/>
      <c r="AH20" s="2355"/>
      <c r="AI20" s="2355"/>
      <c r="AJ20" s="2355"/>
      <c r="AK20" s="2355"/>
      <c r="AL20" s="2525"/>
      <c r="AM20" s="2372"/>
      <c r="AN20" s="2372"/>
      <c r="AO20" s="2526"/>
      <c r="AP20" s="2527"/>
      <c r="AQ20" s="2527"/>
      <c r="AR20" s="2527"/>
      <c r="AS20" s="2528"/>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87"/>
      <c r="B21" s="897"/>
      <c r="C21" s="897"/>
      <c r="D21" s="897"/>
      <c r="E21" s="897"/>
      <c r="F21" s="897"/>
      <c r="G21" s="2488"/>
      <c r="H21" s="2492"/>
      <c r="I21" s="2493"/>
      <c r="J21" s="2493"/>
      <c r="K21" s="2493"/>
      <c r="L21" s="2493"/>
      <c r="M21" s="2494"/>
      <c r="N21" s="923" t="s">
        <v>101</v>
      </c>
      <c r="O21" s="924"/>
      <c r="P21" s="924"/>
      <c r="Q21" s="924"/>
      <c r="R21" s="924"/>
      <c r="S21" s="925"/>
      <c r="T21" s="937"/>
      <c r="U21" s="937"/>
      <c r="V21" s="937"/>
      <c r="W21" s="927"/>
      <c r="X21" s="927"/>
      <c r="Y21" s="927"/>
      <c r="Z21" s="927"/>
      <c r="AA21" s="927"/>
      <c r="AB21" s="927"/>
      <c r="AC21" s="927"/>
      <c r="AD21" s="927"/>
      <c r="AE21" s="927"/>
      <c r="AF21" s="927"/>
      <c r="AG21" s="927"/>
      <c r="AH21" s="927"/>
      <c r="AI21" s="927"/>
      <c r="AJ21" s="927"/>
      <c r="AK21" s="927"/>
      <c r="AL21" s="1028">
        <f>1.085*T21*(W21-AC21)/1000</f>
        <v>0</v>
      </c>
      <c r="AM21" s="1028"/>
      <c r="AN21" s="1028"/>
      <c r="AO21" s="2529"/>
      <c r="AP21" s="2530"/>
      <c r="AQ21" s="2530"/>
      <c r="AR21" s="2530"/>
      <c r="AS21" s="2531"/>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87"/>
      <c r="B22" s="897"/>
      <c r="C22" s="897"/>
      <c r="D22" s="897"/>
      <c r="E22" s="897"/>
      <c r="F22" s="897"/>
      <c r="G22" s="2488"/>
      <c r="H22" s="2472" t="s">
        <v>916</v>
      </c>
      <c r="I22" s="2473"/>
      <c r="J22" s="2473"/>
      <c r="K22" s="2473"/>
      <c r="L22" s="2473"/>
      <c r="M22" s="2474"/>
      <c r="N22" s="2463" t="s">
        <v>102</v>
      </c>
      <c r="O22" s="2464"/>
      <c r="P22" s="2464"/>
      <c r="Q22" s="2464"/>
      <c r="R22" s="2464"/>
      <c r="S22" s="2465"/>
      <c r="T22" s="2466"/>
      <c r="U22" s="2466"/>
      <c r="V22" s="2466"/>
      <c r="W22" s="2462"/>
      <c r="X22" s="2462"/>
      <c r="Y22" s="2462"/>
      <c r="Z22" s="2462"/>
      <c r="AA22" s="2462"/>
      <c r="AB22" s="2462"/>
      <c r="AC22" s="2462"/>
      <c r="AD22" s="2462"/>
      <c r="AE22" s="2462"/>
      <c r="AF22" s="2462"/>
      <c r="AG22" s="2462"/>
      <c r="AH22" s="2462"/>
      <c r="AI22" s="2462"/>
      <c r="AJ22" s="2462"/>
      <c r="AK22" s="2462"/>
      <c r="AL22" s="2521"/>
      <c r="AM22" s="2466"/>
      <c r="AN22" s="2466"/>
      <c r="AO22" s="2522"/>
      <c r="AP22" s="2523"/>
      <c r="AQ22" s="2523"/>
      <c r="AR22" s="2523"/>
      <c r="AS22" s="2524"/>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7"/>
      <c r="B23" s="948"/>
      <c r="C23" s="948"/>
      <c r="D23" s="948"/>
      <c r="E23" s="948"/>
      <c r="F23" s="948"/>
      <c r="G23" s="949"/>
      <c r="H23" s="2504"/>
      <c r="I23" s="2505"/>
      <c r="J23" s="2505"/>
      <c r="K23" s="2505"/>
      <c r="L23" s="2505"/>
      <c r="M23" s="2506"/>
      <c r="N23" s="923" t="s">
        <v>101</v>
      </c>
      <c r="O23" s="924"/>
      <c r="P23" s="924"/>
      <c r="Q23" s="924"/>
      <c r="R23" s="924"/>
      <c r="S23" s="925"/>
      <c r="T23" s="937"/>
      <c r="U23" s="937"/>
      <c r="V23" s="937"/>
      <c r="W23" s="927"/>
      <c r="X23" s="927"/>
      <c r="Y23" s="927"/>
      <c r="Z23" s="927"/>
      <c r="AA23" s="927"/>
      <c r="AB23" s="927"/>
      <c r="AC23" s="927"/>
      <c r="AD23" s="927"/>
      <c r="AE23" s="927"/>
      <c r="AF23" s="927"/>
      <c r="AG23" s="927"/>
      <c r="AH23" s="927"/>
      <c r="AI23" s="927"/>
      <c r="AJ23" s="927"/>
      <c r="AK23" s="927"/>
      <c r="AL23" s="2532">
        <f>1.085*T23*(AC23-W23)/1000</f>
        <v>0</v>
      </c>
      <c r="AM23" s="2533"/>
      <c r="AN23" s="2534"/>
      <c r="AO23" s="2529"/>
      <c r="AP23" s="2530"/>
      <c r="AQ23" s="2530"/>
      <c r="AR23" s="2530"/>
      <c r="AS23" s="2531"/>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4"/>
      <c r="B24" s="945"/>
      <c r="C24" s="945"/>
      <c r="D24" s="945"/>
      <c r="E24" s="945"/>
      <c r="F24" s="945"/>
      <c r="G24" s="946"/>
      <c r="H24" s="2489" t="s">
        <v>895</v>
      </c>
      <c r="I24" s="2490"/>
      <c r="J24" s="2490"/>
      <c r="K24" s="2490"/>
      <c r="L24" s="2490"/>
      <c r="M24" s="2491"/>
      <c r="N24" s="2495" t="s">
        <v>102</v>
      </c>
      <c r="O24" s="2496"/>
      <c r="P24" s="2496"/>
      <c r="Q24" s="2496"/>
      <c r="R24" s="2496"/>
      <c r="S24" s="2497"/>
      <c r="T24" s="2372"/>
      <c r="U24" s="2372"/>
      <c r="V24" s="2372"/>
      <c r="W24" s="2355"/>
      <c r="X24" s="2355"/>
      <c r="Y24" s="2355"/>
      <c r="Z24" s="2355"/>
      <c r="AA24" s="2355"/>
      <c r="AB24" s="2355"/>
      <c r="AC24" s="2355"/>
      <c r="AD24" s="2355"/>
      <c r="AE24" s="2355"/>
      <c r="AF24" s="2355"/>
      <c r="AG24" s="2355"/>
      <c r="AH24" s="2355"/>
      <c r="AI24" s="2355"/>
      <c r="AJ24" s="2355"/>
      <c r="AK24" s="2355"/>
      <c r="AL24" s="2525"/>
      <c r="AM24" s="2372"/>
      <c r="AN24" s="2372"/>
      <c r="AO24" s="2526"/>
      <c r="AP24" s="2527"/>
      <c r="AQ24" s="2527"/>
      <c r="AR24" s="2527"/>
      <c r="AS24" s="2528"/>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87"/>
      <c r="B25" s="897"/>
      <c r="C25" s="897"/>
      <c r="D25" s="897"/>
      <c r="E25" s="897"/>
      <c r="F25" s="897"/>
      <c r="G25" s="2488"/>
      <c r="H25" s="2492"/>
      <c r="I25" s="2493"/>
      <c r="J25" s="2493"/>
      <c r="K25" s="2493"/>
      <c r="L25" s="2493"/>
      <c r="M25" s="2494"/>
      <c r="N25" s="923" t="s">
        <v>101</v>
      </c>
      <c r="O25" s="924"/>
      <c r="P25" s="924"/>
      <c r="Q25" s="924"/>
      <c r="R25" s="924"/>
      <c r="S25" s="925"/>
      <c r="T25" s="937"/>
      <c r="U25" s="937"/>
      <c r="V25" s="937"/>
      <c r="W25" s="927"/>
      <c r="X25" s="927"/>
      <c r="Y25" s="927"/>
      <c r="Z25" s="927"/>
      <c r="AA25" s="927"/>
      <c r="AB25" s="927"/>
      <c r="AC25" s="927"/>
      <c r="AD25" s="927"/>
      <c r="AE25" s="927"/>
      <c r="AF25" s="927"/>
      <c r="AG25" s="927"/>
      <c r="AH25" s="927"/>
      <c r="AI25" s="927"/>
      <c r="AJ25" s="927"/>
      <c r="AK25" s="927"/>
      <c r="AL25" s="1028">
        <f>1.085*T25*(W25-AC25)/1000</f>
        <v>0</v>
      </c>
      <c r="AM25" s="1028"/>
      <c r="AN25" s="1028"/>
      <c r="AO25" s="2529"/>
      <c r="AP25" s="2530"/>
      <c r="AQ25" s="2530"/>
      <c r="AR25" s="2530"/>
      <c r="AS25" s="2531"/>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87"/>
      <c r="B26" s="897"/>
      <c r="C26" s="897"/>
      <c r="D26" s="897"/>
      <c r="E26" s="897"/>
      <c r="F26" s="897"/>
      <c r="G26" s="2488"/>
      <c r="H26" s="2472" t="s">
        <v>916</v>
      </c>
      <c r="I26" s="2473"/>
      <c r="J26" s="2473"/>
      <c r="K26" s="2473"/>
      <c r="L26" s="2473"/>
      <c r="M26" s="2474"/>
      <c r="N26" s="2463" t="s">
        <v>102</v>
      </c>
      <c r="O26" s="2464"/>
      <c r="P26" s="2464"/>
      <c r="Q26" s="2464"/>
      <c r="R26" s="2464"/>
      <c r="S26" s="2465"/>
      <c r="T26" s="2466"/>
      <c r="U26" s="2466"/>
      <c r="V26" s="2466"/>
      <c r="W26" s="2462"/>
      <c r="X26" s="2462"/>
      <c r="Y26" s="2462"/>
      <c r="Z26" s="2462"/>
      <c r="AA26" s="2462"/>
      <c r="AB26" s="2462"/>
      <c r="AC26" s="2462"/>
      <c r="AD26" s="2462"/>
      <c r="AE26" s="2462"/>
      <c r="AF26" s="2462"/>
      <c r="AG26" s="2462"/>
      <c r="AH26" s="2462"/>
      <c r="AI26" s="2462"/>
      <c r="AJ26" s="2462"/>
      <c r="AK26" s="2462"/>
      <c r="AL26" s="2521"/>
      <c r="AM26" s="2466"/>
      <c r="AN26" s="2466"/>
      <c r="AO26" s="2522"/>
      <c r="AP26" s="2523"/>
      <c r="AQ26" s="2523"/>
      <c r="AR26" s="2523"/>
      <c r="AS26" s="2524"/>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7"/>
      <c r="B27" s="948"/>
      <c r="C27" s="948"/>
      <c r="D27" s="948"/>
      <c r="E27" s="948"/>
      <c r="F27" s="948"/>
      <c r="G27" s="949"/>
      <c r="H27" s="2504"/>
      <c r="I27" s="2505"/>
      <c r="J27" s="2505"/>
      <c r="K27" s="2505"/>
      <c r="L27" s="2505"/>
      <c r="M27" s="2506"/>
      <c r="N27" s="923" t="s">
        <v>101</v>
      </c>
      <c r="O27" s="924"/>
      <c r="P27" s="924"/>
      <c r="Q27" s="924"/>
      <c r="R27" s="924"/>
      <c r="S27" s="925"/>
      <c r="T27" s="937"/>
      <c r="U27" s="937"/>
      <c r="V27" s="937"/>
      <c r="W27" s="927"/>
      <c r="X27" s="927"/>
      <c r="Y27" s="927"/>
      <c r="Z27" s="927"/>
      <c r="AA27" s="927"/>
      <c r="AB27" s="927"/>
      <c r="AC27" s="927"/>
      <c r="AD27" s="927"/>
      <c r="AE27" s="927"/>
      <c r="AF27" s="927"/>
      <c r="AG27" s="927"/>
      <c r="AH27" s="927"/>
      <c r="AI27" s="927"/>
      <c r="AJ27" s="927"/>
      <c r="AK27" s="927"/>
      <c r="AL27" s="2532">
        <f>1.085*T27*(AC27-W27)/1000</f>
        <v>0</v>
      </c>
      <c r="AM27" s="2533"/>
      <c r="AN27" s="2534"/>
      <c r="AO27" s="2529"/>
      <c r="AP27" s="2530"/>
      <c r="AQ27" s="2530"/>
      <c r="AR27" s="2530"/>
      <c r="AS27" s="2531"/>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4"/>
      <c r="B28" s="945"/>
      <c r="C28" s="945"/>
      <c r="D28" s="945"/>
      <c r="E28" s="945"/>
      <c r="F28" s="945"/>
      <c r="G28" s="946"/>
      <c r="H28" s="2489" t="s">
        <v>895</v>
      </c>
      <c r="I28" s="2490"/>
      <c r="J28" s="2490"/>
      <c r="K28" s="2490"/>
      <c r="L28" s="2490"/>
      <c r="M28" s="2491"/>
      <c r="N28" s="2495" t="s">
        <v>102</v>
      </c>
      <c r="O28" s="2496"/>
      <c r="P28" s="2496"/>
      <c r="Q28" s="2496"/>
      <c r="R28" s="2496"/>
      <c r="S28" s="2497"/>
      <c r="T28" s="2372"/>
      <c r="U28" s="2372"/>
      <c r="V28" s="2372"/>
      <c r="W28" s="2355"/>
      <c r="X28" s="2355"/>
      <c r="Y28" s="2355"/>
      <c r="Z28" s="2355"/>
      <c r="AA28" s="2355"/>
      <c r="AB28" s="2355"/>
      <c r="AC28" s="2355"/>
      <c r="AD28" s="2355"/>
      <c r="AE28" s="2355"/>
      <c r="AF28" s="2355"/>
      <c r="AG28" s="2355"/>
      <c r="AH28" s="2355"/>
      <c r="AI28" s="2355"/>
      <c r="AJ28" s="2355"/>
      <c r="AK28" s="2355"/>
      <c r="AL28" s="2525"/>
      <c r="AM28" s="2372"/>
      <c r="AN28" s="2372"/>
      <c r="AO28" s="2526"/>
      <c r="AP28" s="2527"/>
      <c r="AQ28" s="2527"/>
      <c r="AR28" s="2527"/>
      <c r="AS28" s="2528"/>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87"/>
      <c r="B29" s="897"/>
      <c r="C29" s="897"/>
      <c r="D29" s="897"/>
      <c r="E29" s="897"/>
      <c r="F29" s="897"/>
      <c r="G29" s="2488"/>
      <c r="H29" s="2492"/>
      <c r="I29" s="2493"/>
      <c r="J29" s="2493"/>
      <c r="K29" s="2493"/>
      <c r="L29" s="2493"/>
      <c r="M29" s="2494"/>
      <c r="N29" s="923" t="s">
        <v>101</v>
      </c>
      <c r="O29" s="924"/>
      <c r="P29" s="924"/>
      <c r="Q29" s="924"/>
      <c r="R29" s="924"/>
      <c r="S29" s="925"/>
      <c r="T29" s="937"/>
      <c r="U29" s="937"/>
      <c r="V29" s="937"/>
      <c r="W29" s="927"/>
      <c r="X29" s="927"/>
      <c r="Y29" s="927"/>
      <c r="Z29" s="927"/>
      <c r="AA29" s="927"/>
      <c r="AB29" s="927"/>
      <c r="AC29" s="927"/>
      <c r="AD29" s="927"/>
      <c r="AE29" s="927"/>
      <c r="AF29" s="927"/>
      <c r="AG29" s="927"/>
      <c r="AH29" s="927"/>
      <c r="AI29" s="927"/>
      <c r="AJ29" s="927"/>
      <c r="AK29" s="927"/>
      <c r="AL29" s="1028">
        <f>1.085*T29*(W29-AC29)/1000</f>
        <v>0</v>
      </c>
      <c r="AM29" s="1028"/>
      <c r="AN29" s="1028"/>
      <c r="AO29" s="2529"/>
      <c r="AP29" s="2530"/>
      <c r="AQ29" s="2530"/>
      <c r="AR29" s="2530"/>
      <c r="AS29" s="2531"/>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87"/>
      <c r="B30" s="897"/>
      <c r="C30" s="897"/>
      <c r="D30" s="897"/>
      <c r="E30" s="897"/>
      <c r="F30" s="897"/>
      <c r="G30" s="2488"/>
      <c r="H30" s="2472" t="s">
        <v>916</v>
      </c>
      <c r="I30" s="2473"/>
      <c r="J30" s="2473"/>
      <c r="K30" s="2473"/>
      <c r="L30" s="2473"/>
      <c r="M30" s="2474"/>
      <c r="N30" s="2463" t="s">
        <v>102</v>
      </c>
      <c r="O30" s="2464"/>
      <c r="P30" s="2464"/>
      <c r="Q30" s="2464"/>
      <c r="R30" s="2464"/>
      <c r="S30" s="2465"/>
      <c r="T30" s="2466"/>
      <c r="U30" s="2466"/>
      <c r="V30" s="2466"/>
      <c r="W30" s="2462"/>
      <c r="X30" s="2462"/>
      <c r="Y30" s="2462"/>
      <c r="Z30" s="2462"/>
      <c r="AA30" s="2462"/>
      <c r="AB30" s="2462"/>
      <c r="AC30" s="2462"/>
      <c r="AD30" s="2462"/>
      <c r="AE30" s="2462"/>
      <c r="AF30" s="2462"/>
      <c r="AG30" s="2462"/>
      <c r="AH30" s="2462"/>
      <c r="AI30" s="2462"/>
      <c r="AJ30" s="2462"/>
      <c r="AK30" s="2462"/>
      <c r="AL30" s="2521"/>
      <c r="AM30" s="2466"/>
      <c r="AN30" s="2466"/>
      <c r="AO30" s="2522"/>
      <c r="AP30" s="2523"/>
      <c r="AQ30" s="2523"/>
      <c r="AR30" s="2523"/>
      <c r="AS30" s="2524"/>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74"/>
      <c r="B31" s="975"/>
      <c r="C31" s="975"/>
      <c r="D31" s="975"/>
      <c r="E31" s="975"/>
      <c r="F31" s="975"/>
      <c r="G31" s="976"/>
      <c r="H31" s="2475"/>
      <c r="I31" s="2476"/>
      <c r="J31" s="2476"/>
      <c r="K31" s="2476"/>
      <c r="L31" s="2476"/>
      <c r="M31" s="2477"/>
      <c r="N31" s="977" t="s">
        <v>101</v>
      </c>
      <c r="O31" s="978"/>
      <c r="P31" s="978"/>
      <c r="Q31" s="978"/>
      <c r="R31" s="978"/>
      <c r="S31" s="979"/>
      <c r="T31" s="2481"/>
      <c r="U31" s="2481"/>
      <c r="V31" s="2481"/>
      <c r="W31" s="985"/>
      <c r="X31" s="985"/>
      <c r="Y31" s="985"/>
      <c r="Z31" s="985"/>
      <c r="AA31" s="985"/>
      <c r="AB31" s="985"/>
      <c r="AC31" s="985"/>
      <c r="AD31" s="985"/>
      <c r="AE31" s="985"/>
      <c r="AF31" s="985"/>
      <c r="AG31" s="985"/>
      <c r="AH31" s="985"/>
      <c r="AI31" s="985"/>
      <c r="AJ31" s="985"/>
      <c r="AK31" s="985"/>
      <c r="AL31" s="2517">
        <f>1.085*T31*(AC31-W31)/1000</f>
        <v>0</v>
      </c>
      <c r="AM31" s="1879"/>
      <c r="AN31" s="1880"/>
      <c r="AO31" s="2518"/>
      <c r="AP31" s="2519"/>
      <c r="AQ31" s="2519"/>
      <c r="AR31" s="2519"/>
      <c r="AS31" s="2520"/>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965"/>
      <c r="AF35" s="965"/>
      <c r="AG35" s="965"/>
      <c r="AH35" s="965"/>
      <c r="AI35" s="965"/>
      <c r="AJ35" s="965"/>
      <c r="AK35" s="965"/>
      <c r="AL35" s="965"/>
      <c r="AM35" s="965"/>
      <c r="AN35" s="965"/>
      <c r="AO35" s="965"/>
      <c r="AP35" s="965"/>
      <c r="AQ35" s="965"/>
      <c r="AR35" s="965"/>
      <c r="AS35" s="965"/>
      <c r="AT35" s="965"/>
      <c r="AU35" s="965"/>
      <c r="AV35" s="9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965"/>
      <c r="AK36" s="965"/>
      <c r="AL36" s="965"/>
      <c r="AM36" s="965"/>
      <c r="AN36" s="965"/>
      <c r="AO36" s="965"/>
      <c r="AP36" s="965"/>
      <c r="AQ36" s="965"/>
      <c r="AR36" s="965"/>
      <c r="AS36" s="965"/>
      <c r="AT36" s="965"/>
      <c r="AU36" s="965"/>
      <c r="AV36" s="96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965"/>
      <c r="AK37" s="965"/>
      <c r="AL37" s="965"/>
      <c r="AM37" s="965"/>
      <c r="AN37" s="965"/>
      <c r="AO37" s="965"/>
      <c r="AP37" s="965"/>
      <c r="AQ37" s="965"/>
      <c r="AR37" s="965"/>
      <c r="AS37" s="965"/>
      <c r="AT37" s="965"/>
      <c r="AU37" s="965"/>
      <c r="AV37" s="96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965"/>
      <c r="AK38" s="965"/>
      <c r="AL38" s="965"/>
      <c r="AM38" s="965"/>
      <c r="AN38" s="965"/>
      <c r="AO38" s="965"/>
      <c r="AP38" s="965"/>
      <c r="AQ38" s="965"/>
      <c r="AR38" s="965"/>
      <c r="AS38" s="965"/>
      <c r="AT38" s="965"/>
      <c r="AU38" s="965"/>
      <c r="AV38" s="96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965"/>
      <c r="AK39" s="965"/>
      <c r="AL39" s="965"/>
      <c r="AM39" s="965"/>
      <c r="AN39" s="965"/>
      <c r="AO39" s="965"/>
      <c r="AP39" s="965"/>
      <c r="AQ39" s="965"/>
      <c r="AR39" s="965"/>
      <c r="AS39" s="965"/>
      <c r="AT39" s="965"/>
      <c r="AU39" s="965"/>
      <c r="AV39" s="96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965"/>
      <c r="AK40" s="965"/>
      <c r="AL40" s="965"/>
      <c r="AM40" s="965"/>
      <c r="AN40" s="965"/>
      <c r="AO40" s="965"/>
      <c r="AP40" s="965"/>
      <c r="AQ40" s="965"/>
      <c r="AR40" s="965"/>
      <c r="AS40" s="965"/>
      <c r="AT40" s="965"/>
      <c r="AU40" s="965"/>
      <c r="AV40" s="96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8" t="s">
        <v>49</v>
      </c>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19" t="s">
        <v>917</v>
      </c>
      <c r="Y5" s="919"/>
      <c r="Z5" s="919"/>
      <c r="AA5" s="919"/>
      <c r="AB5" s="919"/>
      <c r="AC5" s="919"/>
      <c r="AD5" s="919"/>
      <c r="AE5" s="919"/>
      <c r="AF5" s="919"/>
      <c r="AG5" s="919"/>
      <c r="AH5" s="919"/>
      <c r="AI5" s="919"/>
      <c r="AJ5" s="919"/>
      <c r="AK5" s="919"/>
      <c r="AL5" s="919"/>
      <c r="AM5" s="919"/>
      <c r="AN5" s="919"/>
      <c r="AO5" s="919"/>
      <c r="AP5" s="919"/>
      <c r="AQ5" s="919"/>
      <c r="AR5" s="919"/>
      <c r="AS5" s="919"/>
      <c r="AT5" s="919"/>
      <c r="AU5" s="919"/>
      <c r="AV5" s="91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95" t="s">
        <v>48</v>
      </c>
      <c r="B7" s="895"/>
      <c r="C7" s="895"/>
      <c r="D7" s="895"/>
      <c r="E7" s="895"/>
      <c r="F7" s="896"/>
      <c r="G7" s="896"/>
      <c r="H7" s="896"/>
      <c r="I7" s="896"/>
      <c r="J7" s="896"/>
      <c r="K7" s="896"/>
      <c r="L7" s="896"/>
      <c r="M7" s="896"/>
      <c r="N7" s="896"/>
      <c r="O7" s="896"/>
      <c r="P7" s="89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8" t="s">
        <v>696</v>
      </c>
      <c r="AY7" s="899"/>
      <c r="AZ7" s="899"/>
      <c r="BA7" s="899"/>
      <c r="BB7" s="899"/>
      <c r="BC7" s="899"/>
      <c r="BD7" s="899"/>
      <c r="BE7" s="899"/>
      <c r="BF7" s="899"/>
      <c r="BG7" s="899"/>
      <c r="BH7" s="899"/>
      <c r="BI7" s="899"/>
      <c r="BJ7" s="899"/>
      <c r="BK7" s="899"/>
      <c r="BL7" s="900"/>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3"/>
      <c r="AY8" s="914"/>
      <c r="AZ8" s="914"/>
      <c r="BA8" s="914"/>
      <c r="BB8" s="915"/>
      <c r="BC8" s="916"/>
      <c r="BD8" s="914"/>
      <c r="BE8" s="914"/>
      <c r="BF8" s="914"/>
      <c r="BG8" s="915"/>
      <c r="BH8" s="916"/>
      <c r="BI8" s="914"/>
      <c r="BJ8" s="914"/>
      <c r="BK8" s="914"/>
      <c r="BL8" s="917"/>
      <c r="BM8" s="5"/>
      <c r="BN8" s="5"/>
      <c r="BO8" s="5"/>
      <c r="BP8" s="5"/>
      <c r="BQ8" s="5"/>
      <c r="BR8" s="5"/>
      <c r="BS8" s="5"/>
      <c r="BT8" s="5"/>
      <c r="BU8" s="5"/>
      <c r="BV8" s="5"/>
      <c r="BW8" s="5"/>
      <c r="BX8" s="5"/>
      <c r="BY8" s="5"/>
      <c r="BZ8" s="5"/>
      <c r="CA8" s="5"/>
      <c r="CB8" s="5"/>
      <c r="CC8" s="5"/>
      <c r="CD8" s="5"/>
      <c r="CE8" s="5"/>
      <c r="CF8" s="5"/>
    </row>
    <row r="9" spans="1:84" ht="12" customHeight="1" thickBot="1" x14ac:dyDescent="0.3">
      <c r="A9" s="887" t="s">
        <v>915</v>
      </c>
      <c r="B9" s="888"/>
      <c r="C9" s="888"/>
      <c r="D9" s="888"/>
      <c r="E9" s="888"/>
      <c r="F9" s="888"/>
      <c r="G9" s="888"/>
      <c r="H9" s="888"/>
      <c r="I9" s="888"/>
      <c r="J9" s="888"/>
      <c r="K9" s="888"/>
      <c r="L9" s="888"/>
      <c r="M9" s="888"/>
      <c r="N9" s="888"/>
      <c r="O9" s="888"/>
      <c r="P9" s="888"/>
      <c r="Q9" s="888"/>
      <c r="R9" s="888"/>
      <c r="S9" s="888"/>
      <c r="T9" s="888"/>
      <c r="U9" s="888"/>
      <c r="V9" s="888"/>
      <c r="W9" s="888"/>
      <c r="X9" s="888"/>
      <c r="Y9" s="888"/>
      <c r="Z9" s="888"/>
      <c r="AA9" s="888"/>
      <c r="AB9" s="888"/>
      <c r="AC9" s="888"/>
      <c r="AD9" s="888"/>
      <c r="AE9" s="888"/>
      <c r="AF9" s="888"/>
      <c r="AG9" s="888"/>
      <c r="AH9" s="888"/>
      <c r="AI9" s="888"/>
      <c r="AJ9" s="888"/>
      <c r="AK9" s="888"/>
      <c r="AL9" s="888"/>
      <c r="AM9" s="888"/>
      <c r="AN9" s="888"/>
      <c r="AO9" s="888"/>
      <c r="AP9" s="888"/>
      <c r="AQ9" s="888"/>
      <c r="AR9" s="888"/>
      <c r="AS9" s="889"/>
      <c r="AT9" s="671"/>
      <c r="AU9" s="603"/>
      <c r="AV9" s="603"/>
      <c r="AW9" s="5"/>
      <c r="AX9" s="894"/>
      <c r="AY9" s="878"/>
      <c r="AZ9" s="878"/>
      <c r="BA9" s="878"/>
      <c r="BB9" s="879"/>
      <c r="BC9" s="877"/>
      <c r="BD9" s="878"/>
      <c r="BE9" s="878"/>
      <c r="BF9" s="878"/>
      <c r="BG9" s="879"/>
      <c r="BH9" s="877"/>
      <c r="BI9" s="878"/>
      <c r="BJ9" s="878"/>
      <c r="BK9" s="878"/>
      <c r="BL9" s="880"/>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04" t="s">
        <v>428</v>
      </c>
      <c r="B10" s="882"/>
      <c r="C10" s="882"/>
      <c r="D10" s="882"/>
      <c r="E10" s="882"/>
      <c r="F10" s="882"/>
      <c r="G10" s="905"/>
      <c r="H10" s="881" t="s">
        <v>908</v>
      </c>
      <c r="I10" s="882"/>
      <c r="J10" s="882"/>
      <c r="K10" s="882"/>
      <c r="L10" s="882"/>
      <c r="M10" s="905"/>
      <c r="N10" s="881" t="s">
        <v>427</v>
      </c>
      <c r="O10" s="882"/>
      <c r="P10" s="882"/>
      <c r="Q10" s="882"/>
      <c r="R10" s="882"/>
      <c r="S10" s="905"/>
      <c r="T10" s="906" t="s">
        <v>426</v>
      </c>
      <c r="U10" s="907"/>
      <c r="V10" s="908"/>
      <c r="W10" s="909" t="s">
        <v>425</v>
      </c>
      <c r="X10" s="909"/>
      <c r="Y10" s="909"/>
      <c r="Z10" s="909"/>
      <c r="AA10" s="909"/>
      <c r="AB10" s="909"/>
      <c r="AC10" s="909" t="s">
        <v>424</v>
      </c>
      <c r="AD10" s="909"/>
      <c r="AE10" s="909"/>
      <c r="AF10" s="909"/>
      <c r="AG10" s="909"/>
      <c r="AH10" s="909"/>
      <c r="AI10" s="881" t="s">
        <v>421</v>
      </c>
      <c r="AJ10" s="882"/>
      <c r="AK10" s="905"/>
      <c r="AL10" s="881" t="s">
        <v>433</v>
      </c>
      <c r="AM10" s="882"/>
      <c r="AN10" s="905"/>
      <c r="AO10" s="910" t="s">
        <v>39</v>
      </c>
      <c r="AP10" s="911"/>
      <c r="AQ10" s="911"/>
      <c r="AR10" s="911"/>
      <c r="AS10" s="2535"/>
      <c r="AT10" s="565"/>
      <c r="AU10" s="565"/>
      <c r="AV10" s="565"/>
      <c r="AW10" s="5"/>
      <c r="AX10" s="894"/>
      <c r="AY10" s="878"/>
      <c r="AZ10" s="878"/>
      <c r="BA10" s="878"/>
      <c r="BB10" s="879"/>
      <c r="BC10" s="877"/>
      <c r="BD10" s="878"/>
      <c r="BE10" s="878"/>
      <c r="BF10" s="878"/>
      <c r="BG10" s="879"/>
      <c r="BH10" s="877"/>
      <c r="BI10" s="878"/>
      <c r="BJ10" s="878"/>
      <c r="BK10" s="878"/>
      <c r="BL10" s="880"/>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04"/>
      <c r="B11" s="882"/>
      <c r="C11" s="882"/>
      <c r="D11" s="882"/>
      <c r="E11" s="882"/>
      <c r="F11" s="882"/>
      <c r="G11" s="905"/>
      <c r="H11" s="881"/>
      <c r="I11" s="882"/>
      <c r="J11" s="882"/>
      <c r="K11" s="882"/>
      <c r="L11" s="882"/>
      <c r="M11" s="905"/>
      <c r="N11" s="881"/>
      <c r="O11" s="882"/>
      <c r="P11" s="882"/>
      <c r="Q11" s="882"/>
      <c r="R11" s="882"/>
      <c r="S11" s="905"/>
      <c r="T11" s="906"/>
      <c r="U11" s="907"/>
      <c r="V11" s="908"/>
      <c r="W11" s="901" t="s">
        <v>281</v>
      </c>
      <c r="X11" s="902"/>
      <c r="Y11" s="903"/>
      <c r="Z11" s="901" t="s">
        <v>282</v>
      </c>
      <c r="AA11" s="902"/>
      <c r="AB11" s="903"/>
      <c r="AC11" s="901" t="s">
        <v>281</v>
      </c>
      <c r="AD11" s="902"/>
      <c r="AE11" s="903"/>
      <c r="AF11" s="901" t="s">
        <v>282</v>
      </c>
      <c r="AG11" s="902"/>
      <c r="AH11" s="903"/>
      <c r="AI11" s="881"/>
      <c r="AJ11" s="882"/>
      <c r="AK11" s="905"/>
      <c r="AL11" s="881"/>
      <c r="AM11" s="882"/>
      <c r="AN11" s="905"/>
      <c r="AO11" s="884"/>
      <c r="AP11" s="885"/>
      <c r="AQ11" s="885"/>
      <c r="AR11" s="885"/>
      <c r="AS11" s="886"/>
      <c r="AT11" s="565"/>
      <c r="AU11" s="565"/>
      <c r="AV11" s="565"/>
      <c r="AW11" s="5"/>
      <c r="AX11" s="894"/>
      <c r="AY11" s="878"/>
      <c r="AZ11" s="878"/>
      <c r="BA11" s="878"/>
      <c r="BB11" s="879"/>
      <c r="BC11" s="877"/>
      <c r="BD11" s="878"/>
      <c r="BE11" s="878"/>
      <c r="BF11" s="878"/>
      <c r="BG11" s="879"/>
      <c r="BH11" s="877"/>
      <c r="BI11" s="878"/>
      <c r="BJ11" s="878"/>
      <c r="BK11" s="878"/>
      <c r="BL11" s="880"/>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44"/>
      <c r="B12" s="945"/>
      <c r="C12" s="945"/>
      <c r="D12" s="945"/>
      <c r="E12" s="945"/>
      <c r="F12" s="945"/>
      <c r="G12" s="946"/>
      <c r="H12" s="2489" t="s">
        <v>895</v>
      </c>
      <c r="I12" s="2490"/>
      <c r="J12" s="2490"/>
      <c r="K12" s="2490"/>
      <c r="L12" s="2490"/>
      <c r="M12" s="2491"/>
      <c r="N12" s="2495" t="s">
        <v>102</v>
      </c>
      <c r="O12" s="2496"/>
      <c r="P12" s="2496"/>
      <c r="Q12" s="2496"/>
      <c r="R12" s="2496"/>
      <c r="S12" s="2497"/>
      <c r="T12" s="2372"/>
      <c r="U12" s="2372"/>
      <c r="V12" s="2372"/>
      <c r="W12" s="2355"/>
      <c r="X12" s="2355"/>
      <c r="Y12" s="2355"/>
      <c r="Z12" s="2355"/>
      <c r="AA12" s="2355"/>
      <c r="AB12" s="2355"/>
      <c r="AC12" s="2355"/>
      <c r="AD12" s="2355"/>
      <c r="AE12" s="2355"/>
      <c r="AF12" s="2355"/>
      <c r="AG12" s="2355"/>
      <c r="AH12" s="2355"/>
      <c r="AI12" s="2355"/>
      <c r="AJ12" s="2355"/>
      <c r="AK12" s="2355"/>
      <c r="AL12" s="2525"/>
      <c r="AM12" s="2372"/>
      <c r="AN12" s="2372"/>
      <c r="AO12" s="2526"/>
      <c r="AP12" s="2527"/>
      <c r="AQ12" s="2527"/>
      <c r="AR12" s="2527"/>
      <c r="AS12" s="2528"/>
      <c r="AT12" s="565"/>
      <c r="AU12" s="565"/>
      <c r="AV12" s="565"/>
      <c r="AW12" s="5"/>
      <c r="AX12" s="894"/>
      <c r="AY12" s="878"/>
      <c r="AZ12" s="878"/>
      <c r="BA12" s="878"/>
      <c r="BB12" s="879"/>
      <c r="BC12" s="877"/>
      <c r="BD12" s="878"/>
      <c r="BE12" s="878"/>
      <c r="BF12" s="878"/>
      <c r="BG12" s="879"/>
      <c r="BH12" s="877"/>
      <c r="BI12" s="878"/>
      <c r="BJ12" s="878"/>
      <c r="BK12" s="878"/>
      <c r="BL12" s="88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87"/>
      <c r="B13" s="897"/>
      <c r="C13" s="897"/>
      <c r="D13" s="897"/>
      <c r="E13" s="897"/>
      <c r="F13" s="897"/>
      <c r="G13" s="2488"/>
      <c r="H13" s="2492"/>
      <c r="I13" s="2493"/>
      <c r="J13" s="2493"/>
      <c r="K13" s="2493"/>
      <c r="L13" s="2493"/>
      <c r="M13" s="2494"/>
      <c r="N13" s="923" t="s">
        <v>101</v>
      </c>
      <c r="O13" s="924"/>
      <c r="P13" s="924"/>
      <c r="Q13" s="924"/>
      <c r="R13" s="924"/>
      <c r="S13" s="925"/>
      <c r="T13" s="937"/>
      <c r="U13" s="937"/>
      <c r="V13" s="937"/>
      <c r="W13" s="927"/>
      <c r="X13" s="927"/>
      <c r="Y13" s="927"/>
      <c r="Z13" s="927"/>
      <c r="AA13" s="927"/>
      <c r="AB13" s="927"/>
      <c r="AC13" s="927"/>
      <c r="AD13" s="927"/>
      <c r="AE13" s="927"/>
      <c r="AF13" s="927"/>
      <c r="AG13" s="927"/>
      <c r="AH13" s="927"/>
      <c r="AI13" s="927"/>
      <c r="AJ13" s="927"/>
      <c r="AK13" s="927"/>
      <c r="AL13" s="1028">
        <f>1.085*T13*(AC13-W13)/1000</f>
        <v>0</v>
      </c>
      <c r="AM13" s="1028"/>
      <c r="AN13" s="1028"/>
      <c r="AO13" s="2529"/>
      <c r="AP13" s="2530"/>
      <c r="AQ13" s="2530"/>
      <c r="AR13" s="2530"/>
      <c r="AS13" s="2531"/>
      <c r="AT13" s="565"/>
      <c r="AU13" s="565"/>
      <c r="AV13" s="565"/>
      <c r="AW13" s="5"/>
      <c r="AX13" s="938"/>
      <c r="AY13" s="931"/>
      <c r="AZ13" s="931"/>
      <c r="BA13" s="931"/>
      <c r="BB13" s="939"/>
      <c r="BC13" s="930"/>
      <c r="BD13" s="931"/>
      <c r="BE13" s="931"/>
      <c r="BF13" s="931"/>
      <c r="BG13" s="939"/>
      <c r="BH13" s="930"/>
      <c r="BI13" s="931"/>
      <c r="BJ13" s="931"/>
      <c r="BK13" s="931"/>
      <c r="BL13" s="93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87"/>
      <c r="B14" s="897"/>
      <c r="C14" s="897"/>
      <c r="D14" s="897"/>
      <c r="E14" s="897"/>
      <c r="F14" s="897"/>
      <c r="G14" s="2488"/>
      <c r="H14" s="2472" t="s">
        <v>916</v>
      </c>
      <c r="I14" s="2473"/>
      <c r="J14" s="2473"/>
      <c r="K14" s="2473"/>
      <c r="L14" s="2473"/>
      <c r="M14" s="2474"/>
      <c r="N14" s="2463" t="s">
        <v>102</v>
      </c>
      <c r="O14" s="2464"/>
      <c r="P14" s="2464"/>
      <c r="Q14" s="2464"/>
      <c r="R14" s="2464"/>
      <c r="S14" s="2465"/>
      <c r="T14" s="2466"/>
      <c r="U14" s="2466"/>
      <c r="V14" s="2466"/>
      <c r="W14" s="2462"/>
      <c r="X14" s="2462"/>
      <c r="Y14" s="2462"/>
      <c r="Z14" s="2462"/>
      <c r="AA14" s="2462"/>
      <c r="AB14" s="2462"/>
      <c r="AC14" s="2462"/>
      <c r="AD14" s="2462"/>
      <c r="AE14" s="2462"/>
      <c r="AF14" s="2462"/>
      <c r="AG14" s="2462"/>
      <c r="AH14" s="2462"/>
      <c r="AI14" s="2462"/>
      <c r="AJ14" s="2462"/>
      <c r="AK14" s="2462"/>
      <c r="AL14" s="2521"/>
      <c r="AM14" s="2466"/>
      <c r="AN14" s="2466"/>
      <c r="AO14" s="2522"/>
      <c r="AP14" s="2523"/>
      <c r="AQ14" s="2523"/>
      <c r="AR14" s="2523"/>
      <c r="AS14" s="2524"/>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7"/>
      <c r="B15" s="948"/>
      <c r="C15" s="948"/>
      <c r="D15" s="948"/>
      <c r="E15" s="948"/>
      <c r="F15" s="948"/>
      <c r="G15" s="949"/>
      <c r="H15" s="2504"/>
      <c r="I15" s="2505"/>
      <c r="J15" s="2505"/>
      <c r="K15" s="2505"/>
      <c r="L15" s="2505"/>
      <c r="M15" s="2506"/>
      <c r="N15" s="923" t="s">
        <v>101</v>
      </c>
      <c r="O15" s="924"/>
      <c r="P15" s="924"/>
      <c r="Q15" s="924"/>
      <c r="R15" s="924"/>
      <c r="S15" s="925"/>
      <c r="T15" s="937"/>
      <c r="U15" s="937"/>
      <c r="V15" s="937"/>
      <c r="W15" s="927"/>
      <c r="X15" s="927"/>
      <c r="Y15" s="927"/>
      <c r="Z15" s="927"/>
      <c r="AA15" s="927"/>
      <c r="AB15" s="927"/>
      <c r="AC15" s="927"/>
      <c r="AD15" s="927"/>
      <c r="AE15" s="927"/>
      <c r="AF15" s="927"/>
      <c r="AG15" s="927"/>
      <c r="AH15" s="927"/>
      <c r="AI15" s="927"/>
      <c r="AJ15" s="927"/>
      <c r="AK15" s="927"/>
      <c r="AL15" s="2532">
        <f>1.085*T15*(AC15-W15)/1000</f>
        <v>0</v>
      </c>
      <c r="AM15" s="2533"/>
      <c r="AN15" s="2534"/>
      <c r="AO15" s="2529"/>
      <c r="AP15" s="2530"/>
      <c r="AQ15" s="2530"/>
      <c r="AR15" s="2530"/>
      <c r="AS15" s="2531"/>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4"/>
      <c r="B16" s="945"/>
      <c r="C16" s="945"/>
      <c r="D16" s="945"/>
      <c r="E16" s="945"/>
      <c r="F16" s="945"/>
      <c r="G16" s="946"/>
      <c r="H16" s="2489" t="s">
        <v>895</v>
      </c>
      <c r="I16" s="2490"/>
      <c r="J16" s="2490"/>
      <c r="K16" s="2490"/>
      <c r="L16" s="2490"/>
      <c r="M16" s="2491"/>
      <c r="N16" s="2495" t="s">
        <v>102</v>
      </c>
      <c r="O16" s="2496"/>
      <c r="P16" s="2496"/>
      <c r="Q16" s="2496"/>
      <c r="R16" s="2496"/>
      <c r="S16" s="2497"/>
      <c r="T16" s="2372"/>
      <c r="U16" s="2372"/>
      <c r="V16" s="2372"/>
      <c r="W16" s="2355"/>
      <c r="X16" s="2355"/>
      <c r="Y16" s="2355"/>
      <c r="Z16" s="2355"/>
      <c r="AA16" s="2355"/>
      <c r="AB16" s="2355"/>
      <c r="AC16" s="2355"/>
      <c r="AD16" s="2355"/>
      <c r="AE16" s="2355"/>
      <c r="AF16" s="2355"/>
      <c r="AG16" s="2355"/>
      <c r="AH16" s="2355"/>
      <c r="AI16" s="2355"/>
      <c r="AJ16" s="2355"/>
      <c r="AK16" s="2355"/>
      <c r="AL16" s="2525"/>
      <c r="AM16" s="2372"/>
      <c r="AN16" s="2372"/>
      <c r="AO16" s="2526"/>
      <c r="AP16" s="2527"/>
      <c r="AQ16" s="2527"/>
      <c r="AR16" s="2527"/>
      <c r="AS16" s="2528"/>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87"/>
      <c r="B17" s="897"/>
      <c r="C17" s="897"/>
      <c r="D17" s="897"/>
      <c r="E17" s="897"/>
      <c r="F17" s="897"/>
      <c r="G17" s="2488"/>
      <c r="H17" s="2492"/>
      <c r="I17" s="2493"/>
      <c r="J17" s="2493"/>
      <c r="K17" s="2493"/>
      <c r="L17" s="2493"/>
      <c r="M17" s="2494"/>
      <c r="N17" s="923" t="s">
        <v>101</v>
      </c>
      <c r="O17" s="924"/>
      <c r="P17" s="924"/>
      <c r="Q17" s="924"/>
      <c r="R17" s="924"/>
      <c r="S17" s="925"/>
      <c r="T17" s="937"/>
      <c r="U17" s="937"/>
      <c r="V17" s="937"/>
      <c r="W17" s="927"/>
      <c r="X17" s="927"/>
      <c r="Y17" s="927"/>
      <c r="Z17" s="927"/>
      <c r="AA17" s="927"/>
      <c r="AB17" s="927"/>
      <c r="AC17" s="927"/>
      <c r="AD17" s="927"/>
      <c r="AE17" s="927"/>
      <c r="AF17" s="927"/>
      <c r="AG17" s="927"/>
      <c r="AH17" s="927"/>
      <c r="AI17" s="927"/>
      <c r="AJ17" s="927"/>
      <c r="AK17" s="927"/>
      <c r="AL17" s="1028">
        <f>1.085*T17*(AC17-W17)/1000</f>
        <v>0</v>
      </c>
      <c r="AM17" s="1028"/>
      <c r="AN17" s="1028"/>
      <c r="AO17" s="2529"/>
      <c r="AP17" s="2530"/>
      <c r="AQ17" s="2530"/>
      <c r="AR17" s="2530"/>
      <c r="AS17" s="2531"/>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87"/>
      <c r="B18" s="897"/>
      <c r="C18" s="897"/>
      <c r="D18" s="897"/>
      <c r="E18" s="897"/>
      <c r="F18" s="897"/>
      <c r="G18" s="2488"/>
      <c r="H18" s="2472" t="s">
        <v>916</v>
      </c>
      <c r="I18" s="2473"/>
      <c r="J18" s="2473"/>
      <c r="K18" s="2473"/>
      <c r="L18" s="2473"/>
      <c r="M18" s="2474"/>
      <c r="N18" s="2463" t="s">
        <v>102</v>
      </c>
      <c r="O18" s="2464"/>
      <c r="P18" s="2464"/>
      <c r="Q18" s="2464"/>
      <c r="R18" s="2464"/>
      <c r="S18" s="2465"/>
      <c r="T18" s="2466"/>
      <c r="U18" s="2466"/>
      <c r="V18" s="2466"/>
      <c r="W18" s="2462"/>
      <c r="X18" s="2462"/>
      <c r="Y18" s="2462"/>
      <c r="Z18" s="2462"/>
      <c r="AA18" s="2462"/>
      <c r="AB18" s="2462"/>
      <c r="AC18" s="2462"/>
      <c r="AD18" s="2462"/>
      <c r="AE18" s="2462"/>
      <c r="AF18" s="2462"/>
      <c r="AG18" s="2462"/>
      <c r="AH18" s="2462"/>
      <c r="AI18" s="2462"/>
      <c r="AJ18" s="2462"/>
      <c r="AK18" s="2462"/>
      <c r="AL18" s="2521"/>
      <c r="AM18" s="2466"/>
      <c r="AN18" s="2466"/>
      <c r="AO18" s="2522"/>
      <c r="AP18" s="2523"/>
      <c r="AQ18" s="2523"/>
      <c r="AR18" s="2523"/>
      <c r="AS18" s="2524"/>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7"/>
      <c r="B19" s="948"/>
      <c r="C19" s="948"/>
      <c r="D19" s="948"/>
      <c r="E19" s="948"/>
      <c r="F19" s="948"/>
      <c r="G19" s="949"/>
      <c r="H19" s="2504"/>
      <c r="I19" s="2505"/>
      <c r="J19" s="2505"/>
      <c r="K19" s="2505"/>
      <c r="L19" s="2505"/>
      <c r="M19" s="2506"/>
      <c r="N19" s="923" t="s">
        <v>101</v>
      </c>
      <c r="O19" s="924"/>
      <c r="P19" s="924"/>
      <c r="Q19" s="924"/>
      <c r="R19" s="924"/>
      <c r="S19" s="925"/>
      <c r="T19" s="937"/>
      <c r="U19" s="937"/>
      <c r="V19" s="937"/>
      <c r="W19" s="927"/>
      <c r="X19" s="927"/>
      <c r="Y19" s="927"/>
      <c r="Z19" s="927"/>
      <c r="AA19" s="927"/>
      <c r="AB19" s="927"/>
      <c r="AC19" s="927"/>
      <c r="AD19" s="927"/>
      <c r="AE19" s="927"/>
      <c r="AF19" s="927"/>
      <c r="AG19" s="927"/>
      <c r="AH19" s="927"/>
      <c r="AI19" s="927"/>
      <c r="AJ19" s="927"/>
      <c r="AK19" s="927"/>
      <c r="AL19" s="2532">
        <f>1.085*T19*(AC19-W19)/1000</f>
        <v>0</v>
      </c>
      <c r="AM19" s="2533"/>
      <c r="AN19" s="2534"/>
      <c r="AO19" s="2529"/>
      <c r="AP19" s="2530"/>
      <c r="AQ19" s="2530"/>
      <c r="AR19" s="2530"/>
      <c r="AS19" s="2531"/>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4"/>
      <c r="B20" s="945"/>
      <c r="C20" s="945"/>
      <c r="D20" s="945"/>
      <c r="E20" s="945"/>
      <c r="F20" s="945"/>
      <c r="G20" s="946"/>
      <c r="H20" s="2489" t="s">
        <v>895</v>
      </c>
      <c r="I20" s="2490"/>
      <c r="J20" s="2490"/>
      <c r="K20" s="2490"/>
      <c r="L20" s="2490"/>
      <c r="M20" s="2491"/>
      <c r="N20" s="2495" t="s">
        <v>102</v>
      </c>
      <c r="O20" s="2496"/>
      <c r="P20" s="2496"/>
      <c r="Q20" s="2496"/>
      <c r="R20" s="2496"/>
      <c r="S20" s="2497"/>
      <c r="T20" s="2372"/>
      <c r="U20" s="2372"/>
      <c r="V20" s="2372"/>
      <c r="W20" s="2355"/>
      <c r="X20" s="2355"/>
      <c r="Y20" s="2355"/>
      <c r="Z20" s="2355"/>
      <c r="AA20" s="2355"/>
      <c r="AB20" s="2355"/>
      <c r="AC20" s="2355"/>
      <c r="AD20" s="2355"/>
      <c r="AE20" s="2355"/>
      <c r="AF20" s="2355"/>
      <c r="AG20" s="2355"/>
      <c r="AH20" s="2355"/>
      <c r="AI20" s="2355"/>
      <c r="AJ20" s="2355"/>
      <c r="AK20" s="2355"/>
      <c r="AL20" s="2525"/>
      <c r="AM20" s="2372"/>
      <c r="AN20" s="2372"/>
      <c r="AO20" s="2526"/>
      <c r="AP20" s="2527"/>
      <c r="AQ20" s="2527"/>
      <c r="AR20" s="2527"/>
      <c r="AS20" s="2528"/>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87"/>
      <c r="B21" s="897"/>
      <c r="C21" s="897"/>
      <c r="D21" s="897"/>
      <c r="E21" s="897"/>
      <c r="F21" s="897"/>
      <c r="G21" s="2488"/>
      <c r="H21" s="2492"/>
      <c r="I21" s="2493"/>
      <c r="J21" s="2493"/>
      <c r="K21" s="2493"/>
      <c r="L21" s="2493"/>
      <c r="M21" s="2494"/>
      <c r="N21" s="923" t="s">
        <v>101</v>
      </c>
      <c r="O21" s="924"/>
      <c r="P21" s="924"/>
      <c r="Q21" s="924"/>
      <c r="R21" s="924"/>
      <c r="S21" s="925"/>
      <c r="T21" s="937"/>
      <c r="U21" s="937"/>
      <c r="V21" s="937"/>
      <c r="W21" s="927"/>
      <c r="X21" s="927"/>
      <c r="Y21" s="927"/>
      <c r="Z21" s="927"/>
      <c r="AA21" s="927"/>
      <c r="AB21" s="927"/>
      <c r="AC21" s="927"/>
      <c r="AD21" s="927"/>
      <c r="AE21" s="927"/>
      <c r="AF21" s="927"/>
      <c r="AG21" s="927"/>
      <c r="AH21" s="927"/>
      <c r="AI21" s="927"/>
      <c r="AJ21" s="927"/>
      <c r="AK21" s="927"/>
      <c r="AL21" s="1028">
        <f>1.085*T21*(AC21-W21)/1000</f>
        <v>0</v>
      </c>
      <c r="AM21" s="1028"/>
      <c r="AN21" s="1028"/>
      <c r="AO21" s="2529"/>
      <c r="AP21" s="2530"/>
      <c r="AQ21" s="2530"/>
      <c r="AR21" s="2530"/>
      <c r="AS21" s="2531"/>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87"/>
      <c r="B22" s="897"/>
      <c r="C22" s="897"/>
      <c r="D22" s="897"/>
      <c r="E22" s="897"/>
      <c r="F22" s="897"/>
      <c r="G22" s="2488"/>
      <c r="H22" s="2472" t="s">
        <v>916</v>
      </c>
      <c r="I22" s="2473"/>
      <c r="J22" s="2473"/>
      <c r="K22" s="2473"/>
      <c r="L22" s="2473"/>
      <c r="M22" s="2474"/>
      <c r="N22" s="2463" t="s">
        <v>102</v>
      </c>
      <c r="O22" s="2464"/>
      <c r="P22" s="2464"/>
      <c r="Q22" s="2464"/>
      <c r="R22" s="2464"/>
      <c r="S22" s="2465"/>
      <c r="T22" s="2466"/>
      <c r="U22" s="2466"/>
      <c r="V22" s="2466"/>
      <c r="W22" s="2462"/>
      <c r="X22" s="2462"/>
      <c r="Y22" s="2462"/>
      <c r="Z22" s="2462"/>
      <c r="AA22" s="2462"/>
      <c r="AB22" s="2462"/>
      <c r="AC22" s="2462"/>
      <c r="AD22" s="2462"/>
      <c r="AE22" s="2462"/>
      <c r="AF22" s="2462"/>
      <c r="AG22" s="2462"/>
      <c r="AH22" s="2462"/>
      <c r="AI22" s="2462"/>
      <c r="AJ22" s="2462"/>
      <c r="AK22" s="2462"/>
      <c r="AL22" s="2521"/>
      <c r="AM22" s="2466"/>
      <c r="AN22" s="2466"/>
      <c r="AO22" s="2522"/>
      <c r="AP22" s="2523"/>
      <c r="AQ22" s="2523"/>
      <c r="AR22" s="2523"/>
      <c r="AS22" s="2524"/>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7"/>
      <c r="B23" s="948"/>
      <c r="C23" s="948"/>
      <c r="D23" s="948"/>
      <c r="E23" s="948"/>
      <c r="F23" s="948"/>
      <c r="G23" s="949"/>
      <c r="H23" s="2504"/>
      <c r="I23" s="2505"/>
      <c r="J23" s="2505"/>
      <c r="K23" s="2505"/>
      <c r="L23" s="2505"/>
      <c r="M23" s="2506"/>
      <c r="N23" s="923" t="s">
        <v>101</v>
      </c>
      <c r="O23" s="924"/>
      <c r="P23" s="924"/>
      <c r="Q23" s="924"/>
      <c r="R23" s="924"/>
      <c r="S23" s="925"/>
      <c r="T23" s="937"/>
      <c r="U23" s="937"/>
      <c r="V23" s="937"/>
      <c r="W23" s="927"/>
      <c r="X23" s="927"/>
      <c r="Y23" s="927"/>
      <c r="Z23" s="927"/>
      <c r="AA23" s="927"/>
      <c r="AB23" s="927"/>
      <c r="AC23" s="927"/>
      <c r="AD23" s="927"/>
      <c r="AE23" s="927"/>
      <c r="AF23" s="927"/>
      <c r="AG23" s="927"/>
      <c r="AH23" s="927"/>
      <c r="AI23" s="927"/>
      <c r="AJ23" s="927"/>
      <c r="AK23" s="927"/>
      <c r="AL23" s="2532">
        <f>1.085*T23*(AC23-W23)/1000</f>
        <v>0</v>
      </c>
      <c r="AM23" s="2533"/>
      <c r="AN23" s="2534"/>
      <c r="AO23" s="2529"/>
      <c r="AP23" s="2530"/>
      <c r="AQ23" s="2530"/>
      <c r="AR23" s="2530"/>
      <c r="AS23" s="2531"/>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4"/>
      <c r="B24" s="945"/>
      <c r="C24" s="945"/>
      <c r="D24" s="945"/>
      <c r="E24" s="945"/>
      <c r="F24" s="945"/>
      <c r="G24" s="946"/>
      <c r="H24" s="2489" t="s">
        <v>895</v>
      </c>
      <c r="I24" s="2490"/>
      <c r="J24" s="2490"/>
      <c r="K24" s="2490"/>
      <c r="L24" s="2490"/>
      <c r="M24" s="2491"/>
      <c r="N24" s="2495" t="s">
        <v>102</v>
      </c>
      <c r="O24" s="2496"/>
      <c r="P24" s="2496"/>
      <c r="Q24" s="2496"/>
      <c r="R24" s="2496"/>
      <c r="S24" s="2497"/>
      <c r="T24" s="2372"/>
      <c r="U24" s="2372"/>
      <c r="V24" s="2372"/>
      <c r="W24" s="2355"/>
      <c r="X24" s="2355"/>
      <c r="Y24" s="2355"/>
      <c r="Z24" s="2355"/>
      <c r="AA24" s="2355"/>
      <c r="AB24" s="2355"/>
      <c r="AC24" s="2355"/>
      <c r="AD24" s="2355"/>
      <c r="AE24" s="2355"/>
      <c r="AF24" s="2355"/>
      <c r="AG24" s="2355"/>
      <c r="AH24" s="2355"/>
      <c r="AI24" s="2355"/>
      <c r="AJ24" s="2355"/>
      <c r="AK24" s="2355"/>
      <c r="AL24" s="2525"/>
      <c r="AM24" s="2372"/>
      <c r="AN24" s="2372"/>
      <c r="AO24" s="2526"/>
      <c r="AP24" s="2527"/>
      <c r="AQ24" s="2527"/>
      <c r="AR24" s="2527"/>
      <c r="AS24" s="2528"/>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87"/>
      <c r="B25" s="897"/>
      <c r="C25" s="897"/>
      <c r="D25" s="897"/>
      <c r="E25" s="897"/>
      <c r="F25" s="897"/>
      <c r="G25" s="2488"/>
      <c r="H25" s="2492"/>
      <c r="I25" s="2493"/>
      <c r="J25" s="2493"/>
      <c r="K25" s="2493"/>
      <c r="L25" s="2493"/>
      <c r="M25" s="2494"/>
      <c r="N25" s="923" t="s">
        <v>101</v>
      </c>
      <c r="O25" s="924"/>
      <c r="P25" s="924"/>
      <c r="Q25" s="924"/>
      <c r="R25" s="924"/>
      <c r="S25" s="925"/>
      <c r="T25" s="937"/>
      <c r="U25" s="937"/>
      <c r="V25" s="937"/>
      <c r="W25" s="927"/>
      <c r="X25" s="927"/>
      <c r="Y25" s="927"/>
      <c r="Z25" s="927"/>
      <c r="AA25" s="927"/>
      <c r="AB25" s="927"/>
      <c r="AC25" s="927"/>
      <c r="AD25" s="927"/>
      <c r="AE25" s="927"/>
      <c r="AF25" s="927"/>
      <c r="AG25" s="927"/>
      <c r="AH25" s="927"/>
      <c r="AI25" s="927"/>
      <c r="AJ25" s="927"/>
      <c r="AK25" s="927"/>
      <c r="AL25" s="1028">
        <f>1.085*T25*(AC25-W25)/1000</f>
        <v>0</v>
      </c>
      <c r="AM25" s="1028"/>
      <c r="AN25" s="1028"/>
      <c r="AO25" s="2529"/>
      <c r="AP25" s="2530"/>
      <c r="AQ25" s="2530"/>
      <c r="AR25" s="2530"/>
      <c r="AS25" s="2531"/>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87"/>
      <c r="B26" s="897"/>
      <c r="C26" s="897"/>
      <c r="D26" s="897"/>
      <c r="E26" s="897"/>
      <c r="F26" s="897"/>
      <c r="G26" s="2488"/>
      <c r="H26" s="2472" t="s">
        <v>916</v>
      </c>
      <c r="I26" s="2473"/>
      <c r="J26" s="2473"/>
      <c r="K26" s="2473"/>
      <c r="L26" s="2473"/>
      <c r="M26" s="2474"/>
      <c r="N26" s="2463" t="s">
        <v>102</v>
      </c>
      <c r="O26" s="2464"/>
      <c r="P26" s="2464"/>
      <c r="Q26" s="2464"/>
      <c r="R26" s="2464"/>
      <c r="S26" s="2465"/>
      <c r="T26" s="2466"/>
      <c r="U26" s="2466"/>
      <c r="V26" s="2466"/>
      <c r="W26" s="2462"/>
      <c r="X26" s="2462"/>
      <c r="Y26" s="2462"/>
      <c r="Z26" s="2462"/>
      <c r="AA26" s="2462"/>
      <c r="AB26" s="2462"/>
      <c r="AC26" s="2462"/>
      <c r="AD26" s="2462"/>
      <c r="AE26" s="2462"/>
      <c r="AF26" s="2462"/>
      <c r="AG26" s="2462"/>
      <c r="AH26" s="2462"/>
      <c r="AI26" s="2462"/>
      <c r="AJ26" s="2462"/>
      <c r="AK26" s="2462"/>
      <c r="AL26" s="2521"/>
      <c r="AM26" s="2466"/>
      <c r="AN26" s="2466"/>
      <c r="AO26" s="2522"/>
      <c r="AP26" s="2523"/>
      <c r="AQ26" s="2523"/>
      <c r="AR26" s="2523"/>
      <c r="AS26" s="2524"/>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7"/>
      <c r="B27" s="948"/>
      <c r="C27" s="948"/>
      <c r="D27" s="948"/>
      <c r="E27" s="948"/>
      <c r="F27" s="948"/>
      <c r="G27" s="949"/>
      <c r="H27" s="2504"/>
      <c r="I27" s="2505"/>
      <c r="J27" s="2505"/>
      <c r="K27" s="2505"/>
      <c r="L27" s="2505"/>
      <c r="M27" s="2506"/>
      <c r="N27" s="923" t="s">
        <v>101</v>
      </c>
      <c r="O27" s="924"/>
      <c r="P27" s="924"/>
      <c r="Q27" s="924"/>
      <c r="R27" s="924"/>
      <c r="S27" s="925"/>
      <c r="T27" s="937"/>
      <c r="U27" s="937"/>
      <c r="V27" s="937"/>
      <c r="W27" s="927"/>
      <c r="X27" s="927"/>
      <c r="Y27" s="927"/>
      <c r="Z27" s="927"/>
      <c r="AA27" s="927"/>
      <c r="AB27" s="927"/>
      <c r="AC27" s="927"/>
      <c r="AD27" s="927"/>
      <c r="AE27" s="927"/>
      <c r="AF27" s="927"/>
      <c r="AG27" s="927"/>
      <c r="AH27" s="927"/>
      <c r="AI27" s="927"/>
      <c r="AJ27" s="927"/>
      <c r="AK27" s="927"/>
      <c r="AL27" s="2532">
        <f>1.085*T27*(AC27-W27)/1000</f>
        <v>0</v>
      </c>
      <c r="AM27" s="2533"/>
      <c r="AN27" s="2534"/>
      <c r="AO27" s="2529"/>
      <c r="AP27" s="2530"/>
      <c r="AQ27" s="2530"/>
      <c r="AR27" s="2530"/>
      <c r="AS27" s="2531"/>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4"/>
      <c r="B28" s="945"/>
      <c r="C28" s="945"/>
      <c r="D28" s="945"/>
      <c r="E28" s="945"/>
      <c r="F28" s="945"/>
      <c r="G28" s="946"/>
      <c r="H28" s="2489" t="s">
        <v>895</v>
      </c>
      <c r="I28" s="2490"/>
      <c r="J28" s="2490"/>
      <c r="K28" s="2490"/>
      <c r="L28" s="2490"/>
      <c r="M28" s="2491"/>
      <c r="N28" s="2495" t="s">
        <v>102</v>
      </c>
      <c r="O28" s="2496"/>
      <c r="P28" s="2496"/>
      <c r="Q28" s="2496"/>
      <c r="R28" s="2496"/>
      <c r="S28" s="2497"/>
      <c r="T28" s="2372"/>
      <c r="U28" s="2372"/>
      <c r="V28" s="2372"/>
      <c r="W28" s="2355"/>
      <c r="X28" s="2355"/>
      <c r="Y28" s="2355"/>
      <c r="Z28" s="2355"/>
      <c r="AA28" s="2355"/>
      <c r="AB28" s="2355"/>
      <c r="AC28" s="2355"/>
      <c r="AD28" s="2355"/>
      <c r="AE28" s="2355"/>
      <c r="AF28" s="2355"/>
      <c r="AG28" s="2355"/>
      <c r="AH28" s="2355"/>
      <c r="AI28" s="2355"/>
      <c r="AJ28" s="2355"/>
      <c r="AK28" s="2355"/>
      <c r="AL28" s="2525"/>
      <c r="AM28" s="2372"/>
      <c r="AN28" s="2372"/>
      <c r="AO28" s="2526"/>
      <c r="AP28" s="2527"/>
      <c r="AQ28" s="2527"/>
      <c r="AR28" s="2527"/>
      <c r="AS28" s="2528"/>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87"/>
      <c r="B29" s="897"/>
      <c r="C29" s="897"/>
      <c r="D29" s="897"/>
      <c r="E29" s="897"/>
      <c r="F29" s="897"/>
      <c r="G29" s="2488"/>
      <c r="H29" s="2492"/>
      <c r="I29" s="2493"/>
      <c r="J29" s="2493"/>
      <c r="K29" s="2493"/>
      <c r="L29" s="2493"/>
      <c r="M29" s="2494"/>
      <c r="N29" s="923" t="s">
        <v>101</v>
      </c>
      <c r="O29" s="924"/>
      <c r="P29" s="924"/>
      <c r="Q29" s="924"/>
      <c r="R29" s="924"/>
      <c r="S29" s="925"/>
      <c r="T29" s="937"/>
      <c r="U29" s="937"/>
      <c r="V29" s="937"/>
      <c r="W29" s="927"/>
      <c r="X29" s="927"/>
      <c r="Y29" s="927"/>
      <c r="Z29" s="927"/>
      <c r="AA29" s="927"/>
      <c r="AB29" s="927"/>
      <c r="AC29" s="927"/>
      <c r="AD29" s="927"/>
      <c r="AE29" s="927"/>
      <c r="AF29" s="927"/>
      <c r="AG29" s="927"/>
      <c r="AH29" s="927"/>
      <c r="AI29" s="927"/>
      <c r="AJ29" s="927"/>
      <c r="AK29" s="927"/>
      <c r="AL29" s="1028">
        <f>1.085*T29*(AC29-W29)/1000</f>
        <v>0</v>
      </c>
      <c r="AM29" s="1028"/>
      <c r="AN29" s="1028"/>
      <c r="AO29" s="2529"/>
      <c r="AP29" s="2530"/>
      <c r="AQ29" s="2530"/>
      <c r="AR29" s="2530"/>
      <c r="AS29" s="2531"/>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87"/>
      <c r="B30" s="897"/>
      <c r="C30" s="897"/>
      <c r="D30" s="897"/>
      <c r="E30" s="897"/>
      <c r="F30" s="897"/>
      <c r="G30" s="2488"/>
      <c r="H30" s="2472" t="s">
        <v>916</v>
      </c>
      <c r="I30" s="2473"/>
      <c r="J30" s="2473"/>
      <c r="K30" s="2473"/>
      <c r="L30" s="2473"/>
      <c r="M30" s="2474"/>
      <c r="N30" s="2463" t="s">
        <v>102</v>
      </c>
      <c r="O30" s="2464"/>
      <c r="P30" s="2464"/>
      <c r="Q30" s="2464"/>
      <c r="R30" s="2464"/>
      <c r="S30" s="2465"/>
      <c r="T30" s="2466"/>
      <c r="U30" s="2466"/>
      <c r="V30" s="2466"/>
      <c r="W30" s="2462"/>
      <c r="X30" s="2462"/>
      <c r="Y30" s="2462"/>
      <c r="Z30" s="2462"/>
      <c r="AA30" s="2462"/>
      <c r="AB30" s="2462"/>
      <c r="AC30" s="2462"/>
      <c r="AD30" s="2462"/>
      <c r="AE30" s="2462"/>
      <c r="AF30" s="2462"/>
      <c r="AG30" s="2462"/>
      <c r="AH30" s="2462"/>
      <c r="AI30" s="2462"/>
      <c r="AJ30" s="2462"/>
      <c r="AK30" s="2462"/>
      <c r="AL30" s="2521"/>
      <c r="AM30" s="2466"/>
      <c r="AN30" s="2466"/>
      <c r="AO30" s="2522"/>
      <c r="AP30" s="2523"/>
      <c r="AQ30" s="2523"/>
      <c r="AR30" s="2523"/>
      <c r="AS30" s="2524"/>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74"/>
      <c r="B31" s="975"/>
      <c r="C31" s="975"/>
      <c r="D31" s="975"/>
      <c r="E31" s="975"/>
      <c r="F31" s="975"/>
      <c r="G31" s="976"/>
      <c r="H31" s="2475"/>
      <c r="I31" s="2476"/>
      <c r="J31" s="2476"/>
      <c r="K31" s="2476"/>
      <c r="L31" s="2476"/>
      <c r="M31" s="2477"/>
      <c r="N31" s="977" t="s">
        <v>101</v>
      </c>
      <c r="O31" s="978"/>
      <c r="P31" s="978"/>
      <c r="Q31" s="978"/>
      <c r="R31" s="978"/>
      <c r="S31" s="979"/>
      <c r="T31" s="2481"/>
      <c r="U31" s="2481"/>
      <c r="V31" s="2481"/>
      <c r="W31" s="985"/>
      <c r="X31" s="985"/>
      <c r="Y31" s="985"/>
      <c r="Z31" s="985"/>
      <c r="AA31" s="985"/>
      <c r="AB31" s="985"/>
      <c r="AC31" s="985"/>
      <c r="AD31" s="985"/>
      <c r="AE31" s="985"/>
      <c r="AF31" s="985"/>
      <c r="AG31" s="985"/>
      <c r="AH31" s="985"/>
      <c r="AI31" s="985"/>
      <c r="AJ31" s="985"/>
      <c r="AK31" s="985"/>
      <c r="AL31" s="2517">
        <f>1.085*T31*(AC31-W31)/1000</f>
        <v>0</v>
      </c>
      <c r="AM31" s="1879"/>
      <c r="AN31" s="1880"/>
      <c r="AO31" s="2518"/>
      <c r="AP31" s="2519"/>
      <c r="AQ31" s="2519"/>
      <c r="AR31" s="2519"/>
      <c r="AS31" s="2520"/>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965"/>
      <c r="AF35" s="965"/>
      <c r="AG35" s="965"/>
      <c r="AH35" s="965"/>
      <c r="AI35" s="965"/>
      <c r="AJ35" s="965"/>
      <c r="AK35" s="965"/>
      <c r="AL35" s="965"/>
      <c r="AM35" s="965"/>
      <c r="AN35" s="965"/>
      <c r="AO35" s="965"/>
      <c r="AP35" s="965"/>
      <c r="AQ35" s="965"/>
      <c r="AR35" s="965"/>
      <c r="AS35" s="965"/>
      <c r="AT35" s="965"/>
      <c r="AU35" s="965"/>
      <c r="AV35" s="9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965"/>
      <c r="AK36" s="965"/>
      <c r="AL36" s="965"/>
      <c r="AM36" s="965"/>
      <c r="AN36" s="965"/>
      <c r="AO36" s="965"/>
      <c r="AP36" s="965"/>
      <c r="AQ36" s="965"/>
      <c r="AR36" s="965"/>
      <c r="AS36" s="965"/>
      <c r="AT36" s="965"/>
      <c r="AU36" s="965"/>
      <c r="AV36" s="96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965"/>
      <c r="AK37" s="965"/>
      <c r="AL37" s="965"/>
      <c r="AM37" s="965"/>
      <c r="AN37" s="965"/>
      <c r="AO37" s="965"/>
      <c r="AP37" s="965"/>
      <c r="AQ37" s="965"/>
      <c r="AR37" s="965"/>
      <c r="AS37" s="965"/>
      <c r="AT37" s="965"/>
      <c r="AU37" s="965"/>
      <c r="AV37" s="96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965"/>
      <c r="AK38" s="965"/>
      <c r="AL38" s="965"/>
      <c r="AM38" s="965"/>
      <c r="AN38" s="965"/>
      <c r="AO38" s="965"/>
      <c r="AP38" s="965"/>
      <c r="AQ38" s="965"/>
      <c r="AR38" s="965"/>
      <c r="AS38" s="965"/>
      <c r="AT38" s="965"/>
      <c r="AU38" s="965"/>
      <c r="AV38" s="96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965"/>
      <c r="AK39" s="965"/>
      <c r="AL39" s="965"/>
      <c r="AM39" s="965"/>
      <c r="AN39" s="965"/>
      <c r="AO39" s="965"/>
      <c r="AP39" s="965"/>
      <c r="AQ39" s="965"/>
      <c r="AR39" s="965"/>
      <c r="AS39" s="965"/>
      <c r="AT39" s="965"/>
      <c r="AU39" s="965"/>
      <c r="AV39" s="96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965"/>
      <c r="AK40" s="965"/>
      <c r="AL40" s="965"/>
      <c r="AM40" s="965"/>
      <c r="AN40" s="965"/>
      <c r="AO40" s="965"/>
      <c r="AP40" s="965"/>
      <c r="AQ40" s="965"/>
      <c r="AR40" s="965"/>
      <c r="AS40" s="965"/>
      <c r="AT40" s="965"/>
      <c r="AU40" s="965"/>
      <c r="AV40" s="96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6" t="s">
        <v>49</v>
      </c>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9" t="s">
        <v>681</v>
      </c>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79" t="s">
        <v>48</v>
      </c>
      <c r="B7" s="1379"/>
      <c r="C7" s="1379"/>
      <c r="D7" s="1379"/>
      <c r="E7" s="1379"/>
      <c r="F7" s="896"/>
      <c r="G7" s="896"/>
      <c r="H7" s="896"/>
      <c r="I7" s="896"/>
      <c r="J7" s="896"/>
      <c r="K7" s="896"/>
      <c r="L7" s="896"/>
      <c r="M7" s="896"/>
      <c r="N7" s="896"/>
      <c r="O7" s="896"/>
      <c r="P7" s="896"/>
      <c r="Q7" s="6"/>
      <c r="R7" s="6"/>
      <c r="S7" s="6"/>
      <c r="T7" s="6"/>
      <c r="U7" s="6"/>
      <c r="V7" s="6"/>
      <c r="W7" s="6"/>
      <c r="X7" s="6"/>
      <c r="Y7" s="6"/>
      <c r="Z7" s="6"/>
      <c r="AA7" s="6"/>
      <c r="AB7" s="6"/>
      <c r="AC7" s="6"/>
      <c r="AD7" s="6"/>
      <c r="AE7" s="6"/>
      <c r="AF7" s="6"/>
      <c r="AG7" s="2422"/>
      <c r="AH7" s="2422"/>
      <c r="AI7" s="2422"/>
      <c r="AJ7" s="2422"/>
      <c r="AK7" s="2422"/>
      <c r="AL7" s="2559"/>
      <c r="AM7" s="2559"/>
      <c r="AN7" s="2559"/>
      <c r="AO7" s="2559"/>
      <c r="AP7" s="2559"/>
      <c r="AQ7" s="2559"/>
      <c r="AR7" s="2559"/>
      <c r="AS7" s="2559"/>
      <c r="AT7" s="2559"/>
      <c r="AU7" s="2559"/>
      <c r="AV7" s="2559"/>
      <c r="AW7" s="96"/>
      <c r="AX7" s="1313" t="s">
        <v>696</v>
      </c>
      <c r="AY7" s="1314"/>
      <c r="AZ7" s="1314"/>
      <c r="BA7" s="1314"/>
      <c r="BB7" s="1314"/>
      <c r="BC7" s="1314"/>
      <c r="BD7" s="1314"/>
      <c r="BE7" s="1314"/>
      <c r="BF7" s="1314"/>
      <c r="BG7" s="1314"/>
      <c r="BH7" s="1314"/>
      <c r="BI7" s="1314"/>
      <c r="BJ7" s="1314"/>
      <c r="BK7" s="1314"/>
      <c r="BL7" s="131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13"/>
      <c r="AY8" s="914"/>
      <c r="AZ8" s="914"/>
      <c r="BA8" s="914"/>
      <c r="BB8" s="915"/>
      <c r="BC8" s="916"/>
      <c r="BD8" s="914"/>
      <c r="BE8" s="914"/>
      <c r="BF8" s="914"/>
      <c r="BG8" s="915"/>
      <c r="BH8" s="916"/>
      <c r="BI8" s="914"/>
      <c r="BJ8" s="914"/>
      <c r="BK8" s="914"/>
      <c r="BL8" s="917"/>
      <c r="BM8" s="5"/>
      <c r="BN8" s="5"/>
      <c r="BO8" s="5"/>
      <c r="BP8" s="5"/>
      <c r="BQ8" s="5"/>
      <c r="BR8" s="5"/>
      <c r="BS8" s="5"/>
      <c r="BT8" s="5"/>
      <c r="BU8" s="5"/>
      <c r="BV8" s="5"/>
      <c r="BW8" s="5"/>
      <c r="BX8" s="5"/>
      <c r="BY8" s="5"/>
      <c r="BZ8" s="5"/>
      <c r="CA8" s="5"/>
      <c r="CB8" s="5"/>
      <c r="CC8" s="5"/>
      <c r="CD8" s="5"/>
      <c r="CE8" s="5"/>
      <c r="CF8" s="5"/>
    </row>
    <row r="9" spans="1:84" ht="12" customHeight="1" thickBot="1" x14ac:dyDescent="0.3">
      <c r="A9" s="1296" t="s">
        <v>367</v>
      </c>
      <c r="B9" s="1297"/>
      <c r="C9" s="1297"/>
      <c r="D9" s="1297"/>
      <c r="E9" s="1297"/>
      <c r="F9" s="1297"/>
      <c r="G9" s="1297"/>
      <c r="H9" s="1297"/>
      <c r="I9" s="1297"/>
      <c r="J9" s="1297"/>
      <c r="K9" s="1297"/>
      <c r="L9" s="1297"/>
      <c r="M9" s="1297"/>
      <c r="N9" s="1297"/>
      <c r="O9" s="1297"/>
      <c r="P9" s="1297"/>
      <c r="Q9" s="1297"/>
      <c r="R9" s="1297"/>
      <c r="S9" s="1297"/>
      <c r="T9" s="1297"/>
      <c r="U9" s="1297"/>
      <c r="V9" s="1297"/>
      <c r="W9" s="1297"/>
      <c r="X9" s="1297"/>
      <c r="Y9" s="1297"/>
      <c r="Z9" s="1297"/>
      <c r="AA9" s="1297"/>
      <c r="AB9" s="1297"/>
      <c r="AC9" s="1297"/>
      <c r="AD9" s="1297"/>
      <c r="AE9" s="1297"/>
      <c r="AF9" s="1297"/>
      <c r="AG9" s="1297"/>
      <c r="AH9" s="1297"/>
      <c r="AI9" s="1297"/>
      <c r="AJ9" s="1298"/>
      <c r="AK9" s="37"/>
      <c r="AL9" s="37"/>
      <c r="AM9" s="37"/>
      <c r="AN9" s="37"/>
      <c r="AO9" s="37"/>
      <c r="AP9" s="37"/>
      <c r="AQ9" s="37"/>
      <c r="AR9" s="37"/>
      <c r="AS9" s="37"/>
      <c r="AT9" s="37"/>
      <c r="AU9" s="37"/>
      <c r="AV9" s="37"/>
      <c r="AW9" s="96"/>
      <c r="AX9" s="894"/>
      <c r="AY9" s="878"/>
      <c r="AZ9" s="878"/>
      <c r="BA9" s="878"/>
      <c r="BB9" s="879"/>
      <c r="BC9" s="877"/>
      <c r="BD9" s="878"/>
      <c r="BE9" s="878"/>
      <c r="BF9" s="878"/>
      <c r="BG9" s="879"/>
      <c r="BH9" s="877"/>
      <c r="BI9" s="878"/>
      <c r="BJ9" s="878"/>
      <c r="BK9" s="878"/>
      <c r="BL9" s="880"/>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401" t="s">
        <v>428</v>
      </c>
      <c r="B10" s="2389"/>
      <c r="C10" s="2389"/>
      <c r="D10" s="2389"/>
      <c r="E10" s="2389"/>
      <c r="F10" s="2389"/>
      <c r="G10" s="2390"/>
      <c r="H10" s="2388" t="s">
        <v>427</v>
      </c>
      <c r="I10" s="2389"/>
      <c r="J10" s="2389"/>
      <c r="K10" s="2389"/>
      <c r="L10" s="2389"/>
      <c r="M10" s="2390"/>
      <c r="N10" s="2391" t="s">
        <v>426</v>
      </c>
      <c r="O10" s="2392"/>
      <c r="P10" s="2393"/>
      <c r="Q10" s="1960" t="s">
        <v>425</v>
      </c>
      <c r="R10" s="1960"/>
      <c r="S10" s="1960"/>
      <c r="T10" s="1960"/>
      <c r="U10" s="1960"/>
      <c r="V10" s="1960"/>
      <c r="W10" s="1960" t="s">
        <v>424</v>
      </c>
      <c r="X10" s="1960"/>
      <c r="Y10" s="1960"/>
      <c r="Z10" s="1960"/>
      <c r="AA10" s="1960"/>
      <c r="AB10" s="1960"/>
      <c r="AC10" s="2388" t="s">
        <v>433</v>
      </c>
      <c r="AD10" s="2389"/>
      <c r="AE10" s="2390"/>
      <c r="AF10" s="2388" t="s">
        <v>39</v>
      </c>
      <c r="AG10" s="2389"/>
      <c r="AH10" s="2389"/>
      <c r="AI10" s="2389"/>
      <c r="AJ10" s="2397"/>
      <c r="AK10" s="37"/>
      <c r="AL10" s="37"/>
      <c r="AM10" s="37"/>
      <c r="AN10" s="37"/>
      <c r="AO10" s="37"/>
      <c r="AP10" s="37"/>
      <c r="AQ10" s="37"/>
      <c r="AR10" s="37"/>
      <c r="AS10" s="37"/>
      <c r="AT10" s="37"/>
      <c r="AU10" s="37"/>
      <c r="AV10" s="37"/>
      <c r="AW10" s="96"/>
      <c r="AX10" s="894"/>
      <c r="AY10" s="878"/>
      <c r="AZ10" s="878"/>
      <c r="BA10" s="878"/>
      <c r="BB10" s="879"/>
      <c r="BC10" s="877"/>
      <c r="BD10" s="878"/>
      <c r="BE10" s="878"/>
      <c r="BF10" s="878"/>
      <c r="BG10" s="879"/>
      <c r="BH10" s="877"/>
      <c r="BI10" s="878"/>
      <c r="BJ10" s="878"/>
      <c r="BK10" s="878"/>
      <c r="BL10" s="880"/>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401"/>
      <c r="B11" s="2389"/>
      <c r="C11" s="2389"/>
      <c r="D11" s="2389"/>
      <c r="E11" s="2389"/>
      <c r="F11" s="2389"/>
      <c r="G11" s="2390"/>
      <c r="H11" s="2388"/>
      <c r="I11" s="2389"/>
      <c r="J11" s="2389"/>
      <c r="K11" s="2389"/>
      <c r="L11" s="2389"/>
      <c r="M11" s="2390"/>
      <c r="N11" s="2391"/>
      <c r="O11" s="2392"/>
      <c r="P11" s="2393"/>
      <c r="Q11" s="2394" t="s">
        <v>281</v>
      </c>
      <c r="R11" s="2395"/>
      <c r="S11" s="2396"/>
      <c r="T11" s="2394" t="s">
        <v>282</v>
      </c>
      <c r="U11" s="2395"/>
      <c r="V11" s="2396"/>
      <c r="W11" s="2394" t="s">
        <v>281</v>
      </c>
      <c r="X11" s="2395"/>
      <c r="Y11" s="2396"/>
      <c r="Z11" s="2394" t="s">
        <v>282</v>
      </c>
      <c r="AA11" s="2395"/>
      <c r="AB11" s="2396"/>
      <c r="AC11" s="2388"/>
      <c r="AD11" s="2389"/>
      <c r="AE11" s="2390"/>
      <c r="AF11" s="2398"/>
      <c r="AG11" s="2399"/>
      <c r="AH11" s="2399"/>
      <c r="AI11" s="2399"/>
      <c r="AJ11" s="2400"/>
      <c r="AK11" s="37"/>
      <c r="AL11" s="37"/>
      <c r="AM11" s="37"/>
      <c r="AN11" s="37"/>
      <c r="AO11" s="37"/>
      <c r="AP11" s="37"/>
      <c r="AQ11" s="37"/>
      <c r="AR11" s="37"/>
      <c r="AS11" s="37"/>
      <c r="AT11" s="37"/>
      <c r="AU11" s="37"/>
      <c r="AV11" s="37"/>
      <c r="AW11" s="96"/>
      <c r="AX11" s="894"/>
      <c r="AY11" s="878"/>
      <c r="AZ11" s="878"/>
      <c r="BA11" s="878"/>
      <c r="BB11" s="879"/>
      <c r="BC11" s="877"/>
      <c r="BD11" s="878"/>
      <c r="BE11" s="878"/>
      <c r="BF11" s="878"/>
      <c r="BG11" s="879"/>
      <c r="BH11" s="877"/>
      <c r="BI11" s="878"/>
      <c r="BJ11" s="878"/>
      <c r="BK11" s="878"/>
      <c r="BL11" s="880"/>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76"/>
      <c r="B12" s="2377"/>
      <c r="C12" s="2377"/>
      <c r="D12" s="2377"/>
      <c r="E12" s="2377"/>
      <c r="F12" s="2377"/>
      <c r="G12" s="2378"/>
      <c r="H12" s="2547" t="s">
        <v>102</v>
      </c>
      <c r="I12" s="2548"/>
      <c r="J12" s="2548"/>
      <c r="K12" s="2548"/>
      <c r="L12" s="2548"/>
      <c r="M12" s="2549"/>
      <c r="N12" s="2557"/>
      <c r="O12" s="2557"/>
      <c r="P12" s="2557"/>
      <c r="Q12" s="2558"/>
      <c r="R12" s="2558"/>
      <c r="S12" s="2558"/>
      <c r="T12" s="2542" t="str">
        <f>IF($A12&lt;&gt;"","---","")</f>
        <v/>
      </c>
      <c r="U12" s="2543"/>
      <c r="V12" s="2543"/>
      <c r="W12" s="2558"/>
      <c r="X12" s="2558"/>
      <c r="Y12" s="2558"/>
      <c r="Z12" s="2542" t="str">
        <f>IF($A12&lt;&gt;"","---","")</f>
        <v/>
      </c>
      <c r="AA12" s="2543"/>
      <c r="AB12" s="2543"/>
      <c r="AC12" s="2556"/>
      <c r="AD12" s="2556"/>
      <c r="AE12" s="2556"/>
      <c r="AF12" s="2536"/>
      <c r="AG12" s="2537"/>
      <c r="AH12" s="2537"/>
      <c r="AI12" s="2537"/>
      <c r="AJ12" s="2538"/>
      <c r="AK12" s="37"/>
      <c r="AL12" s="37"/>
      <c r="AM12" s="37"/>
      <c r="AN12" s="37"/>
      <c r="AO12" s="37"/>
      <c r="AP12" s="37"/>
      <c r="AQ12" s="37"/>
      <c r="AR12" s="37"/>
      <c r="AS12" s="37"/>
      <c r="AT12" s="37"/>
      <c r="AU12" s="37"/>
      <c r="AV12" s="37"/>
      <c r="AW12" s="96"/>
      <c r="AX12" s="894"/>
      <c r="AY12" s="878"/>
      <c r="AZ12" s="878"/>
      <c r="BA12" s="878"/>
      <c r="BB12" s="879"/>
      <c r="BC12" s="877"/>
      <c r="BD12" s="878"/>
      <c r="BE12" s="878"/>
      <c r="BF12" s="878"/>
      <c r="BG12" s="879"/>
      <c r="BH12" s="877"/>
      <c r="BI12" s="878"/>
      <c r="BJ12" s="878"/>
      <c r="BK12" s="878"/>
      <c r="BL12" s="88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79"/>
      <c r="B13" s="2380"/>
      <c r="C13" s="2380"/>
      <c r="D13" s="2380"/>
      <c r="E13" s="2380"/>
      <c r="F13" s="2380"/>
      <c r="G13" s="2381"/>
      <c r="H13" s="2385" t="s">
        <v>101</v>
      </c>
      <c r="I13" s="2386"/>
      <c r="J13" s="2386"/>
      <c r="K13" s="2386"/>
      <c r="L13" s="2386"/>
      <c r="M13" s="2387"/>
      <c r="N13" s="926"/>
      <c r="O13" s="926"/>
      <c r="P13" s="926"/>
      <c r="Q13" s="927"/>
      <c r="R13" s="927"/>
      <c r="S13" s="927"/>
      <c r="T13" s="1299" t="str">
        <f>IF($A12&lt;&gt;"","---","")</f>
        <v/>
      </c>
      <c r="U13" s="1300"/>
      <c r="V13" s="1300"/>
      <c r="W13" s="927"/>
      <c r="X13" s="927"/>
      <c r="Y13" s="927"/>
      <c r="Z13" s="1299" t="str">
        <f>IF($A12&lt;&gt;"","---","")</f>
        <v/>
      </c>
      <c r="AA13" s="1300"/>
      <c r="AB13" s="1300"/>
      <c r="AC13" s="1678" t="str">
        <f>IF(N13*1.085*(W13-Q13)/1000=0,"",N13*1.085*(W13-Q13)/1000)</f>
        <v/>
      </c>
      <c r="AD13" s="1678"/>
      <c r="AE13" s="1678"/>
      <c r="AF13" s="920"/>
      <c r="AG13" s="921"/>
      <c r="AH13" s="921"/>
      <c r="AI13" s="921"/>
      <c r="AJ13" s="922"/>
      <c r="AK13" s="37"/>
      <c r="AL13" s="37"/>
      <c r="AM13" s="37"/>
      <c r="AN13" s="37"/>
      <c r="AO13" s="37"/>
      <c r="AP13" s="37"/>
      <c r="AQ13" s="37"/>
      <c r="AR13" s="37"/>
      <c r="AS13" s="37"/>
      <c r="AT13" s="37"/>
      <c r="AU13" s="37"/>
      <c r="AV13" s="37"/>
      <c r="AW13" s="96"/>
      <c r="AX13" s="938"/>
      <c r="AY13" s="931"/>
      <c r="AZ13" s="931"/>
      <c r="BA13" s="931"/>
      <c r="BB13" s="939"/>
      <c r="BC13" s="930"/>
      <c r="BD13" s="931"/>
      <c r="BE13" s="931"/>
      <c r="BF13" s="931"/>
      <c r="BG13" s="939"/>
      <c r="BH13" s="930"/>
      <c r="BI13" s="931"/>
      <c r="BJ13" s="931"/>
      <c r="BK13" s="931"/>
      <c r="BL13" s="93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76"/>
      <c r="B14" s="2377"/>
      <c r="C14" s="2377"/>
      <c r="D14" s="2377"/>
      <c r="E14" s="2377"/>
      <c r="F14" s="2377"/>
      <c r="G14" s="2378"/>
      <c r="H14" s="2547" t="s">
        <v>102</v>
      </c>
      <c r="I14" s="2548"/>
      <c r="J14" s="2548"/>
      <c r="K14" s="2548"/>
      <c r="L14" s="2548"/>
      <c r="M14" s="2549"/>
      <c r="N14" s="2557"/>
      <c r="O14" s="2557"/>
      <c r="P14" s="2557"/>
      <c r="Q14" s="2558"/>
      <c r="R14" s="2558"/>
      <c r="S14" s="2558"/>
      <c r="T14" s="2542" t="str">
        <f>IF($A14&lt;&gt;"","---","")</f>
        <v/>
      </c>
      <c r="U14" s="2543"/>
      <c r="V14" s="2543"/>
      <c r="W14" s="2558"/>
      <c r="X14" s="2558"/>
      <c r="Y14" s="2558"/>
      <c r="Z14" s="2542" t="str">
        <f>IF($A14&lt;&gt;"","---","")</f>
        <v/>
      </c>
      <c r="AA14" s="2543"/>
      <c r="AB14" s="2543"/>
      <c r="AC14" s="2556"/>
      <c r="AD14" s="2556"/>
      <c r="AE14" s="2556"/>
      <c r="AF14" s="2536"/>
      <c r="AG14" s="2537"/>
      <c r="AH14" s="2537"/>
      <c r="AI14" s="2537"/>
      <c r="AJ14" s="2538"/>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79"/>
      <c r="B15" s="2380"/>
      <c r="C15" s="2380"/>
      <c r="D15" s="2380"/>
      <c r="E15" s="2380"/>
      <c r="F15" s="2380"/>
      <c r="G15" s="2381"/>
      <c r="H15" s="2385" t="s">
        <v>101</v>
      </c>
      <c r="I15" s="2386"/>
      <c r="J15" s="2386"/>
      <c r="K15" s="2386"/>
      <c r="L15" s="2386"/>
      <c r="M15" s="2387"/>
      <c r="N15" s="2402"/>
      <c r="O15" s="2402"/>
      <c r="P15" s="2402"/>
      <c r="Q15" s="927"/>
      <c r="R15" s="927"/>
      <c r="S15" s="927"/>
      <c r="T15" s="1299" t="str">
        <f>IF($A14&lt;&gt;"","---","")</f>
        <v/>
      </c>
      <c r="U15" s="1300"/>
      <c r="V15" s="1300"/>
      <c r="W15" s="927"/>
      <c r="X15" s="927"/>
      <c r="Y15" s="927"/>
      <c r="Z15" s="1299" t="str">
        <f>IF($A14&lt;&gt;"","---","")</f>
        <v/>
      </c>
      <c r="AA15" s="1300"/>
      <c r="AB15" s="1300"/>
      <c r="AC15" s="1678" t="str">
        <f>IF(N15*1.085*(W15-Q15)/1000=0,"",N15*1.085*(W15-Q15)/1000)</f>
        <v/>
      </c>
      <c r="AD15" s="1678"/>
      <c r="AE15" s="1678"/>
      <c r="AF15" s="920"/>
      <c r="AG15" s="921"/>
      <c r="AH15" s="921"/>
      <c r="AI15" s="921"/>
      <c r="AJ15" s="922"/>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76"/>
      <c r="B16" s="2377"/>
      <c r="C16" s="2377"/>
      <c r="D16" s="2377"/>
      <c r="E16" s="2377"/>
      <c r="F16" s="2377"/>
      <c r="G16" s="2378"/>
      <c r="H16" s="2547" t="s">
        <v>102</v>
      </c>
      <c r="I16" s="2548"/>
      <c r="J16" s="2548"/>
      <c r="K16" s="2548"/>
      <c r="L16" s="2548"/>
      <c r="M16" s="2549"/>
      <c r="N16" s="2557"/>
      <c r="O16" s="2557"/>
      <c r="P16" s="2557"/>
      <c r="Q16" s="2558"/>
      <c r="R16" s="2558"/>
      <c r="S16" s="2558"/>
      <c r="T16" s="2542" t="str">
        <f>IF($A16&lt;&gt;"","---","")</f>
        <v/>
      </c>
      <c r="U16" s="2543"/>
      <c r="V16" s="2543"/>
      <c r="W16" s="2558"/>
      <c r="X16" s="2558"/>
      <c r="Y16" s="2558"/>
      <c r="Z16" s="2542" t="str">
        <f>IF($A16&lt;&gt;"","---","")</f>
        <v/>
      </c>
      <c r="AA16" s="2543"/>
      <c r="AB16" s="2543"/>
      <c r="AC16" s="2556"/>
      <c r="AD16" s="2556"/>
      <c r="AE16" s="2556"/>
      <c r="AF16" s="2536"/>
      <c r="AG16" s="2537"/>
      <c r="AH16" s="2537"/>
      <c r="AI16" s="2537"/>
      <c r="AJ16" s="2538"/>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79"/>
      <c r="B17" s="2380"/>
      <c r="C17" s="2380"/>
      <c r="D17" s="2380"/>
      <c r="E17" s="2380"/>
      <c r="F17" s="2380"/>
      <c r="G17" s="2381"/>
      <c r="H17" s="2385" t="s">
        <v>101</v>
      </c>
      <c r="I17" s="2386"/>
      <c r="J17" s="2386"/>
      <c r="K17" s="2386"/>
      <c r="L17" s="2386"/>
      <c r="M17" s="2387"/>
      <c r="N17" s="2402"/>
      <c r="O17" s="2402"/>
      <c r="P17" s="2402"/>
      <c r="Q17" s="927"/>
      <c r="R17" s="927"/>
      <c r="S17" s="927"/>
      <c r="T17" s="1299" t="str">
        <f>IF($A16&lt;&gt;"","---","")</f>
        <v/>
      </c>
      <c r="U17" s="1300"/>
      <c r="V17" s="1300"/>
      <c r="W17" s="927"/>
      <c r="X17" s="927"/>
      <c r="Y17" s="927"/>
      <c r="Z17" s="1299" t="str">
        <f>IF($A16&lt;&gt;"","---","")</f>
        <v/>
      </c>
      <c r="AA17" s="1300"/>
      <c r="AB17" s="1300"/>
      <c r="AC17" s="1678" t="str">
        <f>IF(N17*1.085*(W17-Q17)/1000=0,"",N17*1.085*(W17-Q17)/1000)</f>
        <v/>
      </c>
      <c r="AD17" s="1678"/>
      <c r="AE17" s="1678"/>
      <c r="AF17" s="920"/>
      <c r="AG17" s="921"/>
      <c r="AH17" s="921"/>
      <c r="AI17" s="921"/>
      <c r="AJ17" s="922"/>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76"/>
      <c r="B18" s="2377"/>
      <c r="C18" s="2377"/>
      <c r="D18" s="2377"/>
      <c r="E18" s="2377"/>
      <c r="F18" s="2377"/>
      <c r="G18" s="2378"/>
      <c r="H18" s="2547" t="s">
        <v>102</v>
      </c>
      <c r="I18" s="2548"/>
      <c r="J18" s="2548"/>
      <c r="K18" s="2548"/>
      <c r="L18" s="2548"/>
      <c r="M18" s="2549"/>
      <c r="N18" s="2557"/>
      <c r="O18" s="2557"/>
      <c r="P18" s="2557"/>
      <c r="Q18" s="2558"/>
      <c r="R18" s="2558"/>
      <c r="S18" s="2558"/>
      <c r="T18" s="2542" t="str">
        <f>IF($A18&lt;&gt;"","---","")</f>
        <v/>
      </c>
      <c r="U18" s="2543"/>
      <c r="V18" s="2543"/>
      <c r="W18" s="2558"/>
      <c r="X18" s="2558"/>
      <c r="Y18" s="2558"/>
      <c r="Z18" s="2542" t="str">
        <f>IF($A18&lt;&gt;"","---","")</f>
        <v/>
      </c>
      <c r="AA18" s="2543"/>
      <c r="AB18" s="2543"/>
      <c r="AC18" s="2556"/>
      <c r="AD18" s="2556"/>
      <c r="AE18" s="2556"/>
      <c r="AF18" s="2536"/>
      <c r="AG18" s="2537"/>
      <c r="AH18" s="2537"/>
      <c r="AI18" s="2537"/>
      <c r="AJ18" s="2538"/>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79"/>
      <c r="B19" s="2380"/>
      <c r="C19" s="2380"/>
      <c r="D19" s="2380"/>
      <c r="E19" s="2380"/>
      <c r="F19" s="2380"/>
      <c r="G19" s="2381"/>
      <c r="H19" s="2385" t="s">
        <v>101</v>
      </c>
      <c r="I19" s="2386"/>
      <c r="J19" s="2386"/>
      <c r="K19" s="2386"/>
      <c r="L19" s="2386"/>
      <c r="M19" s="2387"/>
      <c r="N19" s="2402"/>
      <c r="O19" s="2402"/>
      <c r="P19" s="2402"/>
      <c r="Q19" s="927"/>
      <c r="R19" s="927"/>
      <c r="S19" s="927"/>
      <c r="T19" s="1299" t="str">
        <f>IF($A18&lt;&gt;"","---","")</f>
        <v/>
      </c>
      <c r="U19" s="1300"/>
      <c r="V19" s="1300"/>
      <c r="W19" s="927"/>
      <c r="X19" s="927"/>
      <c r="Y19" s="927"/>
      <c r="Z19" s="1299" t="str">
        <f>IF($A18&lt;&gt;"","---","")</f>
        <v/>
      </c>
      <c r="AA19" s="1300"/>
      <c r="AB19" s="1300"/>
      <c r="AC19" s="1678" t="str">
        <f>IF(N19*1.085*(W19-Q19)/1000=0,"",N19*1.085*(W19-Q19)/1000)</f>
        <v/>
      </c>
      <c r="AD19" s="1678"/>
      <c r="AE19" s="1678"/>
      <c r="AF19" s="920"/>
      <c r="AG19" s="921"/>
      <c r="AH19" s="921"/>
      <c r="AI19" s="921"/>
      <c r="AJ19" s="922"/>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76"/>
      <c r="B20" s="2377"/>
      <c r="C20" s="2377"/>
      <c r="D20" s="2377"/>
      <c r="E20" s="2377"/>
      <c r="F20" s="2377"/>
      <c r="G20" s="2378"/>
      <c r="H20" s="2547" t="s">
        <v>102</v>
      </c>
      <c r="I20" s="2548"/>
      <c r="J20" s="2548"/>
      <c r="K20" s="2548"/>
      <c r="L20" s="2548"/>
      <c r="M20" s="2549"/>
      <c r="N20" s="2557"/>
      <c r="O20" s="2557"/>
      <c r="P20" s="2557"/>
      <c r="Q20" s="2558"/>
      <c r="R20" s="2558"/>
      <c r="S20" s="2558"/>
      <c r="T20" s="2542" t="str">
        <f>IF($A20&lt;&gt;"","---","")</f>
        <v/>
      </c>
      <c r="U20" s="2543"/>
      <c r="V20" s="2543"/>
      <c r="W20" s="2558"/>
      <c r="X20" s="2558"/>
      <c r="Y20" s="2558"/>
      <c r="Z20" s="2542" t="str">
        <f>IF($A20&lt;&gt;"","---","")</f>
        <v/>
      </c>
      <c r="AA20" s="2543"/>
      <c r="AB20" s="2543"/>
      <c r="AC20" s="2556"/>
      <c r="AD20" s="2556"/>
      <c r="AE20" s="2556"/>
      <c r="AF20" s="2536"/>
      <c r="AG20" s="2537"/>
      <c r="AH20" s="2537"/>
      <c r="AI20" s="2537"/>
      <c r="AJ20" s="2538"/>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79"/>
      <c r="B21" s="2380"/>
      <c r="C21" s="2380"/>
      <c r="D21" s="2380"/>
      <c r="E21" s="2380"/>
      <c r="F21" s="2380"/>
      <c r="G21" s="2381"/>
      <c r="H21" s="2385" t="s">
        <v>101</v>
      </c>
      <c r="I21" s="2386"/>
      <c r="J21" s="2386"/>
      <c r="K21" s="2386"/>
      <c r="L21" s="2386"/>
      <c r="M21" s="2387"/>
      <c r="N21" s="2402"/>
      <c r="O21" s="2402"/>
      <c r="P21" s="2402"/>
      <c r="Q21" s="927"/>
      <c r="R21" s="927"/>
      <c r="S21" s="927"/>
      <c r="T21" s="1299" t="str">
        <f>IF($A20&lt;&gt;"","---","")</f>
        <v/>
      </c>
      <c r="U21" s="1300"/>
      <c r="V21" s="1300"/>
      <c r="W21" s="927"/>
      <c r="X21" s="927"/>
      <c r="Y21" s="927"/>
      <c r="Z21" s="1299" t="str">
        <f>IF($A20&lt;&gt;"","---","")</f>
        <v/>
      </c>
      <c r="AA21" s="1300"/>
      <c r="AB21" s="1300"/>
      <c r="AC21" s="1678" t="str">
        <f>IF(N21*1.085*(W21-Q21)/1000=0,"",N21*1.085*(W21-Q21)/1000)</f>
        <v/>
      </c>
      <c r="AD21" s="1678"/>
      <c r="AE21" s="1678"/>
      <c r="AF21" s="920"/>
      <c r="AG21" s="921"/>
      <c r="AH21" s="921"/>
      <c r="AI21" s="921"/>
      <c r="AJ21" s="922"/>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76"/>
      <c r="B22" s="2377"/>
      <c r="C22" s="2377"/>
      <c r="D22" s="2377"/>
      <c r="E22" s="2377"/>
      <c r="F22" s="2377"/>
      <c r="G22" s="2378"/>
      <c r="H22" s="2547" t="s">
        <v>102</v>
      </c>
      <c r="I22" s="2548"/>
      <c r="J22" s="2548"/>
      <c r="K22" s="2548"/>
      <c r="L22" s="2548"/>
      <c r="M22" s="2549"/>
      <c r="N22" s="2557"/>
      <c r="O22" s="2557"/>
      <c r="P22" s="2557"/>
      <c r="Q22" s="2558"/>
      <c r="R22" s="2558"/>
      <c r="S22" s="2558"/>
      <c r="T22" s="2542" t="str">
        <f>IF($A22&lt;&gt;"","---","")</f>
        <v/>
      </c>
      <c r="U22" s="2543"/>
      <c r="V22" s="2543"/>
      <c r="W22" s="2558"/>
      <c r="X22" s="2558"/>
      <c r="Y22" s="2558"/>
      <c r="Z22" s="2542" t="str">
        <f>IF($A22&lt;&gt;"","---","")</f>
        <v/>
      </c>
      <c r="AA22" s="2543"/>
      <c r="AB22" s="2543"/>
      <c r="AC22" s="2556"/>
      <c r="AD22" s="2556"/>
      <c r="AE22" s="2556"/>
      <c r="AF22" s="2536"/>
      <c r="AG22" s="2537"/>
      <c r="AH22" s="2537"/>
      <c r="AI22" s="2537"/>
      <c r="AJ22" s="2538"/>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79"/>
      <c r="B23" s="2380"/>
      <c r="C23" s="2380"/>
      <c r="D23" s="2380"/>
      <c r="E23" s="2380"/>
      <c r="F23" s="2380"/>
      <c r="G23" s="2381"/>
      <c r="H23" s="2385" t="s">
        <v>101</v>
      </c>
      <c r="I23" s="2386"/>
      <c r="J23" s="2386"/>
      <c r="K23" s="2386"/>
      <c r="L23" s="2386"/>
      <c r="M23" s="2387"/>
      <c r="N23" s="2402"/>
      <c r="O23" s="2402"/>
      <c r="P23" s="2402"/>
      <c r="Q23" s="927"/>
      <c r="R23" s="927"/>
      <c r="S23" s="927"/>
      <c r="T23" s="1299" t="str">
        <f>IF($A22&lt;&gt;"","---","")</f>
        <v/>
      </c>
      <c r="U23" s="1300"/>
      <c r="V23" s="1300"/>
      <c r="W23" s="927"/>
      <c r="X23" s="927"/>
      <c r="Y23" s="927"/>
      <c r="Z23" s="1299" t="str">
        <f>IF($A22&lt;&gt;"","---","")</f>
        <v/>
      </c>
      <c r="AA23" s="1300"/>
      <c r="AB23" s="1300"/>
      <c r="AC23" s="1678" t="str">
        <f>IF(N23*1.085*(W23-Q23)/1000=0,"",N23*1.085*(W23-Q23)/1000)</f>
        <v/>
      </c>
      <c r="AD23" s="1678"/>
      <c r="AE23" s="1678"/>
      <c r="AF23" s="920"/>
      <c r="AG23" s="921"/>
      <c r="AH23" s="921"/>
      <c r="AI23" s="921"/>
      <c r="AJ23" s="922"/>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76"/>
      <c r="B24" s="2377"/>
      <c r="C24" s="2377"/>
      <c r="D24" s="2377"/>
      <c r="E24" s="2377"/>
      <c r="F24" s="2377"/>
      <c r="G24" s="2378"/>
      <c r="H24" s="2547" t="s">
        <v>102</v>
      </c>
      <c r="I24" s="2548"/>
      <c r="J24" s="2548"/>
      <c r="K24" s="2548"/>
      <c r="L24" s="2548"/>
      <c r="M24" s="2549"/>
      <c r="N24" s="2557"/>
      <c r="O24" s="2557"/>
      <c r="P24" s="2557"/>
      <c r="Q24" s="2558"/>
      <c r="R24" s="2558"/>
      <c r="S24" s="2558"/>
      <c r="T24" s="2542" t="str">
        <f>IF($A24&lt;&gt;"","---","")</f>
        <v/>
      </c>
      <c r="U24" s="2543"/>
      <c r="V24" s="2543"/>
      <c r="W24" s="2558"/>
      <c r="X24" s="2558"/>
      <c r="Y24" s="2558"/>
      <c r="Z24" s="2542" t="str">
        <f>IF($A24&lt;&gt;"","---","")</f>
        <v/>
      </c>
      <c r="AA24" s="2543"/>
      <c r="AB24" s="2543"/>
      <c r="AC24" s="2556"/>
      <c r="AD24" s="2556"/>
      <c r="AE24" s="2556"/>
      <c r="AF24" s="2536"/>
      <c r="AG24" s="2537"/>
      <c r="AH24" s="2537"/>
      <c r="AI24" s="2537"/>
      <c r="AJ24" s="2538"/>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79"/>
      <c r="B25" s="2380"/>
      <c r="C25" s="2380"/>
      <c r="D25" s="2380"/>
      <c r="E25" s="2380"/>
      <c r="F25" s="2380"/>
      <c r="G25" s="2381"/>
      <c r="H25" s="2385" t="s">
        <v>101</v>
      </c>
      <c r="I25" s="2386"/>
      <c r="J25" s="2386"/>
      <c r="K25" s="2386"/>
      <c r="L25" s="2386"/>
      <c r="M25" s="2387"/>
      <c r="N25" s="2402"/>
      <c r="O25" s="2402"/>
      <c r="P25" s="2402"/>
      <c r="Q25" s="927"/>
      <c r="R25" s="927"/>
      <c r="S25" s="927"/>
      <c r="T25" s="1299" t="str">
        <f>IF($A24&lt;&gt;"","---","")</f>
        <v/>
      </c>
      <c r="U25" s="1300"/>
      <c r="V25" s="1300"/>
      <c r="W25" s="927"/>
      <c r="X25" s="927"/>
      <c r="Y25" s="927"/>
      <c r="Z25" s="1299" t="str">
        <f>IF($A24&lt;&gt;"","---","")</f>
        <v/>
      </c>
      <c r="AA25" s="1300"/>
      <c r="AB25" s="1300"/>
      <c r="AC25" s="1678" t="str">
        <f>IF(N25*1.085*(W25-Q25)/1000=0,"",N25*1.085*(W25-Q25)/1000)</f>
        <v/>
      </c>
      <c r="AD25" s="1678"/>
      <c r="AE25" s="1678"/>
      <c r="AF25" s="920"/>
      <c r="AG25" s="921"/>
      <c r="AH25" s="921"/>
      <c r="AI25" s="921"/>
      <c r="AJ25" s="922"/>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76"/>
      <c r="B26" s="2377"/>
      <c r="C26" s="2377"/>
      <c r="D26" s="2377"/>
      <c r="E26" s="2377"/>
      <c r="F26" s="2377"/>
      <c r="G26" s="2378"/>
      <c r="H26" s="2547" t="s">
        <v>102</v>
      </c>
      <c r="I26" s="2548"/>
      <c r="J26" s="2548"/>
      <c r="K26" s="2548"/>
      <c r="L26" s="2548"/>
      <c r="M26" s="2549"/>
      <c r="N26" s="2557"/>
      <c r="O26" s="2557"/>
      <c r="P26" s="2557"/>
      <c r="Q26" s="2558"/>
      <c r="R26" s="2558"/>
      <c r="S26" s="2558"/>
      <c r="T26" s="2542" t="str">
        <f>IF($A26&lt;&gt;"","---","")</f>
        <v/>
      </c>
      <c r="U26" s="2543"/>
      <c r="V26" s="2543"/>
      <c r="W26" s="2558"/>
      <c r="X26" s="2558"/>
      <c r="Y26" s="2558"/>
      <c r="Z26" s="2542" t="str">
        <f>IF($A26&lt;&gt;"","---","")</f>
        <v/>
      </c>
      <c r="AA26" s="2543"/>
      <c r="AB26" s="2543"/>
      <c r="AC26" s="2556"/>
      <c r="AD26" s="2556"/>
      <c r="AE26" s="2556"/>
      <c r="AF26" s="2536"/>
      <c r="AG26" s="2537"/>
      <c r="AH26" s="2537"/>
      <c r="AI26" s="2537"/>
      <c r="AJ26" s="2538"/>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79"/>
      <c r="B27" s="2380"/>
      <c r="C27" s="2380"/>
      <c r="D27" s="2380"/>
      <c r="E27" s="2380"/>
      <c r="F27" s="2380"/>
      <c r="G27" s="2381"/>
      <c r="H27" s="2385" t="s">
        <v>101</v>
      </c>
      <c r="I27" s="2386"/>
      <c r="J27" s="2386"/>
      <c r="K27" s="2386"/>
      <c r="L27" s="2386"/>
      <c r="M27" s="2387"/>
      <c r="N27" s="2402"/>
      <c r="O27" s="2402"/>
      <c r="P27" s="2402"/>
      <c r="Q27" s="927"/>
      <c r="R27" s="927"/>
      <c r="S27" s="927"/>
      <c r="T27" s="1299" t="str">
        <f>IF($A26&lt;&gt;"","---","")</f>
        <v/>
      </c>
      <c r="U27" s="1300"/>
      <c r="V27" s="1300"/>
      <c r="W27" s="927"/>
      <c r="X27" s="927"/>
      <c r="Y27" s="927"/>
      <c r="Z27" s="1299" t="str">
        <f>IF($A26&lt;&gt;"","---","")</f>
        <v/>
      </c>
      <c r="AA27" s="1300"/>
      <c r="AB27" s="1300"/>
      <c r="AC27" s="1678" t="str">
        <f>IF(N27*1.085*(W27-Q27)/1000=0,"",N27*1.085*(W27-Q27)/1000)</f>
        <v/>
      </c>
      <c r="AD27" s="1678"/>
      <c r="AE27" s="1678"/>
      <c r="AF27" s="920"/>
      <c r="AG27" s="921"/>
      <c r="AH27" s="921"/>
      <c r="AI27" s="921"/>
      <c r="AJ27" s="922"/>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76"/>
      <c r="B28" s="2377"/>
      <c r="C28" s="2377"/>
      <c r="D28" s="2377"/>
      <c r="E28" s="2377"/>
      <c r="F28" s="2377"/>
      <c r="G28" s="2378"/>
      <c r="H28" s="2547" t="s">
        <v>102</v>
      </c>
      <c r="I28" s="2548"/>
      <c r="J28" s="2548"/>
      <c r="K28" s="2548"/>
      <c r="L28" s="2548"/>
      <c r="M28" s="2549"/>
      <c r="N28" s="2550"/>
      <c r="O28" s="2551"/>
      <c r="P28" s="2552"/>
      <c r="Q28" s="2553"/>
      <c r="R28" s="2554"/>
      <c r="S28" s="2555"/>
      <c r="T28" s="2542" t="str">
        <f>IF($A28&lt;&gt;"","---","")</f>
        <v/>
      </c>
      <c r="U28" s="2543"/>
      <c r="V28" s="2543"/>
      <c r="W28" s="2553"/>
      <c r="X28" s="2554"/>
      <c r="Y28" s="2555"/>
      <c r="Z28" s="2542" t="str">
        <f>IF($A28&lt;&gt;"","---","")</f>
        <v/>
      </c>
      <c r="AA28" s="2543"/>
      <c r="AB28" s="2543"/>
      <c r="AC28" s="2544"/>
      <c r="AD28" s="2545"/>
      <c r="AE28" s="2546"/>
      <c r="AF28" s="2536"/>
      <c r="AG28" s="2537"/>
      <c r="AH28" s="2537"/>
      <c r="AI28" s="2537"/>
      <c r="AJ28" s="2538"/>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79"/>
      <c r="B29" s="2380"/>
      <c r="C29" s="2380"/>
      <c r="D29" s="2380"/>
      <c r="E29" s="2380"/>
      <c r="F29" s="2380"/>
      <c r="G29" s="2381"/>
      <c r="H29" s="2385" t="s">
        <v>101</v>
      </c>
      <c r="I29" s="2386"/>
      <c r="J29" s="2386"/>
      <c r="K29" s="2386"/>
      <c r="L29" s="2386"/>
      <c r="M29" s="2387"/>
      <c r="N29" s="959"/>
      <c r="O29" s="960"/>
      <c r="P29" s="961"/>
      <c r="Q29" s="962"/>
      <c r="R29" s="963"/>
      <c r="S29" s="964"/>
      <c r="T29" s="1299" t="str">
        <f>IF($A28&lt;&gt;"","---","")</f>
        <v/>
      </c>
      <c r="U29" s="1300"/>
      <c r="V29" s="1300"/>
      <c r="W29" s="962"/>
      <c r="X29" s="963"/>
      <c r="Y29" s="964"/>
      <c r="Z29" s="1299" t="str">
        <f>IF($A28&lt;&gt;"","---","")</f>
        <v/>
      </c>
      <c r="AA29" s="1300"/>
      <c r="AB29" s="1300"/>
      <c r="AC29" s="1678" t="str">
        <f>IF(N29*1.085*(W29-Q29)/1000=0,"",N29*1.085*(W29-Q29)/1000)</f>
        <v/>
      </c>
      <c r="AD29" s="1678"/>
      <c r="AE29" s="1678"/>
      <c r="AF29" s="920"/>
      <c r="AG29" s="921"/>
      <c r="AH29" s="921"/>
      <c r="AI29" s="921"/>
      <c r="AJ29" s="922"/>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76"/>
      <c r="B30" s="2377"/>
      <c r="C30" s="2377"/>
      <c r="D30" s="2377"/>
      <c r="E30" s="2377"/>
      <c r="F30" s="2377"/>
      <c r="G30" s="2378"/>
      <c r="H30" s="2547" t="s">
        <v>102</v>
      </c>
      <c r="I30" s="2548"/>
      <c r="J30" s="2548"/>
      <c r="K30" s="2548"/>
      <c r="L30" s="2548"/>
      <c r="M30" s="2549"/>
      <c r="N30" s="2550"/>
      <c r="O30" s="2551"/>
      <c r="P30" s="2552"/>
      <c r="Q30" s="2553"/>
      <c r="R30" s="2554"/>
      <c r="S30" s="2555"/>
      <c r="T30" s="2542" t="str">
        <f>IF($A30&lt;&gt;"","---","")</f>
        <v/>
      </c>
      <c r="U30" s="2543"/>
      <c r="V30" s="2543"/>
      <c r="W30" s="2553"/>
      <c r="X30" s="2554"/>
      <c r="Y30" s="2555"/>
      <c r="Z30" s="2542" t="str">
        <f>IF($A30&lt;&gt;"","---","")</f>
        <v/>
      </c>
      <c r="AA30" s="2543"/>
      <c r="AB30" s="2543"/>
      <c r="AC30" s="2544"/>
      <c r="AD30" s="2545"/>
      <c r="AE30" s="2546"/>
      <c r="AF30" s="2536"/>
      <c r="AG30" s="2537"/>
      <c r="AH30" s="2537"/>
      <c r="AI30" s="2537"/>
      <c r="AJ30" s="2538"/>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79"/>
      <c r="B31" s="2380"/>
      <c r="C31" s="2380"/>
      <c r="D31" s="2380"/>
      <c r="E31" s="2380"/>
      <c r="F31" s="2380"/>
      <c r="G31" s="2381"/>
      <c r="H31" s="2385" t="s">
        <v>101</v>
      </c>
      <c r="I31" s="2386"/>
      <c r="J31" s="2386"/>
      <c r="K31" s="2386"/>
      <c r="L31" s="2386"/>
      <c r="M31" s="2387"/>
      <c r="N31" s="959"/>
      <c r="O31" s="960"/>
      <c r="P31" s="961"/>
      <c r="Q31" s="962"/>
      <c r="R31" s="963"/>
      <c r="S31" s="964"/>
      <c r="T31" s="1299" t="str">
        <f>IF($A30&lt;&gt;"","---","")</f>
        <v/>
      </c>
      <c r="U31" s="1300"/>
      <c r="V31" s="1300"/>
      <c r="W31" s="962"/>
      <c r="X31" s="963"/>
      <c r="Y31" s="964"/>
      <c r="Z31" s="1299" t="str">
        <f>IF($A30&lt;&gt;"","---","")</f>
        <v/>
      </c>
      <c r="AA31" s="1300"/>
      <c r="AB31" s="1300"/>
      <c r="AC31" s="1678" t="str">
        <f>IF(N31*1.085*(W31-Q31)/1000=0,"",N31*1.085*(W31-Q31)/1000)</f>
        <v/>
      </c>
      <c r="AD31" s="1678"/>
      <c r="AE31" s="1678"/>
      <c r="AF31" s="920"/>
      <c r="AG31" s="921"/>
      <c r="AH31" s="921"/>
      <c r="AI31" s="921"/>
      <c r="AJ31" s="922"/>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76"/>
      <c r="B32" s="2377"/>
      <c r="C32" s="2377"/>
      <c r="D32" s="2377"/>
      <c r="E32" s="2377"/>
      <c r="F32" s="2377"/>
      <c r="G32" s="2378"/>
      <c r="H32" s="2547" t="s">
        <v>102</v>
      </c>
      <c r="I32" s="2548"/>
      <c r="J32" s="2548"/>
      <c r="K32" s="2548"/>
      <c r="L32" s="2548"/>
      <c r="M32" s="2549"/>
      <c r="N32" s="2550"/>
      <c r="O32" s="2551"/>
      <c r="P32" s="2552"/>
      <c r="Q32" s="2553"/>
      <c r="R32" s="2554"/>
      <c r="S32" s="2555"/>
      <c r="T32" s="2542" t="str">
        <f>IF($A32&lt;&gt;"","---","")</f>
        <v/>
      </c>
      <c r="U32" s="2543"/>
      <c r="V32" s="2543"/>
      <c r="W32" s="2553"/>
      <c r="X32" s="2554"/>
      <c r="Y32" s="2555"/>
      <c r="Z32" s="2542" t="str">
        <f>IF($A32&lt;&gt;"","---","")</f>
        <v/>
      </c>
      <c r="AA32" s="2543"/>
      <c r="AB32" s="2543"/>
      <c r="AC32" s="2544"/>
      <c r="AD32" s="2545"/>
      <c r="AE32" s="2546"/>
      <c r="AF32" s="2536"/>
      <c r="AG32" s="2537"/>
      <c r="AH32" s="2537"/>
      <c r="AI32" s="2537"/>
      <c r="AJ32" s="2538"/>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82"/>
      <c r="B33" s="2383"/>
      <c r="C33" s="2383"/>
      <c r="D33" s="2383"/>
      <c r="E33" s="2383"/>
      <c r="F33" s="2383"/>
      <c r="G33" s="2384"/>
      <c r="H33" s="2403" t="s">
        <v>101</v>
      </c>
      <c r="I33" s="2404"/>
      <c r="J33" s="2404"/>
      <c r="K33" s="2404"/>
      <c r="L33" s="2404"/>
      <c r="M33" s="2405"/>
      <c r="N33" s="980"/>
      <c r="O33" s="981"/>
      <c r="P33" s="982"/>
      <c r="Q33" s="968"/>
      <c r="R33" s="969"/>
      <c r="S33" s="970"/>
      <c r="T33" s="2450" t="str">
        <f>IF($A32&lt;&gt;"","---","")</f>
        <v/>
      </c>
      <c r="U33" s="2301"/>
      <c r="V33" s="2301"/>
      <c r="W33" s="968"/>
      <c r="X33" s="969"/>
      <c r="Y33" s="970"/>
      <c r="Z33" s="2450" t="str">
        <f>IF($A32&lt;&gt;"","---","")</f>
        <v/>
      </c>
      <c r="AA33" s="2301"/>
      <c r="AB33" s="2301"/>
      <c r="AC33" s="2539" t="str">
        <f>IF(N33*1.085*(W33-Q33)/1000=0,"",N33*1.085*(W33-Q33)/1000)</f>
        <v/>
      </c>
      <c r="AD33" s="2540"/>
      <c r="AE33" s="2541"/>
      <c r="AF33" s="971"/>
      <c r="AG33" s="972"/>
      <c r="AH33" s="972"/>
      <c r="AI33" s="972"/>
      <c r="AJ33" s="973"/>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70"/>
      <c r="C36" s="1970"/>
      <c r="D36" s="1970"/>
      <c r="E36" s="1970"/>
      <c r="F36" s="1970"/>
      <c r="G36" s="1970"/>
      <c r="H36" s="1970"/>
      <c r="I36" s="1970"/>
      <c r="J36" s="1970"/>
      <c r="K36" s="1970"/>
      <c r="L36" s="1970"/>
      <c r="M36" s="1970"/>
      <c r="N36" s="1970"/>
      <c r="O36" s="1970"/>
      <c r="P36" s="1970"/>
      <c r="Q36" s="1970"/>
      <c r="R36" s="1970"/>
      <c r="S36" s="1970"/>
      <c r="T36" s="1970"/>
      <c r="U36" s="1970"/>
      <c r="V36" s="1970"/>
      <c r="W36" s="1970"/>
      <c r="X36" s="1970"/>
      <c r="Y36" s="1970"/>
      <c r="Z36" s="1970"/>
      <c r="AA36" s="1970"/>
      <c r="AB36" s="1970"/>
      <c r="AC36" s="1970"/>
      <c r="AD36" s="1970"/>
      <c r="AE36" s="1970"/>
      <c r="AF36" s="1970"/>
      <c r="AG36" s="1970"/>
      <c r="AH36" s="1970"/>
      <c r="AI36" s="1970"/>
      <c r="AJ36" s="1970"/>
      <c r="AK36" s="1970"/>
      <c r="AL36" s="1970"/>
      <c r="AM36" s="1970"/>
      <c r="AN36" s="1970"/>
      <c r="AO36" s="1970"/>
      <c r="AP36" s="1970"/>
      <c r="AQ36" s="1970"/>
      <c r="AR36" s="1970"/>
      <c r="AS36" s="1970"/>
      <c r="AT36" s="1970"/>
      <c r="AU36" s="1970"/>
      <c r="AV36" s="1970"/>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70"/>
      <c r="C37" s="1970"/>
      <c r="D37" s="1970"/>
      <c r="E37" s="1970"/>
      <c r="F37" s="1970"/>
      <c r="G37" s="1970"/>
      <c r="H37" s="1970"/>
      <c r="I37" s="1970"/>
      <c r="J37" s="1970"/>
      <c r="K37" s="1970"/>
      <c r="L37" s="1970"/>
      <c r="M37" s="1970"/>
      <c r="N37" s="1970"/>
      <c r="O37" s="1970"/>
      <c r="P37" s="1970"/>
      <c r="Q37" s="1970"/>
      <c r="R37" s="1970"/>
      <c r="S37" s="1970"/>
      <c r="T37" s="1970"/>
      <c r="U37" s="1970"/>
      <c r="V37" s="1970"/>
      <c r="W37" s="1970"/>
      <c r="X37" s="1970"/>
      <c r="Y37" s="1970"/>
      <c r="Z37" s="1970"/>
      <c r="AA37" s="1970"/>
      <c r="AB37" s="1970"/>
      <c r="AC37" s="1970"/>
      <c r="AD37" s="1970"/>
      <c r="AE37" s="1970"/>
      <c r="AF37" s="1970"/>
      <c r="AG37" s="1970"/>
      <c r="AH37" s="1970"/>
      <c r="AI37" s="1970"/>
      <c r="AJ37" s="1970"/>
      <c r="AK37" s="1970"/>
      <c r="AL37" s="1970"/>
      <c r="AM37" s="1970"/>
      <c r="AN37" s="1970"/>
      <c r="AO37" s="1970"/>
      <c r="AP37" s="1970"/>
      <c r="AQ37" s="1970"/>
      <c r="AR37" s="1970"/>
      <c r="AS37" s="1970"/>
      <c r="AT37" s="1970"/>
      <c r="AU37" s="1970"/>
      <c r="AV37" s="1970"/>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70"/>
      <c r="C38" s="1970"/>
      <c r="D38" s="1970"/>
      <c r="E38" s="1970"/>
      <c r="F38" s="1970"/>
      <c r="G38" s="1970"/>
      <c r="H38" s="1970"/>
      <c r="I38" s="1970"/>
      <c r="J38" s="1970"/>
      <c r="K38" s="1970"/>
      <c r="L38" s="1970"/>
      <c r="M38" s="1970"/>
      <c r="N38" s="1970"/>
      <c r="O38" s="1970"/>
      <c r="P38" s="1970"/>
      <c r="Q38" s="1970"/>
      <c r="R38" s="1970"/>
      <c r="S38" s="1970"/>
      <c r="T38" s="1970"/>
      <c r="U38" s="1970"/>
      <c r="V38" s="1970"/>
      <c r="W38" s="1970"/>
      <c r="X38" s="1970"/>
      <c r="Y38" s="1970"/>
      <c r="Z38" s="1970"/>
      <c r="AA38" s="1970"/>
      <c r="AB38" s="1970"/>
      <c r="AC38" s="1970"/>
      <c r="AD38" s="1970"/>
      <c r="AE38" s="1970"/>
      <c r="AF38" s="1970"/>
      <c r="AG38" s="1970"/>
      <c r="AH38" s="1970"/>
      <c r="AI38" s="1970"/>
      <c r="AJ38" s="1970"/>
      <c r="AK38" s="1970"/>
      <c r="AL38" s="1970"/>
      <c r="AM38" s="1970"/>
      <c r="AN38" s="1970"/>
      <c r="AO38" s="1970"/>
      <c r="AP38" s="1970"/>
      <c r="AQ38" s="1970"/>
      <c r="AR38" s="1970"/>
      <c r="AS38" s="1970"/>
      <c r="AT38" s="1970"/>
      <c r="AU38" s="1970"/>
      <c r="AV38" s="197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70"/>
      <c r="C39" s="1970"/>
      <c r="D39" s="1970"/>
      <c r="E39" s="1970"/>
      <c r="F39" s="1970"/>
      <c r="G39" s="1970"/>
      <c r="H39" s="1970"/>
      <c r="I39" s="1970"/>
      <c r="J39" s="1970"/>
      <c r="K39" s="1970"/>
      <c r="L39" s="1970"/>
      <c r="M39" s="1970"/>
      <c r="N39" s="1970"/>
      <c r="O39" s="1970"/>
      <c r="P39" s="1970"/>
      <c r="Q39" s="1970"/>
      <c r="R39" s="1970"/>
      <c r="S39" s="1970"/>
      <c r="T39" s="1970"/>
      <c r="U39" s="1970"/>
      <c r="V39" s="1970"/>
      <c r="W39" s="1970"/>
      <c r="X39" s="1970"/>
      <c r="Y39" s="1970"/>
      <c r="Z39" s="1970"/>
      <c r="AA39" s="1970"/>
      <c r="AB39" s="1970"/>
      <c r="AC39" s="1970"/>
      <c r="AD39" s="1970"/>
      <c r="AE39" s="1970"/>
      <c r="AF39" s="1970"/>
      <c r="AG39" s="1970"/>
      <c r="AH39" s="1970"/>
      <c r="AI39" s="1970"/>
      <c r="AJ39" s="1970"/>
      <c r="AK39" s="1970"/>
      <c r="AL39" s="1970"/>
      <c r="AM39" s="1970"/>
      <c r="AN39" s="1970"/>
      <c r="AO39" s="1970"/>
      <c r="AP39" s="1970"/>
      <c r="AQ39" s="1970"/>
      <c r="AR39" s="1970"/>
      <c r="AS39" s="1970"/>
      <c r="AT39" s="1970"/>
      <c r="AU39" s="1970"/>
      <c r="AV39" s="197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70"/>
      <c r="C40" s="1970"/>
      <c r="D40" s="1970"/>
      <c r="E40" s="1970"/>
      <c r="F40" s="1970"/>
      <c r="G40" s="1970"/>
      <c r="H40" s="1970"/>
      <c r="I40" s="1970"/>
      <c r="J40" s="1970"/>
      <c r="K40" s="1970"/>
      <c r="L40" s="1970"/>
      <c r="M40" s="1970"/>
      <c r="N40" s="1970"/>
      <c r="O40" s="1970"/>
      <c r="P40" s="1970"/>
      <c r="Q40" s="1970"/>
      <c r="R40" s="1970"/>
      <c r="S40" s="1970"/>
      <c r="T40" s="1970"/>
      <c r="U40" s="1970"/>
      <c r="V40" s="1970"/>
      <c r="W40" s="1970"/>
      <c r="X40" s="1970"/>
      <c r="Y40" s="1970"/>
      <c r="Z40" s="1970"/>
      <c r="AA40" s="1970"/>
      <c r="AB40" s="1970"/>
      <c r="AC40" s="1970"/>
      <c r="AD40" s="1970"/>
      <c r="AE40" s="1970"/>
      <c r="AF40" s="1970"/>
      <c r="AG40" s="1970"/>
      <c r="AH40" s="1970"/>
      <c r="AI40" s="1970"/>
      <c r="AJ40" s="1970"/>
      <c r="AK40" s="1970"/>
      <c r="AL40" s="1970"/>
      <c r="AM40" s="1970"/>
      <c r="AN40" s="1970"/>
      <c r="AO40" s="1970"/>
      <c r="AP40" s="1970"/>
      <c r="AQ40" s="1970"/>
      <c r="AR40" s="1970"/>
      <c r="AS40" s="1970"/>
      <c r="AT40" s="1970"/>
      <c r="AU40" s="1970"/>
      <c r="AV40" s="197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4" t="s">
        <v>38</v>
      </c>
      <c r="B42" s="1714"/>
      <c r="C42" s="1714"/>
      <c r="D42" s="1714"/>
      <c r="E42" s="967"/>
      <c r="F42" s="967"/>
      <c r="G42" s="967"/>
      <c r="H42" s="967"/>
      <c r="I42" s="967"/>
      <c r="J42" s="967"/>
      <c r="K42" s="967"/>
      <c r="L42" s="6"/>
      <c r="M42" s="6"/>
      <c r="N42" s="6"/>
      <c r="O42" s="6"/>
      <c r="P42" s="6"/>
      <c r="Q42" s="6"/>
      <c r="R42" s="6"/>
      <c r="S42" s="6"/>
      <c r="T42" s="6"/>
      <c r="U42" s="6"/>
      <c r="V42" s="6"/>
      <c r="W42" s="6"/>
      <c r="X42" s="6"/>
      <c r="Y42" s="6"/>
      <c r="Z42" s="6"/>
      <c r="AA42" s="6"/>
      <c r="AB42" s="6"/>
      <c r="AC42" s="6"/>
      <c r="AD42" s="1714" t="s">
        <v>37</v>
      </c>
      <c r="AE42" s="1714"/>
      <c r="AF42" s="1714"/>
      <c r="AG42" s="1714"/>
      <c r="AH42" s="1714"/>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8" t="s">
        <v>49</v>
      </c>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19" t="s">
        <v>866</v>
      </c>
      <c r="AA5" s="919"/>
      <c r="AB5" s="919"/>
      <c r="AC5" s="919"/>
      <c r="AD5" s="919"/>
      <c r="AE5" s="919"/>
      <c r="AF5" s="919"/>
      <c r="AG5" s="919"/>
      <c r="AH5" s="919"/>
      <c r="AI5" s="919"/>
      <c r="AJ5" s="919"/>
      <c r="AK5" s="919"/>
      <c r="AL5" s="919"/>
      <c r="AM5" s="919"/>
      <c r="AN5" s="919"/>
      <c r="AO5" s="919"/>
      <c r="AP5" s="919"/>
      <c r="AQ5" s="919"/>
      <c r="AR5" s="919"/>
      <c r="AS5" s="919"/>
      <c r="AT5" s="919"/>
      <c r="AU5" s="919"/>
      <c r="AV5" s="919"/>
      <c r="AW5" s="5"/>
      <c r="AX5" s="898" t="s">
        <v>696</v>
      </c>
      <c r="AY5" s="899"/>
      <c r="AZ5" s="899"/>
      <c r="BA5" s="899"/>
      <c r="BB5" s="899"/>
      <c r="BC5" s="899"/>
      <c r="BD5" s="899"/>
      <c r="BE5" s="899"/>
      <c r="BF5" s="899"/>
      <c r="BG5" s="899"/>
      <c r="BH5" s="899"/>
      <c r="BI5" s="899"/>
      <c r="BJ5" s="899"/>
      <c r="BK5" s="899"/>
      <c r="BL5" s="900"/>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13"/>
      <c r="AY6" s="914"/>
      <c r="AZ6" s="914"/>
      <c r="BA6" s="914"/>
      <c r="BB6" s="915"/>
      <c r="BC6" s="916"/>
      <c r="BD6" s="914"/>
      <c r="BE6" s="914"/>
      <c r="BF6" s="914"/>
      <c r="BG6" s="915"/>
      <c r="BH6" s="916"/>
      <c r="BI6" s="914"/>
      <c r="BJ6" s="914"/>
      <c r="BK6" s="914"/>
      <c r="BL6" s="917"/>
      <c r="BM6" s="5"/>
      <c r="BN6" s="5"/>
      <c r="BO6" s="5"/>
      <c r="BP6" s="5"/>
      <c r="BQ6" s="5"/>
      <c r="BR6" s="5"/>
      <c r="BS6" s="5"/>
      <c r="BT6" s="5"/>
      <c r="BU6" s="5"/>
      <c r="BV6" s="5"/>
      <c r="BW6" s="5"/>
      <c r="BX6" s="5"/>
      <c r="BY6" s="5"/>
      <c r="BZ6" s="5"/>
      <c r="CA6" s="5"/>
      <c r="CB6" s="5"/>
      <c r="CC6" s="5"/>
      <c r="CD6" s="5"/>
      <c r="CE6" s="5"/>
      <c r="CF6" s="5"/>
    </row>
    <row r="7" spans="1:84" ht="12" customHeight="1" x14ac:dyDescent="0.25">
      <c r="A7" s="895" t="s">
        <v>48</v>
      </c>
      <c r="B7" s="895"/>
      <c r="C7" s="895"/>
      <c r="D7" s="895"/>
      <c r="E7" s="895"/>
      <c r="F7" s="896"/>
      <c r="G7" s="896"/>
      <c r="H7" s="896"/>
      <c r="I7" s="896"/>
      <c r="J7" s="896"/>
      <c r="K7" s="896"/>
      <c r="L7" s="896"/>
      <c r="M7" s="896"/>
      <c r="N7" s="896"/>
      <c r="O7" s="896"/>
      <c r="P7" s="89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4"/>
      <c r="AY7" s="878"/>
      <c r="AZ7" s="878"/>
      <c r="BA7" s="878"/>
      <c r="BB7" s="879"/>
      <c r="BC7" s="877"/>
      <c r="BD7" s="878"/>
      <c r="BE7" s="878"/>
      <c r="BF7" s="878"/>
      <c r="BG7" s="879"/>
      <c r="BH7" s="877"/>
      <c r="BI7" s="878"/>
      <c r="BJ7" s="878"/>
      <c r="BK7" s="878"/>
      <c r="BL7" s="880"/>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894"/>
      <c r="AY8" s="878"/>
      <c r="AZ8" s="878"/>
      <c r="BA8" s="878"/>
      <c r="BB8" s="879"/>
      <c r="BC8" s="877"/>
      <c r="BD8" s="878"/>
      <c r="BE8" s="878"/>
      <c r="BF8" s="878"/>
      <c r="BG8" s="879"/>
      <c r="BH8" s="877"/>
      <c r="BI8" s="878"/>
      <c r="BJ8" s="878"/>
      <c r="BK8" s="878"/>
      <c r="BL8" s="880"/>
      <c r="BM8" s="5"/>
      <c r="BN8" s="5"/>
      <c r="BO8" s="5"/>
      <c r="BP8" s="5"/>
      <c r="BQ8" s="5"/>
      <c r="BR8" s="5"/>
      <c r="BS8" s="5"/>
      <c r="BT8" s="5"/>
      <c r="BU8" s="5"/>
      <c r="BV8" s="5"/>
      <c r="BW8" s="5"/>
      <c r="BX8" s="5"/>
      <c r="BY8" s="5"/>
      <c r="BZ8" s="5"/>
      <c r="CA8" s="5"/>
      <c r="CB8" s="5"/>
      <c r="CC8" s="5"/>
      <c r="CD8" s="5"/>
      <c r="CE8" s="5"/>
      <c r="CF8" s="5"/>
    </row>
    <row r="9" spans="1:84" ht="12" customHeight="1" thickBot="1" x14ac:dyDescent="0.3">
      <c r="A9" s="887" t="s">
        <v>870</v>
      </c>
      <c r="B9" s="888"/>
      <c r="C9" s="888"/>
      <c r="D9" s="888"/>
      <c r="E9" s="888"/>
      <c r="F9" s="888"/>
      <c r="G9" s="888"/>
      <c r="H9" s="888"/>
      <c r="I9" s="888"/>
      <c r="J9" s="888"/>
      <c r="K9" s="888"/>
      <c r="L9" s="888"/>
      <c r="M9" s="888"/>
      <c r="N9" s="888"/>
      <c r="O9" s="888"/>
      <c r="P9" s="888"/>
      <c r="Q9" s="888"/>
      <c r="R9" s="888"/>
      <c r="S9" s="888"/>
      <c r="T9" s="888"/>
      <c r="U9" s="888"/>
      <c r="V9" s="888"/>
      <c r="W9" s="888"/>
      <c r="X9" s="888"/>
      <c r="Y9" s="888"/>
      <c r="Z9" s="888"/>
      <c r="AA9" s="888"/>
      <c r="AB9" s="888"/>
      <c r="AC9" s="888"/>
      <c r="AD9" s="888"/>
      <c r="AE9" s="888"/>
      <c r="AF9" s="888"/>
      <c r="AG9" s="888"/>
      <c r="AH9" s="888"/>
      <c r="AI9" s="889"/>
      <c r="AJ9" s="23"/>
      <c r="AK9" s="23"/>
      <c r="AL9" s="23"/>
      <c r="AM9" s="23"/>
      <c r="AN9" s="23"/>
      <c r="AO9" s="23"/>
      <c r="AP9" s="23"/>
      <c r="AQ9" s="23"/>
      <c r="AR9" s="23"/>
      <c r="AS9" s="23"/>
      <c r="AT9" s="23"/>
      <c r="AU9" s="23"/>
      <c r="AV9" s="23"/>
      <c r="AW9" s="5"/>
      <c r="AX9" s="894"/>
      <c r="AY9" s="878"/>
      <c r="AZ9" s="878"/>
      <c r="BA9" s="878"/>
      <c r="BB9" s="879"/>
      <c r="BC9" s="877"/>
      <c r="BD9" s="878"/>
      <c r="BE9" s="878"/>
      <c r="BF9" s="878"/>
      <c r="BG9" s="879"/>
      <c r="BH9" s="877"/>
      <c r="BI9" s="878"/>
      <c r="BJ9" s="878"/>
      <c r="BK9" s="878"/>
      <c r="BL9" s="880"/>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04" t="s">
        <v>867</v>
      </c>
      <c r="B10" s="2566"/>
      <c r="C10" s="2566"/>
      <c r="D10" s="2566"/>
      <c r="E10" s="2566"/>
      <c r="F10" s="2566"/>
      <c r="G10" s="905"/>
      <c r="H10" s="881" t="s">
        <v>427</v>
      </c>
      <c r="I10" s="2566"/>
      <c r="J10" s="2566"/>
      <c r="K10" s="2566"/>
      <c r="L10" s="2566"/>
      <c r="M10" s="905"/>
      <c r="N10" s="881" t="s">
        <v>423</v>
      </c>
      <c r="O10" s="2566"/>
      <c r="P10" s="905"/>
      <c r="Q10" s="881" t="s">
        <v>422</v>
      </c>
      <c r="R10" s="2566"/>
      <c r="S10" s="905"/>
      <c r="T10" s="906" t="s">
        <v>872</v>
      </c>
      <c r="U10" s="2567"/>
      <c r="V10" s="908"/>
      <c r="W10" s="881" t="s">
        <v>871</v>
      </c>
      <c r="X10" s="2566"/>
      <c r="Y10" s="905"/>
      <c r="Z10" s="881" t="s">
        <v>418</v>
      </c>
      <c r="AA10" s="2566"/>
      <c r="AB10" s="2566"/>
      <c r="AC10" s="2566"/>
      <c r="AD10" s="2566"/>
      <c r="AE10" s="910" t="s">
        <v>39</v>
      </c>
      <c r="AF10" s="911"/>
      <c r="AG10" s="911"/>
      <c r="AH10" s="911"/>
      <c r="AI10" s="2535"/>
      <c r="AJ10" s="23"/>
      <c r="AK10" s="23"/>
      <c r="AL10" s="23"/>
      <c r="AM10" s="23"/>
      <c r="AN10" s="23"/>
      <c r="AO10" s="23"/>
      <c r="AP10" s="23"/>
      <c r="AQ10" s="23"/>
      <c r="AR10" s="23"/>
      <c r="AS10" s="23"/>
      <c r="AT10" s="23"/>
      <c r="AU10" s="23"/>
      <c r="AV10" s="23"/>
      <c r="AW10" s="5"/>
      <c r="AX10" s="894"/>
      <c r="AY10" s="878"/>
      <c r="AZ10" s="878"/>
      <c r="BA10" s="878"/>
      <c r="BB10" s="879"/>
      <c r="BC10" s="877"/>
      <c r="BD10" s="878"/>
      <c r="BE10" s="878"/>
      <c r="BF10" s="878"/>
      <c r="BG10" s="879"/>
      <c r="BH10" s="877"/>
      <c r="BI10" s="878"/>
      <c r="BJ10" s="878"/>
      <c r="BK10" s="878"/>
      <c r="BL10" s="880"/>
      <c r="BM10" s="5"/>
      <c r="BN10" s="5"/>
      <c r="BO10" s="5"/>
      <c r="BP10" s="636"/>
      <c r="BQ10" s="636"/>
      <c r="BR10" s="636"/>
      <c r="BS10" s="636"/>
      <c r="BT10" s="636"/>
      <c r="BU10" s="636"/>
      <c r="BV10" s="5"/>
      <c r="BW10" s="5"/>
      <c r="BX10" s="5"/>
      <c r="BY10" s="5"/>
      <c r="BZ10" s="5"/>
      <c r="CA10" s="5"/>
      <c r="CB10" s="5"/>
      <c r="CC10" s="5"/>
      <c r="CD10" s="5"/>
      <c r="CE10" s="5"/>
      <c r="CF10" s="5"/>
    </row>
    <row r="11" spans="1:84" ht="12" customHeight="1" thickBot="1" x14ac:dyDescent="0.3">
      <c r="A11" s="904"/>
      <c r="B11" s="2566"/>
      <c r="C11" s="2566"/>
      <c r="D11" s="2566"/>
      <c r="E11" s="2566"/>
      <c r="F11" s="2566"/>
      <c r="G11" s="905"/>
      <c r="H11" s="881"/>
      <c r="I11" s="2566"/>
      <c r="J11" s="2566"/>
      <c r="K11" s="2566"/>
      <c r="L11" s="2566"/>
      <c r="M11" s="905"/>
      <c r="N11" s="881"/>
      <c r="O11" s="2566"/>
      <c r="P11" s="905"/>
      <c r="Q11" s="881"/>
      <c r="R11" s="2566"/>
      <c r="S11" s="905"/>
      <c r="T11" s="906"/>
      <c r="U11" s="2567"/>
      <c r="V11" s="908"/>
      <c r="W11" s="881"/>
      <c r="X11" s="2566"/>
      <c r="Y11" s="905"/>
      <c r="Z11" s="884"/>
      <c r="AA11" s="885"/>
      <c r="AB11" s="885"/>
      <c r="AC11" s="885"/>
      <c r="AD11" s="885"/>
      <c r="AE11" s="884"/>
      <c r="AF11" s="885"/>
      <c r="AG11" s="885"/>
      <c r="AH11" s="885"/>
      <c r="AI11" s="886"/>
      <c r="AJ11" s="23"/>
      <c r="AK11" s="23"/>
      <c r="AL11" s="23"/>
      <c r="AM11" s="23"/>
      <c r="AN11" s="23"/>
      <c r="AO11" s="23"/>
      <c r="AP11" s="23"/>
      <c r="AQ11" s="23"/>
      <c r="AR11" s="23"/>
      <c r="AS11" s="23"/>
      <c r="AT11" s="23"/>
      <c r="AU11" s="23"/>
      <c r="AV11" s="23"/>
      <c r="AW11" s="5"/>
      <c r="AX11" s="938"/>
      <c r="AY11" s="931"/>
      <c r="AZ11" s="931"/>
      <c r="BA11" s="931"/>
      <c r="BB11" s="939"/>
      <c r="BC11" s="930"/>
      <c r="BD11" s="931"/>
      <c r="BE11" s="931"/>
      <c r="BF11" s="931"/>
      <c r="BG11" s="939"/>
      <c r="BH11" s="930"/>
      <c r="BI11" s="931"/>
      <c r="BJ11" s="931"/>
      <c r="BK11" s="931"/>
      <c r="BL11" s="932"/>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44"/>
      <c r="B12" s="945"/>
      <c r="C12" s="945"/>
      <c r="D12" s="945"/>
      <c r="E12" s="945"/>
      <c r="F12" s="945"/>
      <c r="G12" s="946"/>
      <c r="H12" s="2563" t="s">
        <v>102</v>
      </c>
      <c r="I12" s="2564"/>
      <c r="J12" s="2564"/>
      <c r="K12" s="2564"/>
      <c r="L12" s="2564"/>
      <c r="M12" s="2565"/>
      <c r="N12" s="2560"/>
      <c r="O12" s="2560"/>
      <c r="P12" s="2560"/>
      <c r="Q12" s="2560"/>
      <c r="R12" s="2560"/>
      <c r="S12" s="2560"/>
      <c r="T12" s="2560"/>
      <c r="U12" s="2560"/>
      <c r="V12" s="2560"/>
      <c r="W12" s="2560"/>
      <c r="X12" s="2560"/>
      <c r="Y12" s="2560"/>
      <c r="Z12" s="2561" t="str">
        <f>IF(A12&lt;&gt;"","---","")</f>
        <v/>
      </c>
      <c r="AA12" s="2562"/>
      <c r="AB12" s="2562"/>
      <c r="AC12" s="2562"/>
      <c r="AD12" s="2562"/>
      <c r="AE12" s="2571"/>
      <c r="AF12" s="2572"/>
      <c r="AG12" s="2572"/>
      <c r="AH12" s="2572"/>
      <c r="AI12" s="2573"/>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47"/>
      <c r="B13" s="948"/>
      <c r="C13" s="948"/>
      <c r="D13" s="948"/>
      <c r="E13" s="948"/>
      <c r="F13" s="948"/>
      <c r="G13" s="949"/>
      <c r="H13" s="2568" t="s">
        <v>101</v>
      </c>
      <c r="I13" s="2569"/>
      <c r="J13" s="2569"/>
      <c r="K13" s="2569"/>
      <c r="L13" s="2569"/>
      <c r="M13" s="2570"/>
      <c r="N13" s="927"/>
      <c r="O13" s="927"/>
      <c r="P13" s="927"/>
      <c r="Q13" s="927"/>
      <c r="R13" s="927"/>
      <c r="S13" s="927"/>
      <c r="T13" s="927"/>
      <c r="U13" s="927"/>
      <c r="V13" s="927"/>
      <c r="W13" s="927"/>
      <c r="X13" s="927"/>
      <c r="Y13" s="927"/>
      <c r="Z13" s="1026"/>
      <c r="AA13" s="999"/>
      <c r="AB13" s="999"/>
      <c r="AC13" s="2204" t="str">
        <f>IF(A12&lt;&gt;"","CS","")</f>
        <v/>
      </c>
      <c r="AD13" s="2204"/>
      <c r="AE13" s="1123"/>
      <c r="AF13" s="1124"/>
      <c r="AG13" s="1124"/>
      <c r="AH13" s="1124"/>
      <c r="AI13" s="1285"/>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44"/>
      <c r="B14" s="945"/>
      <c r="C14" s="945"/>
      <c r="D14" s="945"/>
      <c r="E14" s="945"/>
      <c r="F14" s="945"/>
      <c r="G14" s="946"/>
      <c r="H14" s="2563" t="s">
        <v>102</v>
      </c>
      <c r="I14" s="2564"/>
      <c r="J14" s="2564"/>
      <c r="K14" s="2564"/>
      <c r="L14" s="2564"/>
      <c r="M14" s="2565"/>
      <c r="N14" s="2560"/>
      <c r="O14" s="2560"/>
      <c r="P14" s="2560"/>
      <c r="Q14" s="2560"/>
      <c r="R14" s="2560"/>
      <c r="S14" s="2560"/>
      <c r="T14" s="2560"/>
      <c r="U14" s="2560"/>
      <c r="V14" s="2560"/>
      <c r="W14" s="2560"/>
      <c r="X14" s="2560"/>
      <c r="Y14" s="2560"/>
      <c r="Z14" s="2561" t="str">
        <f>IF(A14&lt;&gt;"","---","")</f>
        <v/>
      </c>
      <c r="AA14" s="2562"/>
      <c r="AB14" s="2562"/>
      <c r="AC14" s="2562"/>
      <c r="AD14" s="2562"/>
      <c r="AE14" s="2571"/>
      <c r="AF14" s="2572"/>
      <c r="AG14" s="2572"/>
      <c r="AH14" s="2572"/>
      <c r="AI14" s="2573"/>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7"/>
      <c r="B15" s="948"/>
      <c r="C15" s="948"/>
      <c r="D15" s="948"/>
      <c r="E15" s="948"/>
      <c r="F15" s="948"/>
      <c r="G15" s="949"/>
      <c r="H15" s="2568" t="s">
        <v>101</v>
      </c>
      <c r="I15" s="2569"/>
      <c r="J15" s="2569"/>
      <c r="K15" s="2569"/>
      <c r="L15" s="2569"/>
      <c r="M15" s="2570"/>
      <c r="N15" s="927"/>
      <c r="O15" s="927"/>
      <c r="P15" s="927"/>
      <c r="Q15" s="927"/>
      <c r="R15" s="927"/>
      <c r="S15" s="927"/>
      <c r="T15" s="927"/>
      <c r="U15" s="927"/>
      <c r="V15" s="927"/>
      <c r="W15" s="927"/>
      <c r="X15" s="927"/>
      <c r="Y15" s="927"/>
      <c r="Z15" s="1026"/>
      <c r="AA15" s="999"/>
      <c r="AB15" s="999"/>
      <c r="AC15" s="2204" t="str">
        <f>IF(A14&lt;&gt;"","CS","")</f>
        <v/>
      </c>
      <c r="AD15" s="2204"/>
      <c r="AE15" s="1123"/>
      <c r="AF15" s="1124"/>
      <c r="AG15" s="1124"/>
      <c r="AH15" s="1124"/>
      <c r="AI15" s="1285"/>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4"/>
      <c r="B16" s="945"/>
      <c r="C16" s="945"/>
      <c r="D16" s="945"/>
      <c r="E16" s="945"/>
      <c r="F16" s="945"/>
      <c r="G16" s="946"/>
      <c r="H16" s="2563" t="s">
        <v>102</v>
      </c>
      <c r="I16" s="2564"/>
      <c r="J16" s="2564"/>
      <c r="K16" s="2564"/>
      <c r="L16" s="2564"/>
      <c r="M16" s="2565"/>
      <c r="N16" s="2560"/>
      <c r="O16" s="2560"/>
      <c r="P16" s="2560"/>
      <c r="Q16" s="2560"/>
      <c r="R16" s="2560"/>
      <c r="S16" s="2560"/>
      <c r="T16" s="2560"/>
      <c r="U16" s="2560"/>
      <c r="V16" s="2560"/>
      <c r="W16" s="2560"/>
      <c r="X16" s="2560"/>
      <c r="Y16" s="2560"/>
      <c r="Z16" s="2561" t="str">
        <f>IF(A16&lt;&gt;"","---","")</f>
        <v/>
      </c>
      <c r="AA16" s="2562"/>
      <c r="AB16" s="2562"/>
      <c r="AC16" s="2562"/>
      <c r="AD16" s="2562"/>
      <c r="AE16" s="2571"/>
      <c r="AF16" s="2572"/>
      <c r="AG16" s="2572"/>
      <c r="AH16" s="2572"/>
      <c r="AI16" s="2573"/>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47"/>
      <c r="B17" s="948"/>
      <c r="C17" s="948"/>
      <c r="D17" s="948"/>
      <c r="E17" s="948"/>
      <c r="F17" s="948"/>
      <c r="G17" s="949"/>
      <c r="H17" s="2568" t="s">
        <v>101</v>
      </c>
      <c r="I17" s="2569"/>
      <c r="J17" s="2569"/>
      <c r="K17" s="2569"/>
      <c r="L17" s="2569"/>
      <c r="M17" s="2570"/>
      <c r="N17" s="927"/>
      <c r="O17" s="927"/>
      <c r="P17" s="927"/>
      <c r="Q17" s="927"/>
      <c r="R17" s="927"/>
      <c r="S17" s="927"/>
      <c r="T17" s="2066"/>
      <c r="U17" s="927"/>
      <c r="V17" s="927"/>
      <c r="W17" s="927"/>
      <c r="X17" s="927"/>
      <c r="Y17" s="927"/>
      <c r="Z17" s="1026"/>
      <c r="AA17" s="999"/>
      <c r="AB17" s="999"/>
      <c r="AC17" s="2204" t="str">
        <f>IF(A16&lt;&gt;"","CS","")</f>
        <v/>
      </c>
      <c r="AD17" s="2204"/>
      <c r="AE17" s="1123"/>
      <c r="AF17" s="1124"/>
      <c r="AG17" s="1124"/>
      <c r="AH17" s="1124"/>
      <c r="AI17" s="1285"/>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44"/>
      <c r="B18" s="945"/>
      <c r="C18" s="945"/>
      <c r="D18" s="945"/>
      <c r="E18" s="945"/>
      <c r="F18" s="945"/>
      <c r="G18" s="946"/>
      <c r="H18" s="2563" t="s">
        <v>102</v>
      </c>
      <c r="I18" s="2564"/>
      <c r="J18" s="2564"/>
      <c r="K18" s="2564"/>
      <c r="L18" s="2564"/>
      <c r="M18" s="2565"/>
      <c r="N18" s="2560"/>
      <c r="O18" s="2560"/>
      <c r="P18" s="2560"/>
      <c r="Q18" s="2560"/>
      <c r="R18" s="2560"/>
      <c r="S18" s="2560"/>
      <c r="T18" s="2560"/>
      <c r="U18" s="2560"/>
      <c r="V18" s="2560"/>
      <c r="W18" s="2560"/>
      <c r="X18" s="2560"/>
      <c r="Y18" s="2560"/>
      <c r="Z18" s="2561" t="str">
        <f>IF(A18&lt;&gt;"","---","")</f>
        <v/>
      </c>
      <c r="AA18" s="2562"/>
      <c r="AB18" s="2562"/>
      <c r="AC18" s="2562"/>
      <c r="AD18" s="2562"/>
      <c r="AE18" s="2571"/>
      <c r="AF18" s="2572"/>
      <c r="AG18" s="2572"/>
      <c r="AH18" s="2572"/>
      <c r="AI18" s="2573"/>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7"/>
      <c r="B19" s="948"/>
      <c r="C19" s="948"/>
      <c r="D19" s="948"/>
      <c r="E19" s="948"/>
      <c r="F19" s="948"/>
      <c r="G19" s="949"/>
      <c r="H19" s="2568" t="s">
        <v>101</v>
      </c>
      <c r="I19" s="2569"/>
      <c r="J19" s="2569"/>
      <c r="K19" s="2569"/>
      <c r="L19" s="2569"/>
      <c r="M19" s="2570"/>
      <c r="N19" s="927"/>
      <c r="O19" s="927"/>
      <c r="P19" s="927"/>
      <c r="Q19" s="927"/>
      <c r="R19" s="927"/>
      <c r="S19" s="927"/>
      <c r="T19" s="2066"/>
      <c r="U19" s="927"/>
      <c r="V19" s="927"/>
      <c r="W19" s="927"/>
      <c r="X19" s="927"/>
      <c r="Y19" s="927"/>
      <c r="Z19" s="1026"/>
      <c r="AA19" s="999"/>
      <c r="AB19" s="999"/>
      <c r="AC19" s="2204" t="str">
        <f>IF(A18&lt;&gt;"","CS","")</f>
        <v/>
      </c>
      <c r="AD19" s="2204"/>
      <c r="AE19" s="1123"/>
      <c r="AF19" s="1124"/>
      <c r="AG19" s="1124"/>
      <c r="AH19" s="1124"/>
      <c r="AI19" s="1285"/>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4"/>
      <c r="B20" s="945"/>
      <c r="C20" s="945"/>
      <c r="D20" s="945"/>
      <c r="E20" s="945"/>
      <c r="F20" s="945"/>
      <c r="G20" s="946"/>
      <c r="H20" s="2563" t="s">
        <v>102</v>
      </c>
      <c r="I20" s="2564"/>
      <c r="J20" s="2564"/>
      <c r="K20" s="2564"/>
      <c r="L20" s="2564"/>
      <c r="M20" s="2565"/>
      <c r="N20" s="2560"/>
      <c r="O20" s="2560"/>
      <c r="P20" s="2560"/>
      <c r="Q20" s="2560"/>
      <c r="R20" s="2560"/>
      <c r="S20" s="2560"/>
      <c r="T20" s="2560"/>
      <c r="U20" s="2560"/>
      <c r="V20" s="2560"/>
      <c r="W20" s="2560"/>
      <c r="X20" s="2560"/>
      <c r="Y20" s="2560"/>
      <c r="Z20" s="2561" t="str">
        <f>IF(A20&lt;&gt;"","---","")</f>
        <v/>
      </c>
      <c r="AA20" s="2562"/>
      <c r="AB20" s="2562"/>
      <c r="AC20" s="2562"/>
      <c r="AD20" s="2562"/>
      <c r="AE20" s="2571"/>
      <c r="AF20" s="2572"/>
      <c r="AG20" s="2572"/>
      <c r="AH20" s="2572"/>
      <c r="AI20" s="2573"/>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47"/>
      <c r="B21" s="948"/>
      <c r="C21" s="948"/>
      <c r="D21" s="948"/>
      <c r="E21" s="948"/>
      <c r="F21" s="948"/>
      <c r="G21" s="949"/>
      <c r="H21" s="2568" t="s">
        <v>101</v>
      </c>
      <c r="I21" s="2569"/>
      <c r="J21" s="2569"/>
      <c r="K21" s="2569"/>
      <c r="L21" s="2569"/>
      <c r="M21" s="2570"/>
      <c r="N21" s="927"/>
      <c r="O21" s="927"/>
      <c r="P21" s="927"/>
      <c r="Q21" s="927"/>
      <c r="R21" s="927"/>
      <c r="S21" s="927"/>
      <c r="T21" s="2066"/>
      <c r="U21" s="927"/>
      <c r="V21" s="927"/>
      <c r="W21" s="927"/>
      <c r="X21" s="927"/>
      <c r="Y21" s="927"/>
      <c r="Z21" s="1026"/>
      <c r="AA21" s="999"/>
      <c r="AB21" s="999"/>
      <c r="AC21" s="2204" t="str">
        <f>IF(A20&lt;&gt;"","CS","")</f>
        <v/>
      </c>
      <c r="AD21" s="2204"/>
      <c r="AE21" s="1123"/>
      <c r="AF21" s="1124"/>
      <c r="AG21" s="1124"/>
      <c r="AH21" s="1124"/>
      <c r="AI21" s="1285"/>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44"/>
      <c r="B22" s="945"/>
      <c r="C22" s="945"/>
      <c r="D22" s="945"/>
      <c r="E22" s="945"/>
      <c r="F22" s="945"/>
      <c r="G22" s="946"/>
      <c r="H22" s="2563" t="s">
        <v>102</v>
      </c>
      <c r="I22" s="2564"/>
      <c r="J22" s="2564"/>
      <c r="K22" s="2564"/>
      <c r="L22" s="2564"/>
      <c r="M22" s="2565"/>
      <c r="N22" s="2560"/>
      <c r="O22" s="2560"/>
      <c r="P22" s="2560"/>
      <c r="Q22" s="2560"/>
      <c r="R22" s="2560"/>
      <c r="S22" s="2560"/>
      <c r="T22" s="2560"/>
      <c r="U22" s="2560"/>
      <c r="V22" s="2560"/>
      <c r="W22" s="2560"/>
      <c r="X22" s="2560"/>
      <c r="Y22" s="2560"/>
      <c r="Z22" s="2561" t="str">
        <f>IF(A22&lt;&gt;"","---","")</f>
        <v/>
      </c>
      <c r="AA22" s="2562"/>
      <c r="AB22" s="2562"/>
      <c r="AC22" s="2562"/>
      <c r="AD22" s="2562"/>
      <c r="AE22" s="2571"/>
      <c r="AF22" s="2572"/>
      <c r="AG22" s="2572"/>
      <c r="AH22" s="2572"/>
      <c r="AI22" s="2573"/>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7"/>
      <c r="B23" s="948"/>
      <c r="C23" s="948"/>
      <c r="D23" s="948"/>
      <c r="E23" s="948"/>
      <c r="F23" s="948"/>
      <c r="G23" s="949"/>
      <c r="H23" s="2568" t="s">
        <v>101</v>
      </c>
      <c r="I23" s="2569"/>
      <c r="J23" s="2569"/>
      <c r="K23" s="2569"/>
      <c r="L23" s="2569"/>
      <c r="M23" s="2570"/>
      <c r="N23" s="927"/>
      <c r="O23" s="927"/>
      <c r="P23" s="927"/>
      <c r="Q23" s="927"/>
      <c r="R23" s="927"/>
      <c r="S23" s="927"/>
      <c r="T23" s="2066"/>
      <c r="U23" s="927"/>
      <c r="V23" s="927"/>
      <c r="W23" s="927"/>
      <c r="X23" s="927"/>
      <c r="Y23" s="927"/>
      <c r="Z23" s="1026"/>
      <c r="AA23" s="999"/>
      <c r="AB23" s="999"/>
      <c r="AC23" s="2204" t="str">
        <f>IF(A22&lt;&gt;"","CS","")</f>
        <v/>
      </c>
      <c r="AD23" s="2204"/>
      <c r="AE23" s="1123"/>
      <c r="AF23" s="1124"/>
      <c r="AG23" s="1124"/>
      <c r="AH23" s="1124"/>
      <c r="AI23" s="1285"/>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4"/>
      <c r="B24" s="945"/>
      <c r="C24" s="945"/>
      <c r="D24" s="945"/>
      <c r="E24" s="945"/>
      <c r="F24" s="945"/>
      <c r="G24" s="946"/>
      <c r="H24" s="2563" t="s">
        <v>102</v>
      </c>
      <c r="I24" s="2564"/>
      <c r="J24" s="2564"/>
      <c r="K24" s="2564"/>
      <c r="L24" s="2564"/>
      <c r="M24" s="2565"/>
      <c r="N24" s="2560"/>
      <c r="O24" s="2560"/>
      <c r="P24" s="2560"/>
      <c r="Q24" s="2560"/>
      <c r="R24" s="2560"/>
      <c r="S24" s="2560"/>
      <c r="T24" s="2560"/>
      <c r="U24" s="2560"/>
      <c r="V24" s="2560"/>
      <c r="W24" s="2560"/>
      <c r="X24" s="2560"/>
      <c r="Y24" s="2560"/>
      <c r="Z24" s="2561" t="str">
        <f>IF(A24&lt;&gt;"","---","")</f>
        <v/>
      </c>
      <c r="AA24" s="2562"/>
      <c r="AB24" s="2562"/>
      <c r="AC24" s="2562"/>
      <c r="AD24" s="2562"/>
      <c r="AE24" s="2571"/>
      <c r="AF24" s="2572"/>
      <c r="AG24" s="2572"/>
      <c r="AH24" s="2572"/>
      <c r="AI24" s="2573"/>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47"/>
      <c r="B25" s="948"/>
      <c r="C25" s="948"/>
      <c r="D25" s="948"/>
      <c r="E25" s="948"/>
      <c r="F25" s="948"/>
      <c r="G25" s="949"/>
      <c r="H25" s="2568" t="s">
        <v>101</v>
      </c>
      <c r="I25" s="2569"/>
      <c r="J25" s="2569"/>
      <c r="K25" s="2569"/>
      <c r="L25" s="2569"/>
      <c r="M25" s="2570"/>
      <c r="N25" s="927"/>
      <c r="O25" s="927"/>
      <c r="P25" s="927"/>
      <c r="Q25" s="927"/>
      <c r="R25" s="927"/>
      <c r="S25" s="927"/>
      <c r="T25" s="2066"/>
      <c r="U25" s="927"/>
      <c r="V25" s="927"/>
      <c r="W25" s="927"/>
      <c r="X25" s="927"/>
      <c r="Y25" s="927"/>
      <c r="Z25" s="1026"/>
      <c r="AA25" s="999"/>
      <c r="AB25" s="999"/>
      <c r="AC25" s="2204" t="str">
        <f>IF(A24&lt;&gt;"","CS","")</f>
        <v/>
      </c>
      <c r="AD25" s="2204"/>
      <c r="AE25" s="1123"/>
      <c r="AF25" s="1124"/>
      <c r="AG25" s="1124"/>
      <c r="AH25" s="1124"/>
      <c r="AI25" s="1285"/>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44"/>
      <c r="B26" s="945"/>
      <c r="C26" s="945"/>
      <c r="D26" s="945"/>
      <c r="E26" s="945"/>
      <c r="F26" s="945"/>
      <c r="G26" s="946"/>
      <c r="H26" s="2563" t="s">
        <v>102</v>
      </c>
      <c r="I26" s="2564"/>
      <c r="J26" s="2564"/>
      <c r="K26" s="2564"/>
      <c r="L26" s="2564"/>
      <c r="M26" s="2565"/>
      <c r="N26" s="2560"/>
      <c r="O26" s="2560"/>
      <c r="P26" s="2560"/>
      <c r="Q26" s="2560"/>
      <c r="R26" s="2560"/>
      <c r="S26" s="2560"/>
      <c r="T26" s="2560"/>
      <c r="U26" s="2560"/>
      <c r="V26" s="2560"/>
      <c r="W26" s="2560"/>
      <c r="X26" s="2560"/>
      <c r="Y26" s="2560"/>
      <c r="Z26" s="2561" t="str">
        <f>IF(A26&lt;&gt;"","---","")</f>
        <v/>
      </c>
      <c r="AA26" s="2562"/>
      <c r="AB26" s="2562"/>
      <c r="AC26" s="2562"/>
      <c r="AD26" s="2562"/>
      <c r="AE26" s="2571"/>
      <c r="AF26" s="2572"/>
      <c r="AG26" s="2572"/>
      <c r="AH26" s="2572"/>
      <c r="AI26" s="2573"/>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7"/>
      <c r="B27" s="948"/>
      <c r="C27" s="948"/>
      <c r="D27" s="948"/>
      <c r="E27" s="948"/>
      <c r="F27" s="948"/>
      <c r="G27" s="949"/>
      <c r="H27" s="2568" t="s">
        <v>101</v>
      </c>
      <c r="I27" s="2569"/>
      <c r="J27" s="2569"/>
      <c r="K27" s="2569"/>
      <c r="L27" s="2569"/>
      <c r="M27" s="2570"/>
      <c r="N27" s="927"/>
      <c r="O27" s="927"/>
      <c r="P27" s="927"/>
      <c r="Q27" s="2066"/>
      <c r="R27" s="927"/>
      <c r="S27" s="927"/>
      <c r="T27" s="2066"/>
      <c r="U27" s="927"/>
      <c r="V27" s="927"/>
      <c r="W27" s="927"/>
      <c r="X27" s="927"/>
      <c r="Y27" s="927"/>
      <c r="Z27" s="1026"/>
      <c r="AA27" s="999"/>
      <c r="AB27" s="999"/>
      <c r="AC27" s="2204" t="str">
        <f>IF(A26&lt;&gt;"","CS","")</f>
        <v/>
      </c>
      <c r="AD27" s="2204"/>
      <c r="AE27" s="1123"/>
      <c r="AF27" s="1124"/>
      <c r="AG27" s="1124"/>
      <c r="AH27" s="1124"/>
      <c r="AI27" s="1285"/>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4"/>
      <c r="B28" s="945"/>
      <c r="C28" s="945"/>
      <c r="D28" s="945"/>
      <c r="E28" s="945"/>
      <c r="F28" s="945"/>
      <c r="G28" s="946"/>
      <c r="H28" s="2563" t="s">
        <v>102</v>
      </c>
      <c r="I28" s="2564"/>
      <c r="J28" s="2564"/>
      <c r="K28" s="2564"/>
      <c r="L28" s="2564"/>
      <c r="M28" s="2565"/>
      <c r="N28" s="2560"/>
      <c r="O28" s="2560"/>
      <c r="P28" s="2560"/>
      <c r="Q28" s="2560"/>
      <c r="R28" s="2560"/>
      <c r="S28" s="2560"/>
      <c r="T28" s="2560"/>
      <c r="U28" s="2560"/>
      <c r="V28" s="2560"/>
      <c r="W28" s="2560"/>
      <c r="X28" s="2560"/>
      <c r="Y28" s="2560"/>
      <c r="Z28" s="2561" t="str">
        <f>IF(A28&lt;&gt;"","---","")</f>
        <v/>
      </c>
      <c r="AA28" s="2562"/>
      <c r="AB28" s="2562"/>
      <c r="AC28" s="2562"/>
      <c r="AD28" s="2562"/>
      <c r="AE28" s="2571"/>
      <c r="AF28" s="2572"/>
      <c r="AG28" s="2572"/>
      <c r="AH28" s="2572"/>
      <c r="AI28" s="2573"/>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47"/>
      <c r="B29" s="948"/>
      <c r="C29" s="948"/>
      <c r="D29" s="948"/>
      <c r="E29" s="948"/>
      <c r="F29" s="948"/>
      <c r="G29" s="949"/>
      <c r="H29" s="2568" t="s">
        <v>101</v>
      </c>
      <c r="I29" s="2569"/>
      <c r="J29" s="2569"/>
      <c r="K29" s="2569"/>
      <c r="L29" s="2569"/>
      <c r="M29" s="2570"/>
      <c r="N29" s="927"/>
      <c r="O29" s="927"/>
      <c r="P29" s="927"/>
      <c r="Q29" s="927"/>
      <c r="R29" s="927"/>
      <c r="S29" s="927"/>
      <c r="T29" s="2066"/>
      <c r="U29" s="927"/>
      <c r="V29" s="927"/>
      <c r="W29" s="927"/>
      <c r="X29" s="927"/>
      <c r="Y29" s="927"/>
      <c r="Z29" s="1026"/>
      <c r="AA29" s="999"/>
      <c r="AB29" s="999"/>
      <c r="AC29" s="2204" t="str">
        <f>IF(A28&lt;&gt;"","CS","")</f>
        <v/>
      </c>
      <c r="AD29" s="2204"/>
      <c r="AE29" s="1123"/>
      <c r="AF29" s="1124"/>
      <c r="AG29" s="1124"/>
      <c r="AH29" s="1124"/>
      <c r="AI29" s="1285"/>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44"/>
      <c r="B30" s="945"/>
      <c r="C30" s="945"/>
      <c r="D30" s="945"/>
      <c r="E30" s="945"/>
      <c r="F30" s="945"/>
      <c r="G30" s="946"/>
      <c r="H30" s="2563" t="s">
        <v>102</v>
      </c>
      <c r="I30" s="2564"/>
      <c r="J30" s="2564"/>
      <c r="K30" s="2564"/>
      <c r="L30" s="2564"/>
      <c r="M30" s="2565"/>
      <c r="N30" s="2560"/>
      <c r="O30" s="2560"/>
      <c r="P30" s="2560"/>
      <c r="Q30" s="2560"/>
      <c r="R30" s="2560"/>
      <c r="S30" s="2560"/>
      <c r="T30" s="2560"/>
      <c r="U30" s="2560"/>
      <c r="V30" s="2560"/>
      <c r="W30" s="2560"/>
      <c r="X30" s="2560"/>
      <c r="Y30" s="2560"/>
      <c r="Z30" s="2561" t="str">
        <f>IF(A30&lt;&gt;"","---","")</f>
        <v/>
      </c>
      <c r="AA30" s="2562"/>
      <c r="AB30" s="2562"/>
      <c r="AC30" s="2562"/>
      <c r="AD30" s="2562"/>
      <c r="AE30" s="2571"/>
      <c r="AF30" s="2572"/>
      <c r="AG30" s="2572"/>
      <c r="AH30" s="2572"/>
      <c r="AI30" s="2573"/>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47"/>
      <c r="B31" s="948"/>
      <c r="C31" s="948"/>
      <c r="D31" s="948"/>
      <c r="E31" s="948"/>
      <c r="F31" s="948"/>
      <c r="G31" s="949"/>
      <c r="H31" s="2568" t="s">
        <v>101</v>
      </c>
      <c r="I31" s="2569"/>
      <c r="J31" s="2569"/>
      <c r="K31" s="2569"/>
      <c r="L31" s="2569"/>
      <c r="M31" s="2570"/>
      <c r="N31" s="927"/>
      <c r="O31" s="927"/>
      <c r="P31" s="927"/>
      <c r="Q31" s="927"/>
      <c r="R31" s="927"/>
      <c r="S31" s="927"/>
      <c r="T31" s="2066"/>
      <c r="U31" s="927"/>
      <c r="V31" s="927"/>
      <c r="W31" s="927"/>
      <c r="X31" s="927"/>
      <c r="Y31" s="927"/>
      <c r="Z31" s="1026"/>
      <c r="AA31" s="999"/>
      <c r="AB31" s="999"/>
      <c r="AC31" s="2204" t="str">
        <f>IF(A30&lt;&gt;"","CS","")</f>
        <v/>
      </c>
      <c r="AD31" s="2204"/>
      <c r="AE31" s="1123"/>
      <c r="AF31" s="1124"/>
      <c r="AG31" s="1124"/>
      <c r="AH31" s="1124"/>
      <c r="AI31" s="1285"/>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44"/>
      <c r="B32" s="945"/>
      <c r="C32" s="945"/>
      <c r="D32" s="945"/>
      <c r="E32" s="945"/>
      <c r="F32" s="945"/>
      <c r="G32" s="946"/>
      <c r="H32" s="2563" t="s">
        <v>102</v>
      </c>
      <c r="I32" s="2564"/>
      <c r="J32" s="2564"/>
      <c r="K32" s="2564"/>
      <c r="L32" s="2564"/>
      <c r="M32" s="2565"/>
      <c r="N32" s="2560"/>
      <c r="O32" s="2560"/>
      <c r="P32" s="2560"/>
      <c r="Q32" s="2560"/>
      <c r="R32" s="2560"/>
      <c r="S32" s="2560"/>
      <c r="T32" s="2560"/>
      <c r="U32" s="2560"/>
      <c r="V32" s="2560"/>
      <c r="W32" s="2560"/>
      <c r="X32" s="2560"/>
      <c r="Y32" s="2560"/>
      <c r="Z32" s="2561" t="str">
        <f>IF(A32&lt;&gt;"","---","")</f>
        <v/>
      </c>
      <c r="AA32" s="2562"/>
      <c r="AB32" s="2562"/>
      <c r="AC32" s="2562"/>
      <c r="AD32" s="2562"/>
      <c r="AE32" s="2571"/>
      <c r="AF32" s="2572"/>
      <c r="AG32" s="2572"/>
      <c r="AH32" s="2572"/>
      <c r="AI32" s="2573"/>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74"/>
      <c r="B33" s="975"/>
      <c r="C33" s="975"/>
      <c r="D33" s="975"/>
      <c r="E33" s="975"/>
      <c r="F33" s="975"/>
      <c r="G33" s="976"/>
      <c r="H33" s="2574" t="s">
        <v>101</v>
      </c>
      <c r="I33" s="2575"/>
      <c r="J33" s="2575"/>
      <c r="K33" s="2575"/>
      <c r="L33" s="2575"/>
      <c r="M33" s="2576"/>
      <c r="N33" s="985"/>
      <c r="O33" s="985"/>
      <c r="P33" s="985"/>
      <c r="Q33" s="985"/>
      <c r="R33" s="985"/>
      <c r="S33" s="985"/>
      <c r="T33" s="2577"/>
      <c r="U33" s="985"/>
      <c r="V33" s="985"/>
      <c r="W33" s="985"/>
      <c r="X33" s="985"/>
      <c r="Y33" s="985"/>
      <c r="Z33" s="2578"/>
      <c r="AA33" s="2579"/>
      <c r="AB33" s="2579"/>
      <c r="AC33" s="2204" t="str">
        <f>IF(A32&lt;&gt;"","CS","")</f>
        <v/>
      </c>
      <c r="AD33" s="2204"/>
      <c r="AE33" s="1380"/>
      <c r="AF33" s="1381"/>
      <c r="AG33" s="1381"/>
      <c r="AH33" s="1381"/>
      <c r="AI33" s="1382"/>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2580" t="s">
        <v>868</v>
      </c>
      <c r="L34" s="2581"/>
      <c r="M34" s="2581"/>
      <c r="N34" s="2581"/>
      <c r="O34" s="2581"/>
      <c r="P34" s="2581"/>
      <c r="Q34" s="2581"/>
      <c r="R34" s="2581"/>
      <c r="S34" s="2581"/>
      <c r="T34" s="2581"/>
      <c r="U34" s="2581"/>
      <c r="V34" s="2582"/>
      <c r="W34" s="2583">
        <f>SUM(W12,W14,W16,W18,W20,W22,W24,W26,W28,W30,W32)</f>
        <v>0</v>
      </c>
      <c r="X34" s="2583"/>
      <c r="Y34" s="2583"/>
      <c r="Z34" s="2587">
        <f>SUM(W12,W14,W16,W18,W20,W22,W24,W26,W28,W30,W32)</f>
        <v>0</v>
      </c>
      <c r="AA34" s="2588"/>
      <c r="AB34" s="2588"/>
      <c r="AC34" s="2588"/>
      <c r="AD34" s="2588"/>
      <c r="AE34" s="2588"/>
      <c r="AF34" s="2588"/>
      <c r="AG34" s="2588"/>
      <c r="AH34" s="2588"/>
      <c r="AI34" s="2589"/>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5"/>
      <c r="B35" s="445" t="s">
        <v>39</v>
      </c>
      <c r="C35" s="565"/>
      <c r="D35" s="565"/>
      <c r="E35" s="565"/>
      <c r="F35" s="565"/>
      <c r="G35" s="565"/>
      <c r="H35" s="565"/>
      <c r="I35" s="565"/>
      <c r="J35" s="565"/>
      <c r="K35" s="2584" t="s">
        <v>869</v>
      </c>
      <c r="L35" s="2585"/>
      <c r="M35" s="2585"/>
      <c r="N35" s="2585"/>
      <c r="O35" s="2585"/>
      <c r="P35" s="2585"/>
      <c r="Q35" s="2585"/>
      <c r="R35" s="2585"/>
      <c r="S35" s="2585"/>
      <c r="T35" s="2585"/>
      <c r="U35" s="2585"/>
      <c r="V35" s="2586"/>
      <c r="W35" s="984">
        <f>SUM(W13,W15,W17,W19,W21,W23,W25,W27,W29,W31,W33)</f>
        <v>0</v>
      </c>
      <c r="X35" s="984"/>
      <c r="Y35" s="984"/>
      <c r="Z35" s="2590"/>
      <c r="AA35" s="2591"/>
      <c r="AB35" s="2591"/>
      <c r="AC35" s="2591"/>
      <c r="AD35" s="2591"/>
      <c r="AE35" s="2591"/>
      <c r="AF35" s="2591"/>
      <c r="AG35" s="2591"/>
      <c r="AH35" s="2591"/>
      <c r="AI35" s="2592"/>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965"/>
      <c r="AK36" s="965"/>
      <c r="AL36" s="965"/>
      <c r="AM36" s="965"/>
      <c r="AN36" s="965"/>
      <c r="AO36" s="965"/>
      <c r="AP36" s="965"/>
      <c r="AQ36" s="965"/>
      <c r="AR36" s="965"/>
      <c r="AS36" s="965"/>
      <c r="AT36" s="965"/>
      <c r="AU36" s="965"/>
      <c r="AV36" s="96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965"/>
      <c r="AK37" s="965"/>
      <c r="AL37" s="965"/>
      <c r="AM37" s="965"/>
      <c r="AN37" s="965"/>
      <c r="AO37" s="965"/>
      <c r="AP37" s="965"/>
      <c r="AQ37" s="965"/>
      <c r="AR37" s="965"/>
      <c r="AS37" s="965"/>
      <c r="AT37" s="965"/>
      <c r="AU37" s="965"/>
      <c r="AV37" s="96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965"/>
      <c r="AK38" s="965"/>
      <c r="AL38" s="965"/>
      <c r="AM38" s="965"/>
      <c r="AN38" s="965"/>
      <c r="AO38" s="965"/>
      <c r="AP38" s="965"/>
      <c r="AQ38" s="965"/>
      <c r="AR38" s="965"/>
      <c r="AS38" s="965"/>
      <c r="AT38" s="965"/>
      <c r="AU38" s="965"/>
      <c r="AV38" s="96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965"/>
      <c r="AK39" s="965"/>
      <c r="AL39" s="965"/>
      <c r="AM39" s="965"/>
      <c r="AN39" s="965"/>
      <c r="AO39" s="965"/>
      <c r="AP39" s="965"/>
      <c r="AQ39" s="965"/>
      <c r="AR39" s="965"/>
      <c r="AS39" s="965"/>
      <c r="AT39" s="965"/>
      <c r="AU39" s="965"/>
      <c r="AV39" s="96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965"/>
      <c r="AK40" s="965"/>
      <c r="AL40" s="965"/>
      <c r="AM40" s="965"/>
      <c r="AN40" s="965"/>
      <c r="AO40" s="965"/>
      <c r="AP40" s="965"/>
      <c r="AQ40" s="965"/>
      <c r="AR40" s="965"/>
      <c r="AS40" s="965"/>
      <c r="AT40" s="965"/>
      <c r="AU40" s="965"/>
      <c r="AV40" s="96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6" t="s">
        <v>49</v>
      </c>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59" t="s">
        <v>675</v>
      </c>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
      <c r="A7" s="1379" t="s">
        <v>48</v>
      </c>
      <c r="B7" s="1379"/>
      <c r="C7" s="1379"/>
      <c r="D7" s="1379"/>
      <c r="E7" s="1379"/>
      <c r="F7" s="896"/>
      <c r="G7" s="896"/>
      <c r="H7" s="896"/>
      <c r="I7" s="896"/>
      <c r="J7" s="896"/>
      <c r="K7" s="896"/>
      <c r="L7" s="896"/>
      <c r="M7" s="896"/>
      <c r="N7" s="896"/>
      <c r="O7" s="896"/>
      <c r="P7" s="896"/>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296" t="s">
        <v>367</v>
      </c>
      <c r="B9" s="1297"/>
      <c r="C9" s="1297"/>
      <c r="D9" s="1297"/>
      <c r="E9" s="1297"/>
      <c r="F9" s="1297"/>
      <c r="G9" s="1297"/>
      <c r="H9" s="1297"/>
      <c r="I9" s="1297"/>
      <c r="J9" s="1297"/>
      <c r="K9" s="1297"/>
      <c r="L9" s="1297"/>
      <c r="M9" s="1297"/>
      <c r="N9" s="1297"/>
      <c r="O9" s="1297"/>
      <c r="P9" s="1297"/>
      <c r="Q9" s="1297"/>
      <c r="R9" s="1297"/>
      <c r="S9" s="1297"/>
      <c r="T9" s="1297"/>
      <c r="U9" s="1297"/>
      <c r="V9" s="1297"/>
      <c r="W9" s="1297"/>
      <c r="X9" s="1297"/>
      <c r="Y9" s="1297"/>
      <c r="Z9" s="1297"/>
      <c r="AA9" s="1297"/>
      <c r="AB9" s="1297"/>
      <c r="AC9" s="1297"/>
      <c r="AD9" s="1297"/>
      <c r="AE9" s="1297"/>
      <c r="AF9" s="1297"/>
      <c r="AG9" s="1297"/>
      <c r="AH9" s="1297"/>
      <c r="AI9" s="1297"/>
      <c r="AJ9" s="1297"/>
      <c r="AK9" s="1297"/>
      <c r="AL9" s="1297"/>
      <c r="AM9" s="1297"/>
      <c r="AN9" s="1297"/>
      <c r="AO9" s="1297"/>
      <c r="AP9" s="1297"/>
      <c r="AQ9" s="1297"/>
      <c r="AR9" s="1297"/>
      <c r="AS9" s="1297"/>
      <c r="AT9" s="1297"/>
      <c r="AU9" s="1297"/>
      <c r="AV9" s="1298"/>
      <c r="AW9" s="96"/>
      <c r="AX9" s="2642" t="s">
        <v>676</v>
      </c>
      <c r="AY9" s="2643"/>
      <c r="AZ9" s="2643"/>
      <c r="BA9" s="2643"/>
      <c r="BB9" s="2643"/>
      <c r="BC9" s="2643"/>
      <c r="BD9" s="2643"/>
      <c r="BE9" s="2643"/>
      <c r="BF9" s="2643"/>
      <c r="BG9" s="2643"/>
      <c r="BH9" s="2643"/>
      <c r="BI9" s="2643"/>
      <c r="BJ9" s="2643"/>
      <c r="BK9" s="2643"/>
      <c r="BL9" s="2643"/>
      <c r="BM9" s="2643"/>
      <c r="BN9" s="2643"/>
      <c r="BO9" s="2643"/>
      <c r="BP9" s="2643"/>
      <c r="BQ9" s="2643"/>
      <c r="BR9" s="2643"/>
      <c r="BS9" s="2643"/>
      <c r="BT9" s="2643"/>
      <c r="BU9" s="2643"/>
      <c r="BV9" s="2643"/>
      <c r="BW9" s="2643"/>
      <c r="BX9" s="2643"/>
      <c r="BY9" s="2643"/>
      <c r="BZ9" s="2643"/>
      <c r="CA9" s="2643"/>
      <c r="CB9" s="2643"/>
      <c r="CC9" s="2643"/>
      <c r="CD9" s="2643"/>
      <c r="CE9" s="2643"/>
      <c r="CF9" s="2644"/>
    </row>
    <row r="10" spans="1:85" ht="12.75" customHeight="1" thickTop="1" x14ac:dyDescent="0.25">
      <c r="A10" s="2401" t="s">
        <v>428</v>
      </c>
      <c r="B10" s="2389"/>
      <c r="C10" s="2389"/>
      <c r="D10" s="2389"/>
      <c r="E10" s="2389"/>
      <c r="F10" s="2389"/>
      <c r="G10" s="2390"/>
      <c r="H10" s="1954" t="s">
        <v>427</v>
      </c>
      <c r="I10" s="1954"/>
      <c r="J10" s="1954"/>
      <c r="K10" s="1954"/>
      <c r="L10" s="1954"/>
      <c r="M10" s="1954" t="s">
        <v>673</v>
      </c>
      <c r="N10" s="1954"/>
      <c r="O10" s="1954"/>
      <c r="P10" s="1954"/>
      <c r="Q10" s="1954" t="s">
        <v>362</v>
      </c>
      <c r="R10" s="1954"/>
      <c r="S10" s="1954"/>
      <c r="T10" s="1954"/>
      <c r="U10" s="1954" t="s">
        <v>364</v>
      </c>
      <c r="V10" s="1954"/>
      <c r="W10" s="1954"/>
      <c r="X10" s="1954"/>
      <c r="Y10" s="1954" t="s">
        <v>1006</v>
      </c>
      <c r="Z10" s="1954"/>
      <c r="AA10" s="1954"/>
      <c r="AB10" s="1954"/>
      <c r="AC10" s="1954"/>
      <c r="AD10" s="1954"/>
      <c r="AE10" s="1954" t="s">
        <v>98</v>
      </c>
      <c r="AF10" s="1954"/>
      <c r="AG10" s="1954"/>
      <c r="AH10" s="1954"/>
      <c r="AI10" s="1954"/>
      <c r="AJ10" s="1954"/>
      <c r="AK10" s="1954" t="s">
        <v>674</v>
      </c>
      <c r="AL10" s="1954"/>
      <c r="AM10" s="1954"/>
      <c r="AN10" s="1954" t="s">
        <v>361</v>
      </c>
      <c r="AO10" s="1954"/>
      <c r="AP10" s="1954"/>
      <c r="AQ10" s="1954" t="s">
        <v>360</v>
      </c>
      <c r="AR10" s="1954"/>
      <c r="AS10" s="1954"/>
      <c r="AT10" s="1954" t="s">
        <v>359</v>
      </c>
      <c r="AU10" s="1954"/>
      <c r="AV10" s="1961"/>
      <c r="AW10" s="96"/>
      <c r="AX10" s="2595" t="s">
        <v>1009</v>
      </c>
      <c r="AY10" s="2596"/>
      <c r="AZ10" s="2596"/>
      <c r="BA10" s="2596"/>
      <c r="BB10" s="2596"/>
      <c r="BC10" s="2596" t="s">
        <v>677</v>
      </c>
      <c r="BD10" s="2596"/>
      <c r="BE10" s="2596"/>
      <c r="BF10" s="2596"/>
      <c r="BG10" s="2596"/>
      <c r="BH10" s="2599" t="s">
        <v>678</v>
      </c>
      <c r="BI10" s="2599"/>
      <c r="BJ10" s="2599"/>
      <c r="BK10" s="2599"/>
      <c r="BL10" s="2599"/>
      <c r="BM10" s="2599" t="s">
        <v>679</v>
      </c>
      <c r="BN10" s="2599"/>
      <c r="BO10" s="2599"/>
      <c r="BP10" s="2599"/>
      <c r="BQ10" s="2599"/>
      <c r="BR10" s="2599" t="s">
        <v>796</v>
      </c>
      <c r="BS10" s="2599"/>
      <c r="BT10" s="2599"/>
      <c r="BU10" s="2599"/>
      <c r="BV10" s="2599"/>
      <c r="BW10" s="2599" t="s">
        <v>797</v>
      </c>
      <c r="BX10" s="2599"/>
      <c r="BY10" s="2599"/>
      <c r="BZ10" s="2599"/>
      <c r="CA10" s="2599"/>
      <c r="CB10" s="2645" t="s">
        <v>798</v>
      </c>
      <c r="CC10" s="2645"/>
      <c r="CD10" s="2645"/>
      <c r="CE10" s="2645"/>
      <c r="CF10" s="2646"/>
    </row>
    <row r="11" spans="1:85" ht="12" customHeight="1" x14ac:dyDescent="0.25">
      <c r="A11" s="2401"/>
      <c r="B11" s="2389"/>
      <c r="C11" s="2389"/>
      <c r="D11" s="2389"/>
      <c r="E11" s="2389"/>
      <c r="F11" s="2389"/>
      <c r="G11" s="2390"/>
      <c r="H11" s="1956"/>
      <c r="I11" s="1956"/>
      <c r="J11" s="1956"/>
      <c r="K11" s="1956"/>
      <c r="L11" s="1956"/>
      <c r="M11" s="1956"/>
      <c r="N11" s="1956"/>
      <c r="O11" s="1956"/>
      <c r="P11" s="1956"/>
      <c r="Q11" s="1956"/>
      <c r="R11" s="1956"/>
      <c r="S11" s="1956"/>
      <c r="T11" s="1956"/>
      <c r="U11" s="1956"/>
      <c r="V11" s="1956"/>
      <c r="W11" s="1956"/>
      <c r="X11" s="1956"/>
      <c r="Y11" s="1956"/>
      <c r="Z11" s="1956"/>
      <c r="AA11" s="1956"/>
      <c r="AB11" s="1956"/>
      <c r="AC11" s="1956"/>
      <c r="AD11" s="1956"/>
      <c r="AE11" s="1956"/>
      <c r="AF11" s="1956"/>
      <c r="AG11" s="1956"/>
      <c r="AH11" s="1956"/>
      <c r="AI11" s="1956"/>
      <c r="AJ11" s="1956"/>
      <c r="AK11" s="1956"/>
      <c r="AL11" s="1956"/>
      <c r="AM11" s="1956"/>
      <c r="AN11" s="1956"/>
      <c r="AO11" s="1956"/>
      <c r="AP11" s="1956"/>
      <c r="AQ11" s="1956"/>
      <c r="AR11" s="1956"/>
      <c r="AS11" s="1956"/>
      <c r="AT11" s="1956"/>
      <c r="AU11" s="1956"/>
      <c r="AV11" s="1962"/>
      <c r="AW11" s="96"/>
      <c r="AX11" s="2342"/>
      <c r="AY11" s="2329"/>
      <c r="AZ11" s="2329"/>
      <c r="BA11" s="2329"/>
      <c r="BB11" s="2329"/>
      <c r="BC11" s="2329"/>
      <c r="BD11" s="2329"/>
      <c r="BE11" s="2329"/>
      <c r="BF11" s="2329"/>
      <c r="BG11" s="2329"/>
      <c r="BH11" s="2600"/>
      <c r="BI11" s="2600"/>
      <c r="BJ11" s="2600"/>
      <c r="BK11" s="2600"/>
      <c r="BL11" s="2600"/>
      <c r="BM11" s="2600"/>
      <c r="BN11" s="2600"/>
      <c r="BO11" s="2600"/>
      <c r="BP11" s="2600"/>
      <c r="BQ11" s="2600"/>
      <c r="BR11" s="2600"/>
      <c r="BS11" s="2600"/>
      <c r="BT11" s="2600"/>
      <c r="BU11" s="2600"/>
      <c r="BV11" s="2600"/>
      <c r="BW11" s="2600"/>
      <c r="BX11" s="2600"/>
      <c r="BY11" s="2600"/>
      <c r="BZ11" s="2600"/>
      <c r="CA11" s="2600"/>
      <c r="CB11" s="2647"/>
      <c r="CC11" s="2647"/>
      <c r="CD11" s="2647"/>
      <c r="CE11" s="2647"/>
      <c r="CF11" s="2648"/>
    </row>
    <row r="12" spans="1:85" ht="12.75" customHeight="1" x14ac:dyDescent="0.25">
      <c r="A12" s="2628"/>
      <c r="B12" s="1964"/>
      <c r="C12" s="1964"/>
      <c r="D12" s="1964"/>
      <c r="E12" s="1964"/>
      <c r="F12" s="1964"/>
      <c r="G12" s="1964"/>
      <c r="H12" s="2622" t="s">
        <v>102</v>
      </c>
      <c r="I12" s="2622"/>
      <c r="J12" s="2622"/>
      <c r="K12" s="2622"/>
      <c r="L12" s="2622"/>
      <c r="M12" s="2616"/>
      <c r="N12" s="2617"/>
      <c r="O12" s="2617"/>
      <c r="P12" s="2618"/>
      <c r="Q12" s="2610"/>
      <c r="R12" s="2611"/>
      <c r="S12" s="2611"/>
      <c r="T12" s="2612"/>
      <c r="U12" s="2613"/>
      <c r="V12" s="2614"/>
      <c r="W12" s="2614"/>
      <c r="X12" s="2615"/>
      <c r="Y12" s="2601"/>
      <c r="Z12" s="2602"/>
      <c r="AA12" s="2602"/>
      <c r="AB12" s="2602"/>
      <c r="AC12" s="2602"/>
      <c r="AD12" s="2603"/>
      <c r="AE12" s="2601"/>
      <c r="AF12" s="2602"/>
      <c r="AG12" s="2602"/>
      <c r="AH12" s="2602"/>
      <c r="AI12" s="2602"/>
      <c r="AJ12" s="2603"/>
      <c r="AK12" s="2641"/>
      <c r="AL12" s="2627"/>
      <c r="AM12" s="2627"/>
      <c r="AN12" s="2616"/>
      <c r="AO12" s="2617"/>
      <c r="AP12" s="2617"/>
      <c r="AQ12" s="2616"/>
      <c r="AR12" s="2617"/>
      <c r="AS12" s="2617"/>
      <c r="AT12" s="2624" t="str">
        <f t="shared" ref="AT12:AT33" si="0">IF(AQ12-AN12&lt;&gt;0,AQ12-AN12,"")</f>
        <v/>
      </c>
      <c r="AU12" s="2625"/>
      <c r="AV12" s="2626"/>
      <c r="AW12" s="96"/>
      <c r="AX12" s="2597" t="str">
        <f>IFERROR(AVERAGE(Y13,AA13,AC13),"")</f>
        <v/>
      </c>
      <c r="AY12" s="2598"/>
      <c r="AZ12" s="2598"/>
      <c r="BA12" s="2598"/>
      <c r="BB12" s="2598"/>
      <c r="BC12" s="2594" t="str">
        <f>IFERROR(AVERAGE(AE13,AG13,AI13),"")</f>
        <v/>
      </c>
      <c r="BD12" s="2594"/>
      <c r="BE12" s="2594"/>
      <c r="BF12" s="2594"/>
      <c r="BG12" s="2594"/>
      <c r="BH12" s="2593" t="str">
        <f>IF(Y13="","",IF(100*(ABS(Y13-$AX$12)/$AX$12)&gt;10,"AMP IMB. &gt; 10%",IF(AA13="","",IF(100*(ABS(AA13-$AX$12)/$AX$12)&gt;10,"AMP IMB. &gt; 10%",IF(AC13="","",IF(100*(ABS(AC13-$AX$12)/$AX$12)&gt;10,"AMP IMB. &gt; 10%",""))))))</f>
        <v/>
      </c>
      <c r="BI12" s="2593"/>
      <c r="BJ12" s="2593"/>
      <c r="BK12" s="2593"/>
      <c r="BL12" s="2593"/>
      <c r="BM12" s="2593" t="str">
        <f>IF(AE13="","",IF(100*(ABS(AE13-$BC$12)/$BC$12)&gt;10,"VOLT IMB. &gt; 10%",IF(AG13="","",IF(100*(ABS(AG13-$BC$12)/$BC$12)&gt;10,"VOLT IMB. &gt; 10%",IF(AI13="","",IF(100*(ABS(AI13-$BC$12)/$BC$12)&gt;10,"VOLT IMB. &gt; 10%",""))))))</f>
        <v/>
      </c>
      <c r="BN12" s="2593"/>
      <c r="BO12" s="2593"/>
      <c r="BP12" s="2593"/>
      <c r="BQ12" s="2593"/>
      <c r="BR12" s="2593" t="str">
        <f>IFERROR(1.08*Q13*AT13,"")</f>
        <v/>
      </c>
      <c r="BS12" s="2593"/>
      <c r="BT12" s="2593"/>
      <c r="BU12" s="2593"/>
      <c r="BV12" s="2593"/>
      <c r="BW12" s="2593" t="str">
        <f>IFERROR(3413*M13,"")</f>
        <v/>
      </c>
      <c r="BX12" s="2593"/>
      <c r="BY12" s="2593"/>
      <c r="BZ12" s="2593"/>
      <c r="CA12" s="2593"/>
      <c r="CB12" s="2649" t="str">
        <f>IFERROR(BR12/BW12,"")</f>
        <v/>
      </c>
      <c r="CC12" s="2649"/>
      <c r="CD12" s="2649"/>
      <c r="CE12" s="2649"/>
      <c r="CF12" s="2650"/>
    </row>
    <row r="13" spans="1:85" ht="12" customHeight="1" x14ac:dyDescent="0.25">
      <c r="A13" s="2628"/>
      <c r="B13" s="1964"/>
      <c r="C13" s="1964"/>
      <c r="D13" s="1964"/>
      <c r="E13" s="1964"/>
      <c r="F13" s="1964"/>
      <c r="G13" s="1964"/>
      <c r="H13" s="2623" t="s">
        <v>101</v>
      </c>
      <c r="I13" s="2623"/>
      <c r="J13" s="2623"/>
      <c r="K13" s="2623"/>
      <c r="L13" s="2623"/>
      <c r="M13" s="2619" t="str">
        <f>IF(AK13=1,(AA13*AG13)/1000,IF(AK13=3,(AX12*BC12*1.73)/1000,""))</f>
        <v/>
      </c>
      <c r="N13" s="2620"/>
      <c r="O13" s="2620"/>
      <c r="P13" s="2621"/>
      <c r="Q13" s="2604"/>
      <c r="R13" s="2605"/>
      <c r="S13" s="2605"/>
      <c r="T13" s="2606"/>
      <c r="U13" s="2607"/>
      <c r="V13" s="2608"/>
      <c r="W13" s="2608"/>
      <c r="X13" s="2609"/>
      <c r="Y13" s="962"/>
      <c r="Z13" s="964"/>
      <c r="AA13" s="962"/>
      <c r="AB13" s="964"/>
      <c r="AC13" s="962"/>
      <c r="AD13" s="964"/>
      <c r="AE13" s="962"/>
      <c r="AF13" s="964"/>
      <c r="AG13" s="962"/>
      <c r="AH13" s="964"/>
      <c r="AI13" s="962"/>
      <c r="AJ13" s="964"/>
      <c r="AK13" s="927"/>
      <c r="AL13" s="927"/>
      <c r="AM13" s="927"/>
      <c r="AN13" s="927"/>
      <c r="AO13" s="927"/>
      <c r="AP13" s="927"/>
      <c r="AQ13" s="927"/>
      <c r="AR13" s="927"/>
      <c r="AS13" s="927"/>
      <c r="AT13" s="1300" t="str">
        <f t="shared" si="0"/>
        <v/>
      </c>
      <c r="AU13" s="1300"/>
      <c r="AV13" s="1301"/>
      <c r="AW13" s="96"/>
      <c r="AX13" s="2597"/>
      <c r="AY13" s="2598"/>
      <c r="AZ13" s="2598"/>
      <c r="BA13" s="2598"/>
      <c r="BB13" s="2598"/>
      <c r="BC13" s="2594"/>
      <c r="BD13" s="2594"/>
      <c r="BE13" s="2594"/>
      <c r="BF13" s="2594"/>
      <c r="BG13" s="2594"/>
      <c r="BH13" s="2593"/>
      <c r="BI13" s="2593"/>
      <c r="BJ13" s="2593"/>
      <c r="BK13" s="2593"/>
      <c r="BL13" s="2593"/>
      <c r="BM13" s="2593"/>
      <c r="BN13" s="2593"/>
      <c r="BO13" s="2593"/>
      <c r="BP13" s="2593"/>
      <c r="BQ13" s="2593"/>
      <c r="BR13" s="2593"/>
      <c r="BS13" s="2593"/>
      <c r="BT13" s="2593"/>
      <c r="BU13" s="2593"/>
      <c r="BV13" s="2593"/>
      <c r="BW13" s="2593"/>
      <c r="BX13" s="2593"/>
      <c r="BY13" s="2593"/>
      <c r="BZ13" s="2593"/>
      <c r="CA13" s="2593"/>
      <c r="CB13" s="2649"/>
      <c r="CC13" s="2649"/>
      <c r="CD13" s="2649"/>
      <c r="CE13" s="2649"/>
      <c r="CF13" s="2650"/>
    </row>
    <row r="14" spans="1:85" ht="12" customHeight="1" x14ac:dyDescent="0.25">
      <c r="A14" s="2628"/>
      <c r="B14" s="1964"/>
      <c r="C14" s="1964"/>
      <c r="D14" s="1964"/>
      <c r="E14" s="1964"/>
      <c r="F14" s="1964"/>
      <c r="G14" s="1964"/>
      <c r="H14" s="2622" t="s">
        <v>102</v>
      </c>
      <c r="I14" s="2622"/>
      <c r="J14" s="2622"/>
      <c r="K14" s="2622"/>
      <c r="L14" s="2622"/>
      <c r="M14" s="2616"/>
      <c r="N14" s="2617"/>
      <c r="O14" s="2617"/>
      <c r="P14" s="2618"/>
      <c r="Q14" s="2610"/>
      <c r="R14" s="2611"/>
      <c r="S14" s="2611"/>
      <c r="T14" s="2612"/>
      <c r="U14" s="2613"/>
      <c r="V14" s="2614"/>
      <c r="W14" s="2614"/>
      <c r="X14" s="2615"/>
      <c r="Y14" s="2601"/>
      <c r="Z14" s="2602"/>
      <c r="AA14" s="2602"/>
      <c r="AB14" s="2602"/>
      <c r="AC14" s="2602"/>
      <c r="AD14" s="2603"/>
      <c r="AE14" s="2601"/>
      <c r="AF14" s="2602"/>
      <c r="AG14" s="2602"/>
      <c r="AH14" s="2602"/>
      <c r="AI14" s="2602"/>
      <c r="AJ14" s="2603"/>
      <c r="AK14" s="2627"/>
      <c r="AL14" s="2627"/>
      <c r="AM14" s="2627"/>
      <c r="AN14" s="2616"/>
      <c r="AO14" s="2617"/>
      <c r="AP14" s="2617"/>
      <c r="AQ14" s="2616"/>
      <c r="AR14" s="2617"/>
      <c r="AS14" s="2617"/>
      <c r="AT14" s="2624" t="str">
        <f t="shared" si="0"/>
        <v/>
      </c>
      <c r="AU14" s="2625"/>
      <c r="AV14" s="2626"/>
      <c r="AW14" s="96"/>
      <c r="AX14" s="2597" t="str">
        <f>IFERROR(AVERAGE(Y15,AA15,AC15),"")</f>
        <v/>
      </c>
      <c r="AY14" s="2598"/>
      <c r="AZ14" s="2598"/>
      <c r="BA14" s="2598"/>
      <c r="BB14" s="2598"/>
      <c r="BC14" s="2594" t="str">
        <f>IFERROR(AVERAGE(AE15,AG15,AI15),"")</f>
        <v/>
      </c>
      <c r="BD14" s="2594"/>
      <c r="BE14" s="2594"/>
      <c r="BF14" s="2594"/>
      <c r="BG14" s="2594"/>
      <c r="BH14" s="2593" t="str">
        <f>IF(Y15="","",IF(100*(ABS(Y15-$AX$12)/$AX$12)&gt;10,"AMP IMB. &gt; 10%",IF(AA15="","",IF(100*(ABS(AA15-$AX$12)/$AX$12)&gt;10,"AMP IMB. &gt; 10%",IF(AC15="","",IF(100*(ABS(AC15-$AX$12)/$AX$12)&gt;10,"AMP IMB. &gt; 10%",""))))))</f>
        <v/>
      </c>
      <c r="BI14" s="2593"/>
      <c r="BJ14" s="2593"/>
      <c r="BK14" s="2593"/>
      <c r="BL14" s="2593"/>
      <c r="BM14" s="2593" t="str">
        <f>IF(AE15="","",IF(100*(ABS(AE15-$BC$12)/$BC$12)&gt;10,"VOLT IMB. &gt; 10%",IF(AG15="","",IF(100*(ABS(AG15-$BC$12)/$BC$12)&gt;10,"VOLT IMB. &gt; 10%",IF(AI15="","",IF(100*(ABS(AI15-$BC$12)/$BC$12)&gt;10,"VOLT IMB. &gt; 10%",""))))))</f>
        <v/>
      </c>
      <c r="BN14" s="2593"/>
      <c r="BO14" s="2593"/>
      <c r="BP14" s="2593"/>
      <c r="BQ14" s="2593"/>
      <c r="BR14" s="2593" t="str">
        <f>IFERROR(1.08*Q15*AT15,"")</f>
        <v/>
      </c>
      <c r="BS14" s="2593"/>
      <c r="BT14" s="2593"/>
      <c r="BU14" s="2593"/>
      <c r="BV14" s="2593"/>
      <c r="BW14" s="2593" t="str">
        <f>IFERROR(3413*M15,"")</f>
        <v/>
      </c>
      <c r="BX14" s="2593"/>
      <c r="BY14" s="2593"/>
      <c r="BZ14" s="2593"/>
      <c r="CA14" s="2593"/>
      <c r="CB14" s="2649" t="str">
        <f>IFERROR(BR14/BW14,"")</f>
        <v/>
      </c>
      <c r="CC14" s="2649"/>
      <c r="CD14" s="2649"/>
      <c r="CE14" s="2649"/>
      <c r="CF14" s="2650"/>
    </row>
    <row r="15" spans="1:85" s="10" customFormat="1" ht="12" customHeight="1" x14ac:dyDescent="0.25">
      <c r="A15" s="2628"/>
      <c r="B15" s="1964"/>
      <c r="C15" s="1964"/>
      <c r="D15" s="1964"/>
      <c r="E15" s="1964"/>
      <c r="F15" s="1964"/>
      <c r="G15" s="1964"/>
      <c r="H15" s="2623" t="s">
        <v>101</v>
      </c>
      <c r="I15" s="2623"/>
      <c r="J15" s="2623"/>
      <c r="K15" s="2623"/>
      <c r="L15" s="2623"/>
      <c r="M15" s="2619" t="str">
        <f>IF(AK15=1,(AA15*AG15)/1000,IF(AK15=3,(AX14*BC14*1.73)/1000,""))</f>
        <v/>
      </c>
      <c r="N15" s="2620"/>
      <c r="O15" s="2620"/>
      <c r="P15" s="2621"/>
      <c r="Q15" s="2604"/>
      <c r="R15" s="2605"/>
      <c r="S15" s="2605"/>
      <c r="T15" s="2606"/>
      <c r="U15" s="2607"/>
      <c r="V15" s="2608"/>
      <c r="W15" s="2608"/>
      <c r="X15" s="2609"/>
      <c r="Y15" s="962"/>
      <c r="Z15" s="964"/>
      <c r="AA15" s="962"/>
      <c r="AB15" s="964"/>
      <c r="AC15" s="962"/>
      <c r="AD15" s="964"/>
      <c r="AE15" s="962"/>
      <c r="AF15" s="964"/>
      <c r="AG15" s="962"/>
      <c r="AH15" s="964"/>
      <c r="AI15" s="962"/>
      <c r="AJ15" s="964"/>
      <c r="AK15" s="927"/>
      <c r="AL15" s="927"/>
      <c r="AM15" s="927"/>
      <c r="AN15" s="927"/>
      <c r="AO15" s="927"/>
      <c r="AP15" s="927"/>
      <c r="AQ15" s="927"/>
      <c r="AR15" s="927"/>
      <c r="AS15" s="927"/>
      <c r="AT15" s="1300" t="str">
        <f t="shared" si="0"/>
        <v/>
      </c>
      <c r="AU15" s="1300"/>
      <c r="AV15" s="1301"/>
      <c r="AW15" s="96"/>
      <c r="AX15" s="2597"/>
      <c r="AY15" s="2598"/>
      <c r="AZ15" s="2598"/>
      <c r="BA15" s="2598"/>
      <c r="BB15" s="2598"/>
      <c r="BC15" s="2594"/>
      <c r="BD15" s="2594"/>
      <c r="BE15" s="2594"/>
      <c r="BF15" s="2594"/>
      <c r="BG15" s="2594"/>
      <c r="BH15" s="2593"/>
      <c r="BI15" s="2593"/>
      <c r="BJ15" s="2593"/>
      <c r="BK15" s="2593"/>
      <c r="BL15" s="2593"/>
      <c r="BM15" s="2593"/>
      <c r="BN15" s="2593"/>
      <c r="BO15" s="2593"/>
      <c r="BP15" s="2593"/>
      <c r="BQ15" s="2593"/>
      <c r="BR15" s="2593"/>
      <c r="BS15" s="2593"/>
      <c r="BT15" s="2593"/>
      <c r="BU15" s="2593"/>
      <c r="BV15" s="2593"/>
      <c r="BW15" s="2593"/>
      <c r="BX15" s="2593"/>
      <c r="BY15" s="2593"/>
      <c r="BZ15" s="2593"/>
      <c r="CA15" s="2593"/>
      <c r="CB15" s="2649"/>
      <c r="CC15" s="2649"/>
      <c r="CD15" s="2649"/>
      <c r="CE15" s="2649"/>
      <c r="CF15" s="2650"/>
    </row>
    <row r="16" spans="1:85" ht="12" customHeight="1" x14ac:dyDescent="0.25">
      <c r="A16" s="2628"/>
      <c r="B16" s="1964"/>
      <c r="C16" s="1964"/>
      <c r="D16" s="1964"/>
      <c r="E16" s="1964"/>
      <c r="F16" s="1964"/>
      <c r="G16" s="1964"/>
      <c r="H16" s="2622" t="s">
        <v>102</v>
      </c>
      <c r="I16" s="2622"/>
      <c r="J16" s="2622"/>
      <c r="K16" s="2622"/>
      <c r="L16" s="2622"/>
      <c r="M16" s="2616"/>
      <c r="N16" s="2617"/>
      <c r="O16" s="2617"/>
      <c r="P16" s="2618"/>
      <c r="Q16" s="2610"/>
      <c r="R16" s="2611"/>
      <c r="S16" s="2611"/>
      <c r="T16" s="2612"/>
      <c r="U16" s="2613"/>
      <c r="V16" s="2614"/>
      <c r="W16" s="2614"/>
      <c r="X16" s="2615"/>
      <c r="Y16" s="2601"/>
      <c r="Z16" s="2602"/>
      <c r="AA16" s="2602"/>
      <c r="AB16" s="2602"/>
      <c r="AC16" s="2602"/>
      <c r="AD16" s="2603"/>
      <c r="AE16" s="2601"/>
      <c r="AF16" s="2602"/>
      <c r="AG16" s="2602"/>
      <c r="AH16" s="2602"/>
      <c r="AI16" s="2602"/>
      <c r="AJ16" s="2603"/>
      <c r="AK16" s="2627"/>
      <c r="AL16" s="2627"/>
      <c r="AM16" s="2627"/>
      <c r="AN16" s="2616"/>
      <c r="AO16" s="2617"/>
      <c r="AP16" s="2617"/>
      <c r="AQ16" s="2616"/>
      <c r="AR16" s="2617"/>
      <c r="AS16" s="2617"/>
      <c r="AT16" s="2624" t="str">
        <f t="shared" si="0"/>
        <v/>
      </c>
      <c r="AU16" s="2625"/>
      <c r="AV16" s="2626"/>
      <c r="AW16" s="96"/>
      <c r="AX16" s="2597" t="str">
        <f>IFERROR(AVERAGE(Y17,AA17,AC17),"")</f>
        <v/>
      </c>
      <c r="AY16" s="2598"/>
      <c r="AZ16" s="2598"/>
      <c r="BA16" s="2598"/>
      <c r="BB16" s="2598"/>
      <c r="BC16" s="2594" t="str">
        <f>IFERROR(AVERAGE(AE17,AG17,AI17),"")</f>
        <v/>
      </c>
      <c r="BD16" s="2594"/>
      <c r="BE16" s="2594"/>
      <c r="BF16" s="2594"/>
      <c r="BG16" s="2594"/>
      <c r="BH16" s="2593" t="str">
        <f>IF(Y17="","",IF(100*(ABS(Y17-$AX$12)/$AX$12)&gt;10,"AMP IMB. &gt; 10%",IF(AA17="","",IF(100*(ABS(AA17-$AX$12)/$AX$12)&gt;10,"AMP IMB. &gt; 10%",IF(AC17="","",IF(100*(ABS(AC17-$AX$12)/$AX$12)&gt;10,"AMP IMB. &gt; 10%",""))))))</f>
        <v/>
      </c>
      <c r="BI16" s="2593"/>
      <c r="BJ16" s="2593"/>
      <c r="BK16" s="2593"/>
      <c r="BL16" s="2593"/>
      <c r="BM16" s="2593" t="str">
        <f>IF(AE17="","",IF(100*(ABS(AE17-$BC$12)/$BC$12)&gt;10,"VOLT IMB. &gt; 10%",IF(AG17="","",IF(100*(ABS(AG17-$BC$12)/$BC$12)&gt;10,"VOLT IMB. &gt; 10%",IF(AI17="","",IF(100*(ABS(AI17-$BC$12)/$BC$12)&gt;10,"VOLT IMB. &gt; 10%",""))))))</f>
        <v/>
      </c>
      <c r="BN16" s="2593"/>
      <c r="BO16" s="2593"/>
      <c r="BP16" s="2593"/>
      <c r="BQ16" s="2593"/>
      <c r="BR16" s="2593" t="str">
        <f>IFERROR(1.08*Q17*AT17,"")</f>
        <v/>
      </c>
      <c r="BS16" s="2593"/>
      <c r="BT16" s="2593"/>
      <c r="BU16" s="2593"/>
      <c r="BV16" s="2593"/>
      <c r="BW16" s="2593" t="str">
        <f>IFERROR(3413*M17,"")</f>
        <v/>
      </c>
      <c r="BX16" s="2593"/>
      <c r="BY16" s="2593"/>
      <c r="BZ16" s="2593"/>
      <c r="CA16" s="2593"/>
      <c r="CB16" s="2649" t="str">
        <f>IFERROR(BR16/BW16,"")</f>
        <v/>
      </c>
      <c r="CC16" s="2649"/>
      <c r="CD16" s="2649"/>
      <c r="CE16" s="2649"/>
      <c r="CF16" s="2650"/>
    </row>
    <row r="17" spans="1:84" ht="12" customHeight="1" x14ac:dyDescent="0.25">
      <c r="A17" s="2628"/>
      <c r="B17" s="1964"/>
      <c r="C17" s="1964"/>
      <c r="D17" s="1964"/>
      <c r="E17" s="1964"/>
      <c r="F17" s="1964"/>
      <c r="G17" s="1964"/>
      <c r="H17" s="2623" t="s">
        <v>101</v>
      </c>
      <c r="I17" s="2623"/>
      <c r="J17" s="2623"/>
      <c r="K17" s="2623"/>
      <c r="L17" s="2623"/>
      <c r="M17" s="2619" t="str">
        <f>IF(AK17=1,(AA17*AG17)/1000,IF(AK17=3,(AX16*BC16*1.73)/1000,""))</f>
        <v/>
      </c>
      <c r="N17" s="2620"/>
      <c r="O17" s="2620"/>
      <c r="P17" s="2621"/>
      <c r="Q17" s="2604"/>
      <c r="R17" s="2605"/>
      <c r="S17" s="2605"/>
      <c r="T17" s="2606"/>
      <c r="U17" s="2607"/>
      <c r="V17" s="2608"/>
      <c r="W17" s="2608"/>
      <c r="X17" s="2609"/>
      <c r="Y17" s="962"/>
      <c r="Z17" s="964"/>
      <c r="AA17" s="962"/>
      <c r="AB17" s="964"/>
      <c r="AC17" s="962"/>
      <c r="AD17" s="964"/>
      <c r="AE17" s="962"/>
      <c r="AF17" s="964"/>
      <c r="AG17" s="962"/>
      <c r="AH17" s="964"/>
      <c r="AI17" s="962"/>
      <c r="AJ17" s="964"/>
      <c r="AK17" s="927"/>
      <c r="AL17" s="927"/>
      <c r="AM17" s="927"/>
      <c r="AN17" s="927"/>
      <c r="AO17" s="927"/>
      <c r="AP17" s="927"/>
      <c r="AQ17" s="927"/>
      <c r="AR17" s="927"/>
      <c r="AS17" s="927"/>
      <c r="AT17" s="1300" t="str">
        <f t="shared" si="0"/>
        <v/>
      </c>
      <c r="AU17" s="1300"/>
      <c r="AV17" s="1301"/>
      <c r="AW17" s="96"/>
      <c r="AX17" s="2597"/>
      <c r="AY17" s="2598"/>
      <c r="AZ17" s="2598"/>
      <c r="BA17" s="2598"/>
      <c r="BB17" s="2598"/>
      <c r="BC17" s="2594"/>
      <c r="BD17" s="2594"/>
      <c r="BE17" s="2594"/>
      <c r="BF17" s="2594"/>
      <c r="BG17" s="2594"/>
      <c r="BH17" s="2593"/>
      <c r="BI17" s="2593"/>
      <c r="BJ17" s="2593"/>
      <c r="BK17" s="2593"/>
      <c r="BL17" s="2593"/>
      <c r="BM17" s="2593"/>
      <c r="BN17" s="2593"/>
      <c r="BO17" s="2593"/>
      <c r="BP17" s="2593"/>
      <c r="BQ17" s="2593"/>
      <c r="BR17" s="2593"/>
      <c r="BS17" s="2593"/>
      <c r="BT17" s="2593"/>
      <c r="BU17" s="2593"/>
      <c r="BV17" s="2593"/>
      <c r="BW17" s="2593"/>
      <c r="BX17" s="2593"/>
      <c r="BY17" s="2593"/>
      <c r="BZ17" s="2593"/>
      <c r="CA17" s="2593"/>
      <c r="CB17" s="2649"/>
      <c r="CC17" s="2649"/>
      <c r="CD17" s="2649"/>
      <c r="CE17" s="2649"/>
      <c r="CF17" s="2650"/>
    </row>
    <row r="18" spans="1:84" ht="12" customHeight="1" x14ac:dyDescent="0.25">
      <c r="A18" s="2628"/>
      <c r="B18" s="1964"/>
      <c r="C18" s="1964"/>
      <c r="D18" s="1964"/>
      <c r="E18" s="1964"/>
      <c r="F18" s="1964"/>
      <c r="G18" s="1964"/>
      <c r="H18" s="2622" t="s">
        <v>102</v>
      </c>
      <c r="I18" s="2622"/>
      <c r="J18" s="2622"/>
      <c r="K18" s="2622"/>
      <c r="L18" s="2622"/>
      <c r="M18" s="2616"/>
      <c r="N18" s="2617"/>
      <c r="O18" s="2617"/>
      <c r="P18" s="2618"/>
      <c r="Q18" s="2610"/>
      <c r="R18" s="2611"/>
      <c r="S18" s="2611"/>
      <c r="T18" s="2612"/>
      <c r="U18" s="2613"/>
      <c r="V18" s="2614"/>
      <c r="W18" s="2614"/>
      <c r="X18" s="2615"/>
      <c r="Y18" s="2601"/>
      <c r="Z18" s="2602"/>
      <c r="AA18" s="2602"/>
      <c r="AB18" s="2602"/>
      <c r="AC18" s="2602"/>
      <c r="AD18" s="2603"/>
      <c r="AE18" s="2601"/>
      <c r="AF18" s="2602"/>
      <c r="AG18" s="2602"/>
      <c r="AH18" s="2602"/>
      <c r="AI18" s="2602"/>
      <c r="AJ18" s="2603"/>
      <c r="AK18" s="2627"/>
      <c r="AL18" s="2627"/>
      <c r="AM18" s="2627"/>
      <c r="AN18" s="2616"/>
      <c r="AO18" s="2617"/>
      <c r="AP18" s="2617"/>
      <c r="AQ18" s="2616"/>
      <c r="AR18" s="2617"/>
      <c r="AS18" s="2617"/>
      <c r="AT18" s="2624" t="str">
        <f t="shared" si="0"/>
        <v/>
      </c>
      <c r="AU18" s="2625"/>
      <c r="AV18" s="2626"/>
      <c r="AW18" s="96"/>
      <c r="AX18" s="2597" t="str">
        <f>IFERROR(AVERAGE(Y19,AA19,AC19),"")</f>
        <v/>
      </c>
      <c r="AY18" s="2598"/>
      <c r="AZ18" s="2598"/>
      <c r="BA18" s="2598"/>
      <c r="BB18" s="2598"/>
      <c r="BC18" s="2594" t="str">
        <f>IFERROR(AVERAGE(AE19,AG19,AI19),"")</f>
        <v/>
      </c>
      <c r="BD18" s="2594"/>
      <c r="BE18" s="2594"/>
      <c r="BF18" s="2594"/>
      <c r="BG18" s="2594"/>
      <c r="BH18" s="2593" t="str">
        <f>IF(Y19="","",IF(100*(ABS(Y19-$AX$12)/$AX$12)&gt;10,"AMP IMB. &gt; 10%",IF(AA19="","",IF(100*(ABS(AA19-$AX$12)/$AX$12)&gt;10,"AMP IMB. &gt; 10%",IF(AC19="","",IF(100*(ABS(AC19-$AX$12)/$AX$12)&gt;10,"AMP IMB. &gt; 10%",""))))))</f>
        <v/>
      </c>
      <c r="BI18" s="2593"/>
      <c r="BJ18" s="2593"/>
      <c r="BK18" s="2593"/>
      <c r="BL18" s="2593"/>
      <c r="BM18" s="2593" t="str">
        <f>IF(AE19="","",IF(100*(ABS(AE19-$BC$12)/$BC$12)&gt;10,"VOLT IMB. &gt; 10%",IF(AG19="","",IF(100*(ABS(AG19-$BC$12)/$BC$12)&gt;10,"VOLT IMB. &gt; 10%",IF(AI19="","",IF(100*(ABS(AI19-$BC$12)/$BC$12)&gt;10,"VOLT IMB. &gt; 10%",""))))))</f>
        <v/>
      </c>
      <c r="BN18" s="2593"/>
      <c r="BO18" s="2593"/>
      <c r="BP18" s="2593"/>
      <c r="BQ18" s="2593"/>
      <c r="BR18" s="2593" t="str">
        <f>IFERROR(1.08*Q19*AT19,"")</f>
        <v/>
      </c>
      <c r="BS18" s="2593"/>
      <c r="BT18" s="2593"/>
      <c r="BU18" s="2593"/>
      <c r="BV18" s="2593"/>
      <c r="BW18" s="2593" t="str">
        <f>IFERROR(3413*M19,"")</f>
        <v/>
      </c>
      <c r="BX18" s="2593"/>
      <c r="BY18" s="2593"/>
      <c r="BZ18" s="2593"/>
      <c r="CA18" s="2593"/>
      <c r="CB18" s="2649" t="str">
        <f>IFERROR(BR18/BW18,"")</f>
        <v/>
      </c>
      <c r="CC18" s="2649"/>
      <c r="CD18" s="2649"/>
      <c r="CE18" s="2649"/>
      <c r="CF18" s="2650"/>
    </row>
    <row r="19" spans="1:84" ht="12" customHeight="1" x14ac:dyDescent="0.25">
      <c r="A19" s="2628"/>
      <c r="B19" s="1964"/>
      <c r="C19" s="1964"/>
      <c r="D19" s="1964"/>
      <c r="E19" s="1964"/>
      <c r="F19" s="1964"/>
      <c r="G19" s="1964"/>
      <c r="H19" s="2623" t="s">
        <v>101</v>
      </c>
      <c r="I19" s="2623"/>
      <c r="J19" s="2623"/>
      <c r="K19" s="2623"/>
      <c r="L19" s="2623"/>
      <c r="M19" s="2619" t="str">
        <f>IF(AK19=1,(AA19*AG19)/1000,IF(AK19=3,(AX18*BC18*1.73)/1000,""))</f>
        <v/>
      </c>
      <c r="N19" s="2620"/>
      <c r="O19" s="2620"/>
      <c r="P19" s="2621"/>
      <c r="Q19" s="2604"/>
      <c r="R19" s="2605"/>
      <c r="S19" s="2605"/>
      <c r="T19" s="2606"/>
      <c r="U19" s="2607"/>
      <c r="V19" s="2608"/>
      <c r="W19" s="2608"/>
      <c r="X19" s="2609"/>
      <c r="Y19" s="962"/>
      <c r="Z19" s="964"/>
      <c r="AA19" s="962"/>
      <c r="AB19" s="964"/>
      <c r="AC19" s="962"/>
      <c r="AD19" s="964"/>
      <c r="AE19" s="962"/>
      <c r="AF19" s="964"/>
      <c r="AG19" s="962"/>
      <c r="AH19" s="964"/>
      <c r="AI19" s="962"/>
      <c r="AJ19" s="964"/>
      <c r="AK19" s="927"/>
      <c r="AL19" s="927"/>
      <c r="AM19" s="927"/>
      <c r="AN19" s="927"/>
      <c r="AO19" s="927"/>
      <c r="AP19" s="927"/>
      <c r="AQ19" s="927"/>
      <c r="AR19" s="927"/>
      <c r="AS19" s="927"/>
      <c r="AT19" s="1300" t="str">
        <f t="shared" si="0"/>
        <v/>
      </c>
      <c r="AU19" s="1300"/>
      <c r="AV19" s="1301"/>
      <c r="AW19" s="96"/>
      <c r="AX19" s="2597"/>
      <c r="AY19" s="2598"/>
      <c r="AZ19" s="2598"/>
      <c r="BA19" s="2598"/>
      <c r="BB19" s="2598"/>
      <c r="BC19" s="2594"/>
      <c r="BD19" s="2594"/>
      <c r="BE19" s="2594"/>
      <c r="BF19" s="2594"/>
      <c r="BG19" s="2594"/>
      <c r="BH19" s="2593"/>
      <c r="BI19" s="2593"/>
      <c r="BJ19" s="2593"/>
      <c r="BK19" s="2593"/>
      <c r="BL19" s="2593"/>
      <c r="BM19" s="2593"/>
      <c r="BN19" s="2593"/>
      <c r="BO19" s="2593"/>
      <c r="BP19" s="2593"/>
      <c r="BQ19" s="2593"/>
      <c r="BR19" s="2593"/>
      <c r="BS19" s="2593"/>
      <c r="BT19" s="2593"/>
      <c r="BU19" s="2593"/>
      <c r="BV19" s="2593"/>
      <c r="BW19" s="2593"/>
      <c r="BX19" s="2593"/>
      <c r="BY19" s="2593"/>
      <c r="BZ19" s="2593"/>
      <c r="CA19" s="2593"/>
      <c r="CB19" s="2649"/>
      <c r="CC19" s="2649"/>
      <c r="CD19" s="2649"/>
      <c r="CE19" s="2649"/>
      <c r="CF19" s="2650"/>
    </row>
    <row r="20" spans="1:84" ht="12" customHeight="1" x14ac:dyDescent="0.25">
      <c r="A20" s="2628"/>
      <c r="B20" s="1964"/>
      <c r="C20" s="1964"/>
      <c r="D20" s="1964"/>
      <c r="E20" s="1964"/>
      <c r="F20" s="1964"/>
      <c r="G20" s="1964"/>
      <c r="H20" s="2622" t="s">
        <v>102</v>
      </c>
      <c r="I20" s="2622"/>
      <c r="J20" s="2622"/>
      <c r="K20" s="2622"/>
      <c r="L20" s="2622"/>
      <c r="M20" s="2616"/>
      <c r="N20" s="2617"/>
      <c r="O20" s="2617"/>
      <c r="P20" s="2618"/>
      <c r="Q20" s="2610"/>
      <c r="R20" s="2611"/>
      <c r="S20" s="2611"/>
      <c r="T20" s="2612"/>
      <c r="U20" s="2613"/>
      <c r="V20" s="2614"/>
      <c r="W20" s="2614"/>
      <c r="X20" s="2615"/>
      <c r="Y20" s="2601"/>
      <c r="Z20" s="2602"/>
      <c r="AA20" s="2602"/>
      <c r="AB20" s="2602"/>
      <c r="AC20" s="2602"/>
      <c r="AD20" s="2603"/>
      <c r="AE20" s="2601"/>
      <c r="AF20" s="2602"/>
      <c r="AG20" s="2602"/>
      <c r="AH20" s="2602"/>
      <c r="AI20" s="2602"/>
      <c r="AJ20" s="2603"/>
      <c r="AK20" s="2627"/>
      <c r="AL20" s="2627"/>
      <c r="AM20" s="2627"/>
      <c r="AN20" s="2616"/>
      <c r="AO20" s="2617"/>
      <c r="AP20" s="2617"/>
      <c r="AQ20" s="2616"/>
      <c r="AR20" s="2617"/>
      <c r="AS20" s="2617"/>
      <c r="AT20" s="2624" t="str">
        <f t="shared" si="0"/>
        <v/>
      </c>
      <c r="AU20" s="2625"/>
      <c r="AV20" s="2626"/>
      <c r="AW20" s="96"/>
      <c r="AX20" s="2597" t="str">
        <f>IFERROR(AVERAGE(Y21,AA21,AC21),"")</f>
        <v/>
      </c>
      <c r="AY20" s="2598"/>
      <c r="AZ20" s="2598"/>
      <c r="BA20" s="2598"/>
      <c r="BB20" s="2598"/>
      <c r="BC20" s="2594" t="str">
        <f>IFERROR(AVERAGE(AE21,AG21,AI21),"")</f>
        <v/>
      </c>
      <c r="BD20" s="2594"/>
      <c r="BE20" s="2594"/>
      <c r="BF20" s="2594"/>
      <c r="BG20" s="2594"/>
      <c r="BH20" s="2593" t="str">
        <f>IF(Y21="","",IF(100*(ABS(Y21-$AX$12)/$AX$12)&gt;10,"AMP IMB. &gt; 10%",IF(AA21="","",IF(100*(ABS(AA21-$AX$12)/$AX$12)&gt;10,"AMP IMB. &gt; 10%",IF(AC21="","",IF(100*(ABS(AC21-$AX$12)/$AX$12)&gt;10,"AMP IMB. &gt; 10%",""))))))</f>
        <v/>
      </c>
      <c r="BI20" s="2593"/>
      <c r="BJ20" s="2593"/>
      <c r="BK20" s="2593"/>
      <c r="BL20" s="2593"/>
      <c r="BM20" s="2593" t="str">
        <f>IF(AE21="","",IF(100*(ABS(AE21-$BC$12)/$BC$12)&gt;10,"VOLT IMB. &gt; 10%",IF(AG21="","",IF(100*(ABS(AG21-$BC$12)/$BC$12)&gt;10,"VOLT IMB. &gt; 10%",IF(AI21="","",IF(100*(ABS(AI21-$BC$12)/$BC$12)&gt;10,"VOLT IMB. &gt; 10%",""))))))</f>
        <v/>
      </c>
      <c r="BN20" s="2593"/>
      <c r="BO20" s="2593"/>
      <c r="BP20" s="2593"/>
      <c r="BQ20" s="2593"/>
      <c r="BR20" s="2593" t="str">
        <f>IFERROR(1.08*Q21*AT21,"")</f>
        <v/>
      </c>
      <c r="BS20" s="2593"/>
      <c r="BT20" s="2593"/>
      <c r="BU20" s="2593"/>
      <c r="BV20" s="2593"/>
      <c r="BW20" s="2593" t="str">
        <f>IFERROR(3413*M21,"")</f>
        <v/>
      </c>
      <c r="BX20" s="2593"/>
      <c r="BY20" s="2593"/>
      <c r="BZ20" s="2593"/>
      <c r="CA20" s="2593"/>
      <c r="CB20" s="2649" t="str">
        <f>IFERROR(BR20/BW20,"")</f>
        <v/>
      </c>
      <c r="CC20" s="2649"/>
      <c r="CD20" s="2649"/>
      <c r="CE20" s="2649"/>
      <c r="CF20" s="2650"/>
    </row>
    <row r="21" spans="1:84" ht="12" customHeight="1" x14ac:dyDescent="0.25">
      <c r="A21" s="2628"/>
      <c r="B21" s="1964"/>
      <c r="C21" s="1964"/>
      <c r="D21" s="1964"/>
      <c r="E21" s="1964"/>
      <c r="F21" s="1964"/>
      <c r="G21" s="1964"/>
      <c r="H21" s="2623" t="s">
        <v>101</v>
      </c>
      <c r="I21" s="2623"/>
      <c r="J21" s="2623"/>
      <c r="K21" s="2623"/>
      <c r="L21" s="2623"/>
      <c r="M21" s="2619" t="str">
        <f>IF(AK21=1,(AA21*AG21)/1000,IF(AK21=3,(AX20*BC20*1.73)/1000,""))</f>
        <v/>
      </c>
      <c r="N21" s="2620"/>
      <c r="O21" s="2620"/>
      <c r="P21" s="2621"/>
      <c r="Q21" s="2604"/>
      <c r="R21" s="2605"/>
      <c r="S21" s="2605"/>
      <c r="T21" s="2606"/>
      <c r="U21" s="2607"/>
      <c r="V21" s="2608"/>
      <c r="W21" s="2608"/>
      <c r="X21" s="2609"/>
      <c r="Y21" s="962"/>
      <c r="Z21" s="964"/>
      <c r="AA21" s="962"/>
      <c r="AB21" s="964"/>
      <c r="AC21" s="962"/>
      <c r="AD21" s="964"/>
      <c r="AE21" s="962"/>
      <c r="AF21" s="964"/>
      <c r="AG21" s="962"/>
      <c r="AH21" s="964"/>
      <c r="AI21" s="962"/>
      <c r="AJ21" s="964"/>
      <c r="AK21" s="927"/>
      <c r="AL21" s="927"/>
      <c r="AM21" s="927"/>
      <c r="AN21" s="927"/>
      <c r="AO21" s="927"/>
      <c r="AP21" s="927"/>
      <c r="AQ21" s="927"/>
      <c r="AR21" s="927"/>
      <c r="AS21" s="927"/>
      <c r="AT21" s="1300" t="str">
        <f t="shared" si="0"/>
        <v/>
      </c>
      <c r="AU21" s="1300"/>
      <c r="AV21" s="1301"/>
      <c r="AW21" s="96"/>
      <c r="AX21" s="2597"/>
      <c r="AY21" s="2598"/>
      <c r="AZ21" s="2598"/>
      <c r="BA21" s="2598"/>
      <c r="BB21" s="2598"/>
      <c r="BC21" s="2594"/>
      <c r="BD21" s="2594"/>
      <c r="BE21" s="2594"/>
      <c r="BF21" s="2594"/>
      <c r="BG21" s="2594"/>
      <c r="BH21" s="2593"/>
      <c r="BI21" s="2593"/>
      <c r="BJ21" s="2593"/>
      <c r="BK21" s="2593"/>
      <c r="BL21" s="2593"/>
      <c r="BM21" s="2593"/>
      <c r="BN21" s="2593"/>
      <c r="BO21" s="2593"/>
      <c r="BP21" s="2593"/>
      <c r="BQ21" s="2593"/>
      <c r="BR21" s="2593"/>
      <c r="BS21" s="2593"/>
      <c r="BT21" s="2593"/>
      <c r="BU21" s="2593"/>
      <c r="BV21" s="2593"/>
      <c r="BW21" s="2593"/>
      <c r="BX21" s="2593"/>
      <c r="BY21" s="2593"/>
      <c r="BZ21" s="2593"/>
      <c r="CA21" s="2593"/>
      <c r="CB21" s="2649"/>
      <c r="CC21" s="2649"/>
      <c r="CD21" s="2649"/>
      <c r="CE21" s="2649"/>
      <c r="CF21" s="2650"/>
    </row>
    <row r="22" spans="1:84" ht="12" customHeight="1" x14ac:dyDescent="0.25">
      <c r="A22" s="2628"/>
      <c r="B22" s="1964"/>
      <c r="C22" s="1964"/>
      <c r="D22" s="1964"/>
      <c r="E22" s="1964"/>
      <c r="F22" s="1964"/>
      <c r="G22" s="1964"/>
      <c r="H22" s="2622" t="s">
        <v>102</v>
      </c>
      <c r="I22" s="2622"/>
      <c r="J22" s="2622"/>
      <c r="K22" s="2622"/>
      <c r="L22" s="2622"/>
      <c r="M22" s="2616"/>
      <c r="N22" s="2617"/>
      <c r="O22" s="2617"/>
      <c r="P22" s="2618"/>
      <c r="Q22" s="2610"/>
      <c r="R22" s="2611"/>
      <c r="S22" s="2611"/>
      <c r="T22" s="2612"/>
      <c r="U22" s="2613"/>
      <c r="V22" s="2614"/>
      <c r="W22" s="2614"/>
      <c r="X22" s="2615"/>
      <c r="Y22" s="2601"/>
      <c r="Z22" s="2602"/>
      <c r="AA22" s="2602"/>
      <c r="AB22" s="2602"/>
      <c r="AC22" s="2602"/>
      <c r="AD22" s="2603"/>
      <c r="AE22" s="2601"/>
      <c r="AF22" s="2602"/>
      <c r="AG22" s="2602"/>
      <c r="AH22" s="2602"/>
      <c r="AI22" s="2602"/>
      <c r="AJ22" s="2603"/>
      <c r="AK22" s="2627"/>
      <c r="AL22" s="2627"/>
      <c r="AM22" s="2627"/>
      <c r="AN22" s="2616"/>
      <c r="AO22" s="2617"/>
      <c r="AP22" s="2617"/>
      <c r="AQ22" s="2616"/>
      <c r="AR22" s="2617"/>
      <c r="AS22" s="2617"/>
      <c r="AT22" s="2624" t="str">
        <f t="shared" si="0"/>
        <v/>
      </c>
      <c r="AU22" s="2625"/>
      <c r="AV22" s="2626"/>
      <c r="AW22" s="96"/>
      <c r="AX22" s="2597" t="str">
        <f>IFERROR(AVERAGE(Y23,AA23,AC23),"")</f>
        <v/>
      </c>
      <c r="AY22" s="2598"/>
      <c r="AZ22" s="2598"/>
      <c r="BA22" s="2598"/>
      <c r="BB22" s="2598"/>
      <c r="BC22" s="2594" t="str">
        <f>IFERROR(AVERAGE(AE23,AG23,AI23),"")</f>
        <v/>
      </c>
      <c r="BD22" s="2594"/>
      <c r="BE22" s="2594"/>
      <c r="BF22" s="2594"/>
      <c r="BG22" s="2594"/>
      <c r="BH22" s="2593" t="str">
        <f>IF(Y23="","",IF(100*(ABS(Y23-$AX$12)/$AX$12)&gt;10,"AMP IMB. &gt; 10%",IF(AA23="","",IF(100*(ABS(AA23-$AX$12)/$AX$12)&gt;10,"AMP IMB. &gt; 10%",IF(AC23="","",IF(100*(ABS(AC23-$AX$12)/$AX$12)&gt;10,"AMP IMB. &gt; 10%",""))))))</f>
        <v/>
      </c>
      <c r="BI22" s="2593"/>
      <c r="BJ22" s="2593"/>
      <c r="BK22" s="2593"/>
      <c r="BL22" s="2593"/>
      <c r="BM22" s="2593" t="str">
        <f>IF(AE23="","",IF(100*(ABS(AE23-$BC$12)/$BC$12)&gt;10,"VOLT IMB. &gt; 10%",IF(AG23="","",IF(100*(ABS(AG23-$BC$12)/$BC$12)&gt;10,"VOLT IMB. &gt; 10%",IF(AI23="","",IF(100*(ABS(AI23-$BC$12)/$BC$12)&gt;10,"VOLT IMB. &gt; 10%",""))))))</f>
        <v/>
      </c>
      <c r="BN22" s="2593"/>
      <c r="BO22" s="2593"/>
      <c r="BP22" s="2593"/>
      <c r="BQ22" s="2593"/>
      <c r="BR22" s="2593" t="str">
        <f>IFERROR(1.08*Q23*AT23,"")</f>
        <v/>
      </c>
      <c r="BS22" s="2593"/>
      <c r="BT22" s="2593"/>
      <c r="BU22" s="2593"/>
      <c r="BV22" s="2593"/>
      <c r="BW22" s="2593" t="str">
        <f>IFERROR(3413*M23,"")</f>
        <v/>
      </c>
      <c r="BX22" s="2593"/>
      <c r="BY22" s="2593"/>
      <c r="BZ22" s="2593"/>
      <c r="CA22" s="2593"/>
      <c r="CB22" s="2649" t="str">
        <f>IFERROR(BR22/BW22,"")</f>
        <v/>
      </c>
      <c r="CC22" s="2649"/>
      <c r="CD22" s="2649"/>
      <c r="CE22" s="2649"/>
      <c r="CF22" s="2650"/>
    </row>
    <row r="23" spans="1:84" ht="12" customHeight="1" x14ac:dyDescent="0.25">
      <c r="A23" s="2628"/>
      <c r="B23" s="1964"/>
      <c r="C23" s="1964"/>
      <c r="D23" s="1964"/>
      <c r="E23" s="1964"/>
      <c r="F23" s="1964"/>
      <c r="G23" s="1964"/>
      <c r="H23" s="2623" t="s">
        <v>101</v>
      </c>
      <c r="I23" s="2623"/>
      <c r="J23" s="2623"/>
      <c r="K23" s="2623"/>
      <c r="L23" s="2623"/>
      <c r="M23" s="2619" t="str">
        <f>IF(AK23=1,(AA23*AG23)/1000,IF(AK23=3,(AX22*BC22*1.73)/1000,""))</f>
        <v/>
      </c>
      <c r="N23" s="2620"/>
      <c r="O23" s="2620"/>
      <c r="P23" s="2621"/>
      <c r="Q23" s="2604"/>
      <c r="R23" s="2605"/>
      <c r="S23" s="2605"/>
      <c r="T23" s="2606"/>
      <c r="U23" s="2607"/>
      <c r="V23" s="2608"/>
      <c r="W23" s="2608"/>
      <c r="X23" s="2609"/>
      <c r="Y23" s="962"/>
      <c r="Z23" s="964"/>
      <c r="AA23" s="962"/>
      <c r="AB23" s="964"/>
      <c r="AC23" s="962"/>
      <c r="AD23" s="964"/>
      <c r="AE23" s="962"/>
      <c r="AF23" s="964"/>
      <c r="AG23" s="962"/>
      <c r="AH23" s="964"/>
      <c r="AI23" s="962"/>
      <c r="AJ23" s="964"/>
      <c r="AK23" s="927"/>
      <c r="AL23" s="927"/>
      <c r="AM23" s="927"/>
      <c r="AN23" s="927"/>
      <c r="AO23" s="927"/>
      <c r="AP23" s="927"/>
      <c r="AQ23" s="927"/>
      <c r="AR23" s="927"/>
      <c r="AS23" s="927"/>
      <c r="AT23" s="1300" t="str">
        <f t="shared" si="0"/>
        <v/>
      </c>
      <c r="AU23" s="1300"/>
      <c r="AV23" s="1301"/>
      <c r="AW23" s="96"/>
      <c r="AX23" s="2597"/>
      <c r="AY23" s="2598"/>
      <c r="AZ23" s="2598"/>
      <c r="BA23" s="2598"/>
      <c r="BB23" s="2598"/>
      <c r="BC23" s="2594"/>
      <c r="BD23" s="2594"/>
      <c r="BE23" s="2594"/>
      <c r="BF23" s="2594"/>
      <c r="BG23" s="2594"/>
      <c r="BH23" s="2593"/>
      <c r="BI23" s="2593"/>
      <c r="BJ23" s="2593"/>
      <c r="BK23" s="2593"/>
      <c r="BL23" s="2593"/>
      <c r="BM23" s="2593"/>
      <c r="BN23" s="2593"/>
      <c r="BO23" s="2593"/>
      <c r="BP23" s="2593"/>
      <c r="BQ23" s="2593"/>
      <c r="BR23" s="2593"/>
      <c r="BS23" s="2593"/>
      <c r="BT23" s="2593"/>
      <c r="BU23" s="2593"/>
      <c r="BV23" s="2593"/>
      <c r="BW23" s="2593"/>
      <c r="BX23" s="2593"/>
      <c r="BY23" s="2593"/>
      <c r="BZ23" s="2593"/>
      <c r="CA23" s="2593"/>
      <c r="CB23" s="2649"/>
      <c r="CC23" s="2649"/>
      <c r="CD23" s="2649"/>
      <c r="CE23" s="2649"/>
      <c r="CF23" s="2650"/>
    </row>
    <row r="24" spans="1:84" ht="12" customHeight="1" x14ac:dyDescent="0.25">
      <c r="A24" s="2628"/>
      <c r="B24" s="1964"/>
      <c r="C24" s="1964"/>
      <c r="D24" s="1964"/>
      <c r="E24" s="1964"/>
      <c r="F24" s="1964"/>
      <c r="G24" s="1964"/>
      <c r="H24" s="2622" t="s">
        <v>102</v>
      </c>
      <c r="I24" s="2622"/>
      <c r="J24" s="2622"/>
      <c r="K24" s="2622"/>
      <c r="L24" s="2622"/>
      <c r="M24" s="2616"/>
      <c r="N24" s="2617"/>
      <c r="O24" s="2617"/>
      <c r="P24" s="2618"/>
      <c r="Q24" s="2610"/>
      <c r="R24" s="2611"/>
      <c r="S24" s="2611"/>
      <c r="T24" s="2612"/>
      <c r="U24" s="2613"/>
      <c r="V24" s="2614"/>
      <c r="W24" s="2614"/>
      <c r="X24" s="2615"/>
      <c r="Y24" s="2601"/>
      <c r="Z24" s="2602"/>
      <c r="AA24" s="2602"/>
      <c r="AB24" s="2602"/>
      <c r="AC24" s="2602"/>
      <c r="AD24" s="2603"/>
      <c r="AE24" s="2601"/>
      <c r="AF24" s="2602"/>
      <c r="AG24" s="2602"/>
      <c r="AH24" s="2602"/>
      <c r="AI24" s="2602"/>
      <c r="AJ24" s="2603"/>
      <c r="AK24" s="2627"/>
      <c r="AL24" s="2627"/>
      <c r="AM24" s="2627"/>
      <c r="AN24" s="2616"/>
      <c r="AO24" s="2617"/>
      <c r="AP24" s="2617"/>
      <c r="AQ24" s="2616"/>
      <c r="AR24" s="2617"/>
      <c r="AS24" s="2617"/>
      <c r="AT24" s="2624" t="str">
        <f t="shared" si="0"/>
        <v/>
      </c>
      <c r="AU24" s="2625"/>
      <c r="AV24" s="2626"/>
      <c r="AW24" s="96"/>
      <c r="AX24" s="2597" t="str">
        <f>IFERROR(AVERAGE(Y25,AA25,AC25),"")</f>
        <v/>
      </c>
      <c r="AY24" s="2598"/>
      <c r="AZ24" s="2598"/>
      <c r="BA24" s="2598"/>
      <c r="BB24" s="2598"/>
      <c r="BC24" s="2594" t="str">
        <f>IFERROR(AVERAGE(AE25,AG25,AI25),"")</f>
        <v/>
      </c>
      <c r="BD24" s="2594"/>
      <c r="BE24" s="2594"/>
      <c r="BF24" s="2594"/>
      <c r="BG24" s="2594"/>
      <c r="BH24" s="2593" t="str">
        <f>IF(Y25="","",IF(100*(ABS(Y25-$AX$12)/$AX$12)&gt;10,"AMP IMB. &gt; 10%",IF(AA25="","",IF(100*(ABS(AA25-$AX$12)/$AX$12)&gt;10,"AMP IMB. &gt; 10%",IF(AC25="","",IF(100*(ABS(AC25-$AX$12)/$AX$12)&gt;10,"AMP IMB. &gt; 10%",""))))))</f>
        <v/>
      </c>
      <c r="BI24" s="2593"/>
      <c r="BJ24" s="2593"/>
      <c r="BK24" s="2593"/>
      <c r="BL24" s="2593"/>
      <c r="BM24" s="2593" t="str">
        <f>IF(AE25="","",IF(100*(ABS(AE25-$BC$12)/$BC$12)&gt;10,"VOLT IMB. &gt; 10%",IF(AG25="","",IF(100*(ABS(AG25-$BC$12)/$BC$12)&gt;10,"VOLT IMB. &gt; 10%",IF(AI25="","",IF(100*(ABS(AI25-$BC$12)/$BC$12)&gt;10,"VOLT IMB. &gt; 10%",""))))))</f>
        <v/>
      </c>
      <c r="BN24" s="2593"/>
      <c r="BO24" s="2593"/>
      <c r="BP24" s="2593"/>
      <c r="BQ24" s="2593"/>
      <c r="BR24" s="2593" t="str">
        <f>IFERROR(1.08*Q25*AT25,"")</f>
        <v/>
      </c>
      <c r="BS24" s="2593"/>
      <c r="BT24" s="2593"/>
      <c r="BU24" s="2593"/>
      <c r="BV24" s="2593"/>
      <c r="BW24" s="2593" t="str">
        <f>IFERROR(3413*M25,"")</f>
        <v/>
      </c>
      <c r="BX24" s="2593"/>
      <c r="BY24" s="2593"/>
      <c r="BZ24" s="2593"/>
      <c r="CA24" s="2593"/>
      <c r="CB24" s="2649" t="str">
        <f>IFERROR(BR24/BW24,"")</f>
        <v/>
      </c>
      <c r="CC24" s="2649"/>
      <c r="CD24" s="2649"/>
      <c r="CE24" s="2649"/>
      <c r="CF24" s="2650"/>
    </row>
    <row r="25" spans="1:84" ht="12" customHeight="1" x14ac:dyDescent="0.25">
      <c r="A25" s="2628"/>
      <c r="B25" s="1964"/>
      <c r="C25" s="1964"/>
      <c r="D25" s="1964"/>
      <c r="E25" s="1964"/>
      <c r="F25" s="1964"/>
      <c r="G25" s="1964"/>
      <c r="H25" s="2623" t="s">
        <v>101</v>
      </c>
      <c r="I25" s="2623"/>
      <c r="J25" s="2623"/>
      <c r="K25" s="2623"/>
      <c r="L25" s="2623"/>
      <c r="M25" s="2619" t="str">
        <f>IF(AK25=1,(AA25*AG25)/1000,IF(AK25=3,(AX24*BC24*1.73)/1000,""))</f>
        <v/>
      </c>
      <c r="N25" s="2620"/>
      <c r="O25" s="2620"/>
      <c r="P25" s="2621"/>
      <c r="Q25" s="2604"/>
      <c r="R25" s="2605"/>
      <c r="S25" s="2605"/>
      <c r="T25" s="2606"/>
      <c r="U25" s="2607"/>
      <c r="V25" s="2608"/>
      <c r="W25" s="2608"/>
      <c r="X25" s="2609"/>
      <c r="Y25" s="962"/>
      <c r="Z25" s="964"/>
      <c r="AA25" s="962"/>
      <c r="AB25" s="964"/>
      <c r="AC25" s="962"/>
      <c r="AD25" s="964"/>
      <c r="AE25" s="962"/>
      <c r="AF25" s="964"/>
      <c r="AG25" s="962"/>
      <c r="AH25" s="964"/>
      <c r="AI25" s="962"/>
      <c r="AJ25" s="964"/>
      <c r="AK25" s="927"/>
      <c r="AL25" s="927"/>
      <c r="AM25" s="927"/>
      <c r="AN25" s="927"/>
      <c r="AO25" s="927"/>
      <c r="AP25" s="927"/>
      <c r="AQ25" s="927"/>
      <c r="AR25" s="927"/>
      <c r="AS25" s="927"/>
      <c r="AT25" s="1300" t="str">
        <f t="shared" si="0"/>
        <v/>
      </c>
      <c r="AU25" s="1300"/>
      <c r="AV25" s="1301"/>
      <c r="AW25" s="96"/>
      <c r="AX25" s="2597"/>
      <c r="AY25" s="2598"/>
      <c r="AZ25" s="2598"/>
      <c r="BA25" s="2598"/>
      <c r="BB25" s="2598"/>
      <c r="BC25" s="2594"/>
      <c r="BD25" s="2594"/>
      <c r="BE25" s="2594"/>
      <c r="BF25" s="2594"/>
      <c r="BG25" s="2594"/>
      <c r="BH25" s="2593"/>
      <c r="BI25" s="2593"/>
      <c r="BJ25" s="2593"/>
      <c r="BK25" s="2593"/>
      <c r="BL25" s="2593"/>
      <c r="BM25" s="2593"/>
      <c r="BN25" s="2593"/>
      <c r="BO25" s="2593"/>
      <c r="BP25" s="2593"/>
      <c r="BQ25" s="2593"/>
      <c r="BR25" s="2593"/>
      <c r="BS25" s="2593"/>
      <c r="BT25" s="2593"/>
      <c r="BU25" s="2593"/>
      <c r="BV25" s="2593"/>
      <c r="BW25" s="2593"/>
      <c r="BX25" s="2593"/>
      <c r="BY25" s="2593"/>
      <c r="BZ25" s="2593"/>
      <c r="CA25" s="2593"/>
      <c r="CB25" s="2649"/>
      <c r="CC25" s="2649"/>
      <c r="CD25" s="2649"/>
      <c r="CE25" s="2649"/>
      <c r="CF25" s="2650"/>
    </row>
    <row r="26" spans="1:84" ht="12" customHeight="1" x14ac:dyDescent="0.25">
      <c r="A26" s="2628"/>
      <c r="B26" s="1964"/>
      <c r="C26" s="1964"/>
      <c r="D26" s="1964"/>
      <c r="E26" s="1964"/>
      <c r="F26" s="1964"/>
      <c r="G26" s="1964"/>
      <c r="H26" s="2622" t="s">
        <v>102</v>
      </c>
      <c r="I26" s="2622"/>
      <c r="J26" s="2622"/>
      <c r="K26" s="2622"/>
      <c r="L26" s="2622"/>
      <c r="M26" s="2616"/>
      <c r="N26" s="2617"/>
      <c r="O26" s="2617"/>
      <c r="P26" s="2618"/>
      <c r="Q26" s="2610"/>
      <c r="R26" s="2611"/>
      <c r="S26" s="2611"/>
      <c r="T26" s="2612"/>
      <c r="U26" s="2613"/>
      <c r="V26" s="2614"/>
      <c r="W26" s="2614"/>
      <c r="X26" s="2615"/>
      <c r="Y26" s="2601"/>
      <c r="Z26" s="2602"/>
      <c r="AA26" s="2602"/>
      <c r="AB26" s="2602"/>
      <c r="AC26" s="2602"/>
      <c r="AD26" s="2603"/>
      <c r="AE26" s="2601"/>
      <c r="AF26" s="2602"/>
      <c r="AG26" s="2602"/>
      <c r="AH26" s="2602"/>
      <c r="AI26" s="2602"/>
      <c r="AJ26" s="2603"/>
      <c r="AK26" s="2627"/>
      <c r="AL26" s="2627"/>
      <c r="AM26" s="2627"/>
      <c r="AN26" s="2616"/>
      <c r="AO26" s="2617"/>
      <c r="AP26" s="2617"/>
      <c r="AQ26" s="2616"/>
      <c r="AR26" s="2617"/>
      <c r="AS26" s="2617"/>
      <c r="AT26" s="2624" t="str">
        <f t="shared" si="0"/>
        <v/>
      </c>
      <c r="AU26" s="2625"/>
      <c r="AV26" s="2626"/>
      <c r="AW26" s="96"/>
      <c r="AX26" s="2597" t="str">
        <f>IFERROR(AVERAGE(Y27,AA27,AC27),"")</f>
        <v/>
      </c>
      <c r="AY26" s="2598"/>
      <c r="AZ26" s="2598"/>
      <c r="BA26" s="2598"/>
      <c r="BB26" s="2598"/>
      <c r="BC26" s="2594" t="str">
        <f>IFERROR(AVERAGE(AE27,AG27,AI27),"")</f>
        <v/>
      </c>
      <c r="BD26" s="2594"/>
      <c r="BE26" s="2594"/>
      <c r="BF26" s="2594"/>
      <c r="BG26" s="2594"/>
      <c r="BH26" s="2593" t="str">
        <f>IF(Y27="","",IF(100*(ABS(Y27-$AX$12)/$AX$12)&gt;10,"AMP IMB. &gt; 10%",IF(AA27="","",IF(100*(ABS(AA27-$AX$12)/$AX$12)&gt;10,"AMP IMB. &gt; 10%",IF(AC27="","",IF(100*(ABS(AC27-$AX$12)/$AX$12)&gt;10,"AMP IMB. &gt; 10%",""))))))</f>
        <v/>
      </c>
      <c r="BI26" s="2593"/>
      <c r="BJ26" s="2593"/>
      <c r="BK26" s="2593"/>
      <c r="BL26" s="2593"/>
      <c r="BM26" s="2593" t="str">
        <f>IF(AE27="","",IF(100*(ABS(AE27-$BC$12)/$BC$12)&gt;10,"VOLT IMB. &gt; 10%",IF(AG27="","",IF(100*(ABS(AG27-$BC$12)/$BC$12)&gt;10,"VOLT IMB. &gt; 10%",IF(AI27="","",IF(100*(ABS(AI27-$BC$12)/$BC$12)&gt;10,"VOLT IMB. &gt; 10%",""))))))</f>
        <v/>
      </c>
      <c r="BN26" s="2593"/>
      <c r="BO26" s="2593"/>
      <c r="BP26" s="2593"/>
      <c r="BQ26" s="2593"/>
      <c r="BR26" s="2593" t="str">
        <f>IFERROR(1.08*Q27*AT27,"")</f>
        <v/>
      </c>
      <c r="BS26" s="2593"/>
      <c r="BT26" s="2593"/>
      <c r="BU26" s="2593"/>
      <c r="BV26" s="2593"/>
      <c r="BW26" s="2593" t="str">
        <f>IFERROR(3413*M27,"")</f>
        <v/>
      </c>
      <c r="BX26" s="2593"/>
      <c r="BY26" s="2593"/>
      <c r="BZ26" s="2593"/>
      <c r="CA26" s="2593"/>
      <c r="CB26" s="2649" t="str">
        <f>IFERROR(BR26/BW26,"")</f>
        <v/>
      </c>
      <c r="CC26" s="2649"/>
      <c r="CD26" s="2649"/>
      <c r="CE26" s="2649"/>
      <c r="CF26" s="2650"/>
    </row>
    <row r="27" spans="1:84" ht="12" customHeight="1" x14ac:dyDescent="0.25">
      <c r="A27" s="2628"/>
      <c r="B27" s="1964"/>
      <c r="C27" s="1964"/>
      <c r="D27" s="1964"/>
      <c r="E27" s="1964"/>
      <c r="F27" s="1964"/>
      <c r="G27" s="1964"/>
      <c r="H27" s="2623" t="s">
        <v>101</v>
      </c>
      <c r="I27" s="2623"/>
      <c r="J27" s="2623"/>
      <c r="K27" s="2623"/>
      <c r="L27" s="2623"/>
      <c r="M27" s="2619" t="str">
        <f>IF(AK27=1,(AA27*AG27)/1000,IF(AK27=3,(AX26*BC26*1.73)/1000,""))</f>
        <v/>
      </c>
      <c r="N27" s="2620"/>
      <c r="O27" s="2620"/>
      <c r="P27" s="2621"/>
      <c r="Q27" s="2604"/>
      <c r="R27" s="2605"/>
      <c r="S27" s="2605"/>
      <c r="T27" s="2606"/>
      <c r="U27" s="2607"/>
      <c r="V27" s="2608"/>
      <c r="W27" s="2608"/>
      <c r="X27" s="2609"/>
      <c r="Y27" s="962"/>
      <c r="Z27" s="964"/>
      <c r="AA27" s="962"/>
      <c r="AB27" s="964"/>
      <c r="AC27" s="962"/>
      <c r="AD27" s="964"/>
      <c r="AE27" s="962"/>
      <c r="AF27" s="964"/>
      <c r="AG27" s="962"/>
      <c r="AH27" s="964"/>
      <c r="AI27" s="962"/>
      <c r="AJ27" s="964"/>
      <c r="AK27" s="927"/>
      <c r="AL27" s="927"/>
      <c r="AM27" s="927"/>
      <c r="AN27" s="927"/>
      <c r="AO27" s="927"/>
      <c r="AP27" s="927"/>
      <c r="AQ27" s="927"/>
      <c r="AR27" s="927"/>
      <c r="AS27" s="927"/>
      <c r="AT27" s="1300" t="str">
        <f t="shared" si="0"/>
        <v/>
      </c>
      <c r="AU27" s="1300"/>
      <c r="AV27" s="1301"/>
      <c r="AW27" s="96"/>
      <c r="AX27" s="2597"/>
      <c r="AY27" s="2598"/>
      <c r="AZ27" s="2598"/>
      <c r="BA27" s="2598"/>
      <c r="BB27" s="2598"/>
      <c r="BC27" s="2594"/>
      <c r="BD27" s="2594"/>
      <c r="BE27" s="2594"/>
      <c r="BF27" s="2594"/>
      <c r="BG27" s="2594"/>
      <c r="BH27" s="2593"/>
      <c r="BI27" s="2593"/>
      <c r="BJ27" s="2593"/>
      <c r="BK27" s="2593"/>
      <c r="BL27" s="2593"/>
      <c r="BM27" s="2593"/>
      <c r="BN27" s="2593"/>
      <c r="BO27" s="2593"/>
      <c r="BP27" s="2593"/>
      <c r="BQ27" s="2593"/>
      <c r="BR27" s="2593"/>
      <c r="BS27" s="2593"/>
      <c r="BT27" s="2593"/>
      <c r="BU27" s="2593"/>
      <c r="BV27" s="2593"/>
      <c r="BW27" s="2593"/>
      <c r="BX27" s="2593"/>
      <c r="BY27" s="2593"/>
      <c r="BZ27" s="2593"/>
      <c r="CA27" s="2593"/>
      <c r="CB27" s="2649"/>
      <c r="CC27" s="2649"/>
      <c r="CD27" s="2649"/>
      <c r="CE27" s="2649"/>
      <c r="CF27" s="2650"/>
    </row>
    <row r="28" spans="1:84" ht="12" customHeight="1" x14ac:dyDescent="0.25">
      <c r="A28" s="2628"/>
      <c r="B28" s="1964"/>
      <c r="C28" s="1964"/>
      <c r="D28" s="1964"/>
      <c r="E28" s="1964"/>
      <c r="F28" s="1964"/>
      <c r="G28" s="1964"/>
      <c r="H28" s="2622" t="s">
        <v>102</v>
      </c>
      <c r="I28" s="2622"/>
      <c r="J28" s="2622"/>
      <c r="K28" s="2622"/>
      <c r="L28" s="2622"/>
      <c r="M28" s="2616"/>
      <c r="N28" s="2617"/>
      <c r="O28" s="2617"/>
      <c r="P28" s="2618"/>
      <c r="Q28" s="2610"/>
      <c r="R28" s="2611"/>
      <c r="S28" s="2611"/>
      <c r="T28" s="2612"/>
      <c r="U28" s="2613"/>
      <c r="V28" s="2614"/>
      <c r="W28" s="2614"/>
      <c r="X28" s="2615"/>
      <c r="Y28" s="2601"/>
      <c r="Z28" s="2602"/>
      <c r="AA28" s="2602"/>
      <c r="AB28" s="2602"/>
      <c r="AC28" s="2602"/>
      <c r="AD28" s="2603"/>
      <c r="AE28" s="2601"/>
      <c r="AF28" s="2602"/>
      <c r="AG28" s="2602"/>
      <c r="AH28" s="2602"/>
      <c r="AI28" s="2602"/>
      <c r="AJ28" s="2603"/>
      <c r="AK28" s="2627"/>
      <c r="AL28" s="2627"/>
      <c r="AM28" s="2627"/>
      <c r="AN28" s="2616"/>
      <c r="AO28" s="2617"/>
      <c r="AP28" s="2617"/>
      <c r="AQ28" s="2616"/>
      <c r="AR28" s="2617"/>
      <c r="AS28" s="2617"/>
      <c r="AT28" s="2624" t="str">
        <f t="shared" si="0"/>
        <v/>
      </c>
      <c r="AU28" s="2625"/>
      <c r="AV28" s="2626"/>
      <c r="AW28" s="96"/>
      <c r="AX28" s="2597" t="str">
        <f>IFERROR(AVERAGE(Y29,AA29,AC29),"")</f>
        <v/>
      </c>
      <c r="AY28" s="2598"/>
      <c r="AZ28" s="2598"/>
      <c r="BA28" s="2598"/>
      <c r="BB28" s="2598"/>
      <c r="BC28" s="2594" t="str">
        <f>IFERROR(AVERAGE(AE29,AG29,AI29),"")</f>
        <v/>
      </c>
      <c r="BD28" s="2594"/>
      <c r="BE28" s="2594"/>
      <c r="BF28" s="2594"/>
      <c r="BG28" s="2594"/>
      <c r="BH28" s="2593" t="str">
        <f>IF(Y29="","",IF(100*(ABS(Y29-$AX$12)/$AX$12)&gt;10,"AMP IMB. &gt; 10%",IF(AA29="","",IF(100*(ABS(AA29-$AX$12)/$AX$12)&gt;10,"AMP IMB. &gt; 10%",IF(AC29="","",IF(100*(ABS(AC29-$AX$12)/$AX$12)&gt;10,"AMP IMB. &gt; 10%",""))))))</f>
        <v/>
      </c>
      <c r="BI28" s="2593"/>
      <c r="BJ28" s="2593"/>
      <c r="BK28" s="2593"/>
      <c r="BL28" s="2593"/>
      <c r="BM28" s="2593" t="str">
        <f>IF(AE29="","",IF(100*(ABS(AE29-$BC$12)/$BC$12)&gt;10,"VOLT IMB. &gt; 10%",IF(AG29="","",IF(100*(ABS(AG29-$BC$12)/$BC$12)&gt;10,"VOLT IMB. &gt; 10%",IF(AI29="","",IF(100*(ABS(AI29-$BC$12)/$BC$12)&gt;10,"VOLT IMB. &gt; 10%",""))))))</f>
        <v/>
      </c>
      <c r="BN28" s="2593"/>
      <c r="BO28" s="2593"/>
      <c r="BP28" s="2593"/>
      <c r="BQ28" s="2593"/>
      <c r="BR28" s="2593" t="str">
        <f>IFERROR(1.08*Q29*AT29,"")</f>
        <v/>
      </c>
      <c r="BS28" s="2593"/>
      <c r="BT28" s="2593"/>
      <c r="BU28" s="2593"/>
      <c r="BV28" s="2593"/>
      <c r="BW28" s="2593" t="str">
        <f>IFERROR(3413*M29,"")</f>
        <v/>
      </c>
      <c r="BX28" s="2593"/>
      <c r="BY28" s="2593"/>
      <c r="BZ28" s="2593"/>
      <c r="CA28" s="2593"/>
      <c r="CB28" s="2649" t="str">
        <f>IFERROR(BR28/BW28,"")</f>
        <v/>
      </c>
      <c r="CC28" s="2649"/>
      <c r="CD28" s="2649"/>
      <c r="CE28" s="2649"/>
      <c r="CF28" s="2650"/>
    </row>
    <row r="29" spans="1:84" ht="12" customHeight="1" x14ac:dyDescent="0.25">
      <c r="A29" s="2628"/>
      <c r="B29" s="1964"/>
      <c r="C29" s="1964"/>
      <c r="D29" s="1964"/>
      <c r="E29" s="1964"/>
      <c r="F29" s="1964"/>
      <c r="G29" s="1964"/>
      <c r="H29" s="2623" t="s">
        <v>101</v>
      </c>
      <c r="I29" s="2623"/>
      <c r="J29" s="2623"/>
      <c r="K29" s="2623"/>
      <c r="L29" s="2623"/>
      <c r="M29" s="2619" t="str">
        <f>IF(AK29=1,(AA29*AG29)/1000,IF(AK29=3,(AX28*BC28*1.73)/1000,""))</f>
        <v/>
      </c>
      <c r="N29" s="2620"/>
      <c r="O29" s="2620"/>
      <c r="P29" s="2621"/>
      <c r="Q29" s="2604"/>
      <c r="R29" s="2605"/>
      <c r="S29" s="2605"/>
      <c r="T29" s="2606"/>
      <c r="U29" s="2607"/>
      <c r="V29" s="2608"/>
      <c r="W29" s="2608"/>
      <c r="X29" s="2609"/>
      <c r="Y29" s="962"/>
      <c r="Z29" s="964"/>
      <c r="AA29" s="962"/>
      <c r="AB29" s="964"/>
      <c r="AC29" s="962"/>
      <c r="AD29" s="964"/>
      <c r="AE29" s="962"/>
      <c r="AF29" s="964"/>
      <c r="AG29" s="962"/>
      <c r="AH29" s="964"/>
      <c r="AI29" s="962"/>
      <c r="AJ29" s="964"/>
      <c r="AK29" s="927"/>
      <c r="AL29" s="927"/>
      <c r="AM29" s="927"/>
      <c r="AN29" s="927"/>
      <c r="AO29" s="927"/>
      <c r="AP29" s="927"/>
      <c r="AQ29" s="927"/>
      <c r="AR29" s="927"/>
      <c r="AS29" s="927"/>
      <c r="AT29" s="1300" t="str">
        <f t="shared" si="0"/>
        <v/>
      </c>
      <c r="AU29" s="1300"/>
      <c r="AV29" s="1301"/>
      <c r="AW29" s="96"/>
      <c r="AX29" s="2597"/>
      <c r="AY29" s="2598"/>
      <c r="AZ29" s="2598"/>
      <c r="BA29" s="2598"/>
      <c r="BB29" s="2598"/>
      <c r="BC29" s="2594"/>
      <c r="BD29" s="2594"/>
      <c r="BE29" s="2594"/>
      <c r="BF29" s="2594"/>
      <c r="BG29" s="2594"/>
      <c r="BH29" s="2593"/>
      <c r="BI29" s="2593"/>
      <c r="BJ29" s="2593"/>
      <c r="BK29" s="2593"/>
      <c r="BL29" s="2593"/>
      <c r="BM29" s="2593"/>
      <c r="BN29" s="2593"/>
      <c r="BO29" s="2593"/>
      <c r="BP29" s="2593"/>
      <c r="BQ29" s="2593"/>
      <c r="BR29" s="2593"/>
      <c r="BS29" s="2593"/>
      <c r="BT29" s="2593"/>
      <c r="BU29" s="2593"/>
      <c r="BV29" s="2593"/>
      <c r="BW29" s="2593"/>
      <c r="BX29" s="2593"/>
      <c r="BY29" s="2593"/>
      <c r="BZ29" s="2593"/>
      <c r="CA29" s="2593"/>
      <c r="CB29" s="2649"/>
      <c r="CC29" s="2649"/>
      <c r="CD29" s="2649"/>
      <c r="CE29" s="2649"/>
      <c r="CF29" s="2650"/>
    </row>
    <row r="30" spans="1:84" ht="12" customHeight="1" x14ac:dyDescent="0.25">
      <c r="A30" s="2628"/>
      <c r="B30" s="1964"/>
      <c r="C30" s="1964"/>
      <c r="D30" s="1964"/>
      <c r="E30" s="1964"/>
      <c r="F30" s="1964"/>
      <c r="G30" s="1964"/>
      <c r="H30" s="2622" t="s">
        <v>102</v>
      </c>
      <c r="I30" s="2622"/>
      <c r="J30" s="2622"/>
      <c r="K30" s="2622"/>
      <c r="L30" s="2622"/>
      <c r="M30" s="2616"/>
      <c r="N30" s="2617"/>
      <c r="O30" s="2617"/>
      <c r="P30" s="2618"/>
      <c r="Q30" s="2610"/>
      <c r="R30" s="2611"/>
      <c r="S30" s="2611"/>
      <c r="T30" s="2612"/>
      <c r="U30" s="2613"/>
      <c r="V30" s="2614"/>
      <c r="W30" s="2614"/>
      <c r="X30" s="2615"/>
      <c r="Y30" s="2601"/>
      <c r="Z30" s="2602"/>
      <c r="AA30" s="2602"/>
      <c r="AB30" s="2602"/>
      <c r="AC30" s="2602"/>
      <c r="AD30" s="2603"/>
      <c r="AE30" s="2601"/>
      <c r="AF30" s="2602"/>
      <c r="AG30" s="2602"/>
      <c r="AH30" s="2602"/>
      <c r="AI30" s="2602"/>
      <c r="AJ30" s="2603"/>
      <c r="AK30" s="2627"/>
      <c r="AL30" s="2627"/>
      <c r="AM30" s="2627"/>
      <c r="AN30" s="2616"/>
      <c r="AO30" s="2617"/>
      <c r="AP30" s="2617"/>
      <c r="AQ30" s="2616"/>
      <c r="AR30" s="2617"/>
      <c r="AS30" s="2617"/>
      <c r="AT30" s="2624" t="str">
        <f t="shared" si="0"/>
        <v/>
      </c>
      <c r="AU30" s="2625"/>
      <c r="AV30" s="2626"/>
      <c r="AW30" s="96"/>
      <c r="AX30" s="2597" t="str">
        <f>IFERROR(AVERAGE(Y31,AA31,AC31),"")</f>
        <v/>
      </c>
      <c r="AY30" s="2598"/>
      <c r="AZ30" s="2598"/>
      <c r="BA30" s="2598"/>
      <c r="BB30" s="2598"/>
      <c r="BC30" s="2594" t="str">
        <f>IFERROR(AVERAGE(AE31,AG31,AI31),"")</f>
        <v/>
      </c>
      <c r="BD30" s="2594"/>
      <c r="BE30" s="2594"/>
      <c r="BF30" s="2594"/>
      <c r="BG30" s="2594"/>
      <c r="BH30" s="2593" t="str">
        <f>IF(Y31="","",IF(100*(ABS(Y31-$AX$12)/$AX$12)&gt;10,"AMP IMB. &gt; 10%",IF(AA31="","",IF(100*(ABS(AA31-$AX$12)/$AX$12)&gt;10,"AMP IMB. &gt; 10%",IF(AC31="","",IF(100*(ABS(AC31-$AX$12)/$AX$12)&gt;10,"AMP IMB. &gt; 10%",""))))))</f>
        <v/>
      </c>
      <c r="BI30" s="2593"/>
      <c r="BJ30" s="2593"/>
      <c r="BK30" s="2593"/>
      <c r="BL30" s="2593"/>
      <c r="BM30" s="2593" t="str">
        <f>IF(AE31="","",IF(100*(ABS(AE31-$BC$12)/$BC$12)&gt;10,"VOLT IMB. &gt; 10%",IF(AG31="","",IF(100*(ABS(AG31-$BC$12)/$BC$12)&gt;10,"VOLT IMB. &gt; 10%",IF(AI31="","",IF(100*(ABS(AI31-$BC$12)/$BC$12)&gt;10,"VOLT IMB. &gt; 10%",""))))))</f>
        <v/>
      </c>
      <c r="BN30" s="2593"/>
      <c r="BO30" s="2593"/>
      <c r="BP30" s="2593"/>
      <c r="BQ30" s="2593"/>
      <c r="BR30" s="2593" t="str">
        <f>IFERROR(1.08*Q31*AT31,"")</f>
        <v/>
      </c>
      <c r="BS30" s="2593"/>
      <c r="BT30" s="2593"/>
      <c r="BU30" s="2593"/>
      <c r="BV30" s="2593"/>
      <c r="BW30" s="2593" t="str">
        <f>IFERROR(3413*M31,"")</f>
        <v/>
      </c>
      <c r="BX30" s="2593"/>
      <c r="BY30" s="2593"/>
      <c r="BZ30" s="2593"/>
      <c r="CA30" s="2593"/>
      <c r="CB30" s="2649" t="str">
        <f>IFERROR(BR30/BW30,"")</f>
        <v/>
      </c>
      <c r="CC30" s="2649"/>
      <c r="CD30" s="2649"/>
      <c r="CE30" s="2649"/>
      <c r="CF30" s="2650"/>
    </row>
    <row r="31" spans="1:84" ht="12" customHeight="1" x14ac:dyDescent="0.25">
      <c r="A31" s="2628"/>
      <c r="B31" s="1964"/>
      <c r="C31" s="1964"/>
      <c r="D31" s="1964"/>
      <c r="E31" s="1964"/>
      <c r="F31" s="1964"/>
      <c r="G31" s="1964"/>
      <c r="H31" s="2623" t="s">
        <v>101</v>
      </c>
      <c r="I31" s="2623"/>
      <c r="J31" s="2623"/>
      <c r="K31" s="2623"/>
      <c r="L31" s="2623"/>
      <c r="M31" s="2619" t="str">
        <f>IF(AK31=1,(AA31*AG31)/1000,IF(AK31=3,(AX30*BC30*1.73)/1000,""))</f>
        <v/>
      </c>
      <c r="N31" s="2620"/>
      <c r="O31" s="2620"/>
      <c r="P31" s="2621"/>
      <c r="Q31" s="2604"/>
      <c r="R31" s="2605"/>
      <c r="S31" s="2605"/>
      <c r="T31" s="2606"/>
      <c r="U31" s="2607"/>
      <c r="V31" s="2608"/>
      <c r="W31" s="2608"/>
      <c r="X31" s="2609"/>
      <c r="Y31" s="962"/>
      <c r="Z31" s="964"/>
      <c r="AA31" s="962"/>
      <c r="AB31" s="964"/>
      <c r="AC31" s="962"/>
      <c r="AD31" s="964"/>
      <c r="AE31" s="962"/>
      <c r="AF31" s="964"/>
      <c r="AG31" s="962"/>
      <c r="AH31" s="964"/>
      <c r="AI31" s="962"/>
      <c r="AJ31" s="964"/>
      <c r="AK31" s="927"/>
      <c r="AL31" s="927"/>
      <c r="AM31" s="927"/>
      <c r="AN31" s="927"/>
      <c r="AO31" s="927"/>
      <c r="AP31" s="927"/>
      <c r="AQ31" s="927"/>
      <c r="AR31" s="927"/>
      <c r="AS31" s="927"/>
      <c r="AT31" s="1300" t="str">
        <f t="shared" si="0"/>
        <v/>
      </c>
      <c r="AU31" s="1300"/>
      <c r="AV31" s="1301"/>
      <c r="AW31" s="96"/>
      <c r="AX31" s="2597"/>
      <c r="AY31" s="2598"/>
      <c r="AZ31" s="2598"/>
      <c r="BA31" s="2598"/>
      <c r="BB31" s="2598"/>
      <c r="BC31" s="2594"/>
      <c r="BD31" s="2594"/>
      <c r="BE31" s="2594"/>
      <c r="BF31" s="2594"/>
      <c r="BG31" s="2594"/>
      <c r="BH31" s="2593"/>
      <c r="BI31" s="2593"/>
      <c r="BJ31" s="2593"/>
      <c r="BK31" s="2593"/>
      <c r="BL31" s="2593"/>
      <c r="BM31" s="2593"/>
      <c r="BN31" s="2593"/>
      <c r="BO31" s="2593"/>
      <c r="BP31" s="2593"/>
      <c r="BQ31" s="2593"/>
      <c r="BR31" s="2593"/>
      <c r="BS31" s="2593"/>
      <c r="BT31" s="2593"/>
      <c r="BU31" s="2593"/>
      <c r="BV31" s="2593"/>
      <c r="BW31" s="2593"/>
      <c r="BX31" s="2593"/>
      <c r="BY31" s="2593"/>
      <c r="BZ31" s="2593"/>
      <c r="CA31" s="2593"/>
      <c r="CB31" s="2649"/>
      <c r="CC31" s="2649"/>
      <c r="CD31" s="2649"/>
      <c r="CE31" s="2649"/>
      <c r="CF31" s="2650"/>
    </row>
    <row r="32" spans="1:84" ht="12" customHeight="1" x14ac:dyDescent="0.25">
      <c r="A32" s="2628"/>
      <c r="B32" s="1964"/>
      <c r="C32" s="1964"/>
      <c r="D32" s="1964"/>
      <c r="E32" s="1964"/>
      <c r="F32" s="1964"/>
      <c r="G32" s="1964"/>
      <c r="H32" s="2622" t="s">
        <v>102</v>
      </c>
      <c r="I32" s="2622"/>
      <c r="J32" s="2622"/>
      <c r="K32" s="2622"/>
      <c r="L32" s="2622"/>
      <c r="M32" s="2616"/>
      <c r="N32" s="2617"/>
      <c r="O32" s="2617"/>
      <c r="P32" s="2618"/>
      <c r="Q32" s="2610"/>
      <c r="R32" s="2611"/>
      <c r="S32" s="2611"/>
      <c r="T32" s="2612"/>
      <c r="U32" s="2613"/>
      <c r="V32" s="2614"/>
      <c r="W32" s="2614"/>
      <c r="X32" s="2615"/>
      <c r="Y32" s="2601"/>
      <c r="Z32" s="2602"/>
      <c r="AA32" s="2602"/>
      <c r="AB32" s="2602"/>
      <c r="AC32" s="2602"/>
      <c r="AD32" s="2603"/>
      <c r="AE32" s="2601"/>
      <c r="AF32" s="2602"/>
      <c r="AG32" s="2602"/>
      <c r="AH32" s="2602"/>
      <c r="AI32" s="2602"/>
      <c r="AJ32" s="2603"/>
      <c r="AK32" s="2627"/>
      <c r="AL32" s="2627"/>
      <c r="AM32" s="2627"/>
      <c r="AN32" s="2616"/>
      <c r="AO32" s="2617"/>
      <c r="AP32" s="2617"/>
      <c r="AQ32" s="2616"/>
      <c r="AR32" s="2617"/>
      <c r="AS32" s="2617"/>
      <c r="AT32" s="2624" t="str">
        <f t="shared" si="0"/>
        <v/>
      </c>
      <c r="AU32" s="2625"/>
      <c r="AV32" s="2626"/>
      <c r="AW32" s="96"/>
      <c r="AX32" s="2597" t="str">
        <f>IFERROR(AVERAGE(Y33,AA33,AC33),"")</f>
        <v/>
      </c>
      <c r="AY32" s="2598"/>
      <c r="AZ32" s="2598"/>
      <c r="BA32" s="2598"/>
      <c r="BB32" s="2598"/>
      <c r="BC32" s="2594" t="str">
        <f>IFERROR(AVERAGE(AE33,AG33,AI33),"")</f>
        <v/>
      </c>
      <c r="BD32" s="2594"/>
      <c r="BE32" s="2594"/>
      <c r="BF32" s="2594"/>
      <c r="BG32" s="2594"/>
      <c r="BH32" s="2593" t="str">
        <f>IF(Y33="","",IF(100*(ABS(Y33-$AX$12)/$AX$12)&gt;10,"AMP IMB. &gt; 10%",IF(AA33="","",IF(100*(ABS(AA33-$AX$12)/$AX$12)&gt;10,"AMP IMB. &gt; 10%",IF(AC33="","",IF(100*(ABS(AC33-$AX$12)/$AX$12)&gt;10,"AMP IMB. &gt; 10%",""))))))</f>
        <v/>
      </c>
      <c r="BI32" s="2593"/>
      <c r="BJ32" s="2593"/>
      <c r="BK32" s="2593"/>
      <c r="BL32" s="2593"/>
      <c r="BM32" s="2593" t="str">
        <f>IF(AE33="","",IF(100*(ABS(AE33-$BC$12)/$BC$12)&gt;10,"VOLT IMB. &gt; 10%",IF(AG33="","",IF(100*(ABS(AG33-$BC$12)/$BC$12)&gt;10,"VOLT IMB. &gt; 10%",IF(AI33="","",IF(100*(ABS(AI33-$BC$12)/$BC$12)&gt;10,"VOLT IMB. &gt; 10%",""))))))</f>
        <v/>
      </c>
      <c r="BN32" s="2593"/>
      <c r="BO32" s="2593"/>
      <c r="BP32" s="2593"/>
      <c r="BQ32" s="2593"/>
      <c r="BR32" s="2593" t="str">
        <f>IFERROR(1.08*Q33*AT33,"")</f>
        <v/>
      </c>
      <c r="BS32" s="2593"/>
      <c r="BT32" s="2593"/>
      <c r="BU32" s="2593"/>
      <c r="BV32" s="2593"/>
      <c r="BW32" s="2593" t="str">
        <f>IFERROR(3413*M33,"")</f>
        <v/>
      </c>
      <c r="BX32" s="2593"/>
      <c r="BY32" s="2593"/>
      <c r="BZ32" s="2593"/>
      <c r="CA32" s="2593"/>
      <c r="CB32" s="2649" t="str">
        <f>IFERROR(BR32/BW32,"")</f>
        <v/>
      </c>
      <c r="CC32" s="2649"/>
      <c r="CD32" s="2649"/>
      <c r="CE32" s="2649"/>
      <c r="CF32" s="2650"/>
    </row>
    <row r="33" spans="1:84" ht="12" customHeight="1" thickBot="1" x14ac:dyDescent="0.3">
      <c r="A33" s="2629"/>
      <c r="B33" s="2630"/>
      <c r="C33" s="2630"/>
      <c r="D33" s="2630"/>
      <c r="E33" s="2630"/>
      <c r="F33" s="2630"/>
      <c r="G33" s="2630"/>
      <c r="H33" s="2631" t="s">
        <v>101</v>
      </c>
      <c r="I33" s="2631"/>
      <c r="J33" s="2631"/>
      <c r="K33" s="2631"/>
      <c r="L33" s="2631"/>
      <c r="M33" s="2632" t="str">
        <f>IF(AK33=1,(AA33*AG33)/1000,IF(AK33=3,(AX32*BC32*1.73)/1000,""))</f>
        <v/>
      </c>
      <c r="N33" s="2633"/>
      <c r="O33" s="2633"/>
      <c r="P33" s="2634"/>
      <c r="Q33" s="2635"/>
      <c r="R33" s="2636"/>
      <c r="S33" s="2636"/>
      <c r="T33" s="2637"/>
      <c r="U33" s="2638"/>
      <c r="V33" s="2639"/>
      <c r="W33" s="2639"/>
      <c r="X33" s="2640"/>
      <c r="Y33" s="968"/>
      <c r="Z33" s="970"/>
      <c r="AA33" s="968"/>
      <c r="AB33" s="970"/>
      <c r="AC33" s="968"/>
      <c r="AD33" s="970"/>
      <c r="AE33" s="968"/>
      <c r="AF33" s="970"/>
      <c r="AG33" s="968"/>
      <c r="AH33" s="970"/>
      <c r="AI33" s="968"/>
      <c r="AJ33" s="970"/>
      <c r="AK33" s="985"/>
      <c r="AL33" s="985"/>
      <c r="AM33" s="985"/>
      <c r="AN33" s="985"/>
      <c r="AO33" s="985"/>
      <c r="AP33" s="985"/>
      <c r="AQ33" s="985"/>
      <c r="AR33" s="985"/>
      <c r="AS33" s="985"/>
      <c r="AT33" s="2301" t="str">
        <f t="shared" si="0"/>
        <v/>
      </c>
      <c r="AU33" s="2301"/>
      <c r="AV33" s="2302"/>
      <c r="AW33" s="96"/>
      <c r="AX33" s="2597"/>
      <c r="AY33" s="2598"/>
      <c r="AZ33" s="2598"/>
      <c r="BA33" s="2598"/>
      <c r="BB33" s="2598"/>
      <c r="BC33" s="2594"/>
      <c r="BD33" s="2594"/>
      <c r="BE33" s="2594"/>
      <c r="BF33" s="2594"/>
      <c r="BG33" s="2594"/>
      <c r="BH33" s="2593"/>
      <c r="BI33" s="2593"/>
      <c r="BJ33" s="2593"/>
      <c r="BK33" s="2593"/>
      <c r="BL33" s="2593"/>
      <c r="BM33" s="2593"/>
      <c r="BN33" s="2593"/>
      <c r="BO33" s="2593"/>
      <c r="BP33" s="2593"/>
      <c r="BQ33" s="2593"/>
      <c r="BR33" s="2593"/>
      <c r="BS33" s="2593"/>
      <c r="BT33" s="2593"/>
      <c r="BU33" s="2593"/>
      <c r="BV33" s="2593"/>
      <c r="BW33" s="2593"/>
      <c r="BX33" s="2593"/>
      <c r="BY33" s="2593"/>
      <c r="BZ33" s="2593"/>
      <c r="CA33" s="2593"/>
      <c r="CB33" s="2649"/>
      <c r="CC33" s="2649"/>
      <c r="CD33" s="2649"/>
      <c r="CE33" s="2649"/>
      <c r="CF33" s="2650"/>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51" t="s">
        <v>143</v>
      </c>
      <c r="AY34" s="2652"/>
      <c r="AZ34" s="2652"/>
      <c r="BA34" s="2652"/>
      <c r="BB34" s="2652"/>
      <c r="BC34" s="2652"/>
      <c r="BD34" s="2652"/>
      <c r="BE34" s="2652"/>
      <c r="BF34" s="2652"/>
      <c r="BG34" s="2652"/>
      <c r="BH34" s="2652"/>
      <c r="BI34" s="2652"/>
      <c r="BJ34" s="2652"/>
      <c r="BK34" s="2652"/>
      <c r="BL34" s="2652"/>
      <c r="BM34" s="2652"/>
      <c r="BN34" s="2652"/>
      <c r="BO34" s="2652"/>
      <c r="BP34" s="2652"/>
      <c r="BQ34" s="2653"/>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54" t="s">
        <v>140</v>
      </c>
      <c r="AY35" s="2655"/>
      <c r="AZ35" s="2655"/>
      <c r="BA35" s="2655"/>
      <c r="BB35" s="2655"/>
      <c r="BC35" s="2655"/>
      <c r="BD35" s="2655"/>
      <c r="BE35" s="2655"/>
      <c r="BF35" s="2655"/>
      <c r="BG35" s="2655"/>
      <c r="BH35" s="2655"/>
      <c r="BI35" s="2655"/>
      <c r="BJ35" s="2655"/>
      <c r="BK35" s="2655"/>
      <c r="BL35" s="2655"/>
      <c r="BM35" s="2655"/>
      <c r="BN35" s="2655"/>
      <c r="BO35" s="2655"/>
      <c r="BP35" s="2655"/>
      <c r="BQ35" s="2656"/>
      <c r="BR35" s="5"/>
      <c r="BS35" s="5"/>
      <c r="BT35" s="5"/>
      <c r="BU35" s="5"/>
      <c r="BV35" s="5"/>
      <c r="BW35" s="5"/>
      <c r="BX35" s="5"/>
      <c r="BY35" s="5"/>
      <c r="BZ35" s="5"/>
      <c r="CA35" s="5"/>
      <c r="CB35" s="5"/>
      <c r="CC35" s="5"/>
      <c r="CD35" s="5"/>
      <c r="CE35" s="5"/>
      <c r="CF35" s="5"/>
    </row>
    <row r="36" spans="1:84" ht="12" customHeight="1" x14ac:dyDescent="0.25">
      <c r="A36" s="290"/>
      <c r="B36" s="1970"/>
      <c r="C36" s="1970"/>
      <c r="D36" s="1970"/>
      <c r="E36" s="1970"/>
      <c r="F36" s="1970"/>
      <c r="G36" s="1970"/>
      <c r="H36" s="1970"/>
      <c r="I36" s="1970"/>
      <c r="J36" s="1970"/>
      <c r="K36" s="1970"/>
      <c r="L36" s="1970"/>
      <c r="M36" s="1970"/>
      <c r="N36" s="1970"/>
      <c r="O36" s="1970"/>
      <c r="P36" s="1970"/>
      <c r="Q36" s="1970"/>
      <c r="R36" s="1970"/>
      <c r="S36" s="1970"/>
      <c r="T36" s="1970"/>
      <c r="U36" s="1970"/>
      <c r="V36" s="1970"/>
      <c r="W36" s="1970"/>
      <c r="X36" s="1970"/>
      <c r="Y36" s="1970"/>
      <c r="Z36" s="1970"/>
      <c r="AA36" s="1970"/>
      <c r="AB36" s="1970"/>
      <c r="AC36" s="1970"/>
      <c r="AD36" s="1970"/>
      <c r="AE36" s="1970"/>
      <c r="AF36" s="1970"/>
      <c r="AG36" s="1970"/>
      <c r="AH36" s="1970"/>
      <c r="AI36" s="1970"/>
      <c r="AJ36" s="1970"/>
      <c r="AK36" s="1970"/>
      <c r="AL36" s="1970"/>
      <c r="AM36" s="1970"/>
      <c r="AN36" s="1970"/>
      <c r="AO36" s="1970"/>
      <c r="AP36" s="1970"/>
      <c r="AQ36" s="1970"/>
      <c r="AR36" s="1970"/>
      <c r="AS36" s="1970"/>
      <c r="AT36" s="1970"/>
      <c r="AU36" s="1970"/>
      <c r="AV36" s="1970"/>
      <c r="AW36" s="96"/>
      <c r="AX36" s="2654"/>
      <c r="AY36" s="2655"/>
      <c r="AZ36" s="2655"/>
      <c r="BA36" s="2655"/>
      <c r="BB36" s="2655"/>
      <c r="BC36" s="2655"/>
      <c r="BD36" s="2655"/>
      <c r="BE36" s="2655"/>
      <c r="BF36" s="2655"/>
      <c r="BG36" s="2655"/>
      <c r="BH36" s="2655"/>
      <c r="BI36" s="2655"/>
      <c r="BJ36" s="2655"/>
      <c r="BK36" s="2655"/>
      <c r="BL36" s="2655"/>
      <c r="BM36" s="2655"/>
      <c r="BN36" s="2655"/>
      <c r="BO36" s="2655"/>
      <c r="BP36" s="2655"/>
      <c r="BQ36" s="2656"/>
      <c r="BR36" s="5"/>
      <c r="BS36" s="5"/>
      <c r="BT36" s="5"/>
      <c r="BU36" s="5"/>
      <c r="BV36" s="5"/>
      <c r="BW36" s="5"/>
      <c r="BX36" s="5"/>
      <c r="BY36" s="5"/>
      <c r="BZ36" s="5"/>
      <c r="CA36" s="5"/>
      <c r="CB36" s="5"/>
      <c r="CC36" s="5"/>
      <c r="CD36" s="5"/>
      <c r="CE36" s="5"/>
      <c r="CF36" s="5"/>
    </row>
    <row r="37" spans="1:84" ht="12" customHeight="1" x14ac:dyDescent="0.25">
      <c r="A37" s="290"/>
      <c r="B37" s="1970"/>
      <c r="C37" s="1970"/>
      <c r="D37" s="1970"/>
      <c r="E37" s="1970"/>
      <c r="F37" s="1970"/>
      <c r="G37" s="1970"/>
      <c r="H37" s="1970"/>
      <c r="I37" s="1970"/>
      <c r="J37" s="1970"/>
      <c r="K37" s="1970"/>
      <c r="L37" s="1970"/>
      <c r="M37" s="1970"/>
      <c r="N37" s="1970"/>
      <c r="O37" s="1970"/>
      <c r="P37" s="1970"/>
      <c r="Q37" s="1970"/>
      <c r="R37" s="1970"/>
      <c r="S37" s="1970"/>
      <c r="T37" s="1970"/>
      <c r="U37" s="1970"/>
      <c r="V37" s="1970"/>
      <c r="W37" s="1970"/>
      <c r="X37" s="1970"/>
      <c r="Y37" s="1970"/>
      <c r="Z37" s="1970"/>
      <c r="AA37" s="1970"/>
      <c r="AB37" s="1970"/>
      <c r="AC37" s="1970"/>
      <c r="AD37" s="1970"/>
      <c r="AE37" s="1970"/>
      <c r="AF37" s="1970"/>
      <c r="AG37" s="1970"/>
      <c r="AH37" s="1970"/>
      <c r="AI37" s="1970"/>
      <c r="AJ37" s="1970"/>
      <c r="AK37" s="1970"/>
      <c r="AL37" s="1970"/>
      <c r="AM37" s="1970"/>
      <c r="AN37" s="1970"/>
      <c r="AO37" s="1970"/>
      <c r="AP37" s="1970"/>
      <c r="AQ37" s="1970"/>
      <c r="AR37" s="1970"/>
      <c r="AS37" s="1970"/>
      <c r="AT37" s="1970"/>
      <c r="AU37" s="1970"/>
      <c r="AV37" s="1970"/>
      <c r="AW37" s="96"/>
      <c r="AX37" s="2651" t="s">
        <v>799</v>
      </c>
      <c r="AY37" s="2652"/>
      <c r="AZ37" s="2652"/>
      <c r="BA37" s="2652"/>
      <c r="BB37" s="2652"/>
      <c r="BC37" s="2652"/>
      <c r="BD37" s="2652"/>
      <c r="BE37" s="2652"/>
      <c r="BF37" s="2652"/>
      <c r="BG37" s="2652"/>
      <c r="BH37" s="2652"/>
      <c r="BI37" s="2652"/>
      <c r="BJ37" s="2652"/>
      <c r="BK37" s="2652"/>
      <c r="BL37" s="2652"/>
      <c r="BM37" s="2652"/>
      <c r="BN37" s="2652"/>
      <c r="BO37" s="2652"/>
      <c r="BP37" s="2652"/>
      <c r="BQ37" s="2653"/>
      <c r="BR37" s="5"/>
      <c r="BS37" s="5"/>
      <c r="BT37" s="5"/>
      <c r="BU37" s="5"/>
      <c r="BV37" s="5"/>
      <c r="BW37" s="5"/>
      <c r="BX37" s="5"/>
      <c r="BY37" s="5"/>
      <c r="BZ37" s="5"/>
      <c r="CA37" s="5"/>
      <c r="CB37" s="5"/>
      <c r="CC37" s="5"/>
      <c r="CD37" s="5"/>
      <c r="CE37" s="5"/>
      <c r="CF37" s="5"/>
    </row>
    <row r="38" spans="1:84" ht="12" customHeight="1" x14ac:dyDescent="0.25">
      <c r="A38" s="290"/>
      <c r="B38" s="1970"/>
      <c r="C38" s="1970"/>
      <c r="D38" s="1970"/>
      <c r="E38" s="1970"/>
      <c r="F38" s="1970"/>
      <c r="G38" s="1970"/>
      <c r="H38" s="1970"/>
      <c r="I38" s="1970"/>
      <c r="J38" s="1970"/>
      <c r="K38" s="1970"/>
      <c r="L38" s="1970"/>
      <c r="M38" s="1970"/>
      <c r="N38" s="1970"/>
      <c r="O38" s="1970"/>
      <c r="P38" s="1970"/>
      <c r="Q38" s="1970"/>
      <c r="R38" s="1970"/>
      <c r="S38" s="1970"/>
      <c r="T38" s="1970"/>
      <c r="U38" s="1970"/>
      <c r="V38" s="1970"/>
      <c r="W38" s="1970"/>
      <c r="X38" s="1970"/>
      <c r="Y38" s="1970"/>
      <c r="Z38" s="1970"/>
      <c r="AA38" s="1970"/>
      <c r="AB38" s="1970"/>
      <c r="AC38" s="1970"/>
      <c r="AD38" s="1970"/>
      <c r="AE38" s="1970"/>
      <c r="AF38" s="1970"/>
      <c r="AG38" s="1970"/>
      <c r="AH38" s="1970"/>
      <c r="AI38" s="1970"/>
      <c r="AJ38" s="1970"/>
      <c r="AK38" s="1970"/>
      <c r="AL38" s="1970"/>
      <c r="AM38" s="1970"/>
      <c r="AN38" s="1970"/>
      <c r="AO38" s="1970"/>
      <c r="AP38" s="1970"/>
      <c r="AQ38" s="1970"/>
      <c r="AR38" s="1970"/>
      <c r="AS38" s="1970"/>
      <c r="AT38" s="1970"/>
      <c r="AU38" s="1970"/>
      <c r="AV38" s="197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70"/>
      <c r="C39" s="1970"/>
      <c r="D39" s="1970"/>
      <c r="E39" s="1970"/>
      <c r="F39" s="1970"/>
      <c r="G39" s="1970"/>
      <c r="H39" s="1970"/>
      <c r="I39" s="1970"/>
      <c r="J39" s="1970"/>
      <c r="K39" s="1970"/>
      <c r="L39" s="1970"/>
      <c r="M39" s="1970"/>
      <c r="N39" s="1970"/>
      <c r="O39" s="1970"/>
      <c r="P39" s="1970"/>
      <c r="Q39" s="1970"/>
      <c r="R39" s="1970"/>
      <c r="S39" s="1970"/>
      <c r="T39" s="1970"/>
      <c r="U39" s="1970"/>
      <c r="V39" s="1970"/>
      <c r="W39" s="1970"/>
      <c r="X39" s="1970"/>
      <c r="Y39" s="1970"/>
      <c r="Z39" s="1970"/>
      <c r="AA39" s="1970"/>
      <c r="AB39" s="1970"/>
      <c r="AC39" s="1970"/>
      <c r="AD39" s="1970"/>
      <c r="AE39" s="1970"/>
      <c r="AF39" s="1970"/>
      <c r="AG39" s="1970"/>
      <c r="AH39" s="1970"/>
      <c r="AI39" s="1970"/>
      <c r="AJ39" s="1970"/>
      <c r="AK39" s="1970"/>
      <c r="AL39" s="1970"/>
      <c r="AM39" s="1970"/>
      <c r="AN39" s="1970"/>
      <c r="AO39" s="1970"/>
      <c r="AP39" s="1970"/>
      <c r="AQ39" s="1970"/>
      <c r="AR39" s="1970"/>
      <c r="AS39" s="1970"/>
      <c r="AT39" s="1970"/>
      <c r="AU39" s="1970"/>
      <c r="AV39" s="197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70"/>
      <c r="C40" s="1970"/>
      <c r="D40" s="1970"/>
      <c r="E40" s="1970"/>
      <c r="F40" s="1970"/>
      <c r="G40" s="1970"/>
      <c r="H40" s="1970"/>
      <c r="I40" s="1970"/>
      <c r="J40" s="1970"/>
      <c r="K40" s="1970"/>
      <c r="L40" s="1970"/>
      <c r="M40" s="1970"/>
      <c r="N40" s="1970"/>
      <c r="O40" s="1970"/>
      <c r="P40" s="1970"/>
      <c r="Q40" s="1970"/>
      <c r="R40" s="1970"/>
      <c r="S40" s="1970"/>
      <c r="T40" s="1970"/>
      <c r="U40" s="1970"/>
      <c r="V40" s="1970"/>
      <c r="W40" s="1970"/>
      <c r="X40" s="1970"/>
      <c r="Y40" s="1970"/>
      <c r="Z40" s="1970"/>
      <c r="AA40" s="1970"/>
      <c r="AB40" s="1970"/>
      <c r="AC40" s="1970"/>
      <c r="AD40" s="1970"/>
      <c r="AE40" s="1970"/>
      <c r="AF40" s="1970"/>
      <c r="AG40" s="1970"/>
      <c r="AH40" s="1970"/>
      <c r="AI40" s="1970"/>
      <c r="AJ40" s="1970"/>
      <c r="AK40" s="1970"/>
      <c r="AL40" s="1970"/>
      <c r="AM40" s="1970"/>
      <c r="AN40" s="1970"/>
      <c r="AO40" s="1970"/>
      <c r="AP40" s="1970"/>
      <c r="AQ40" s="1970"/>
      <c r="AR40" s="1970"/>
      <c r="AS40" s="1970"/>
      <c r="AT40" s="1970"/>
      <c r="AU40" s="1970"/>
      <c r="AV40" s="197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4" t="s">
        <v>38</v>
      </c>
      <c r="B42" s="1714"/>
      <c r="C42" s="1714"/>
      <c r="D42" s="1714"/>
      <c r="E42" s="967"/>
      <c r="F42" s="967"/>
      <c r="G42" s="967"/>
      <c r="H42" s="967"/>
      <c r="I42" s="967"/>
      <c r="J42" s="967"/>
      <c r="K42" s="967"/>
      <c r="L42" s="6"/>
      <c r="M42" s="6"/>
      <c r="N42" s="6"/>
      <c r="O42" s="6"/>
      <c r="P42" s="6"/>
      <c r="Q42" s="6"/>
      <c r="R42" s="6"/>
      <c r="S42" s="6"/>
      <c r="T42" s="6"/>
      <c r="U42" s="6"/>
      <c r="V42" s="6"/>
      <c r="W42" s="6"/>
      <c r="X42" s="6"/>
      <c r="Y42" s="6"/>
      <c r="Z42" s="6"/>
      <c r="AA42" s="6"/>
      <c r="AB42" s="6"/>
      <c r="AC42" s="6"/>
      <c r="AD42" s="1714" t="s">
        <v>37</v>
      </c>
      <c r="AE42" s="1714"/>
      <c r="AF42" s="1714"/>
      <c r="AG42" s="1714"/>
      <c r="AH42" s="1714"/>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57" t="s">
        <v>607</v>
      </c>
      <c r="N5" s="2657"/>
      <c r="O5" s="2657"/>
      <c r="P5" s="2657"/>
      <c r="Q5" s="2657"/>
      <c r="R5" s="2657"/>
      <c r="S5" s="2657"/>
      <c r="T5" s="2657"/>
      <c r="U5" s="2657"/>
      <c r="V5" s="2657"/>
      <c r="W5" s="2657"/>
      <c r="X5" s="2657"/>
      <c r="Y5" s="2657"/>
      <c r="Z5" s="2657"/>
      <c r="AA5" s="2657"/>
      <c r="AB5" s="2657"/>
      <c r="AC5" s="2657"/>
      <c r="AD5" s="2657"/>
      <c r="AE5" s="2657"/>
      <c r="AF5" s="2657"/>
      <c r="AG5" s="2657"/>
      <c r="AH5" s="2657"/>
      <c r="AI5" s="2657"/>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58" t="s">
        <v>48</v>
      </c>
      <c r="B7" s="2658"/>
      <c r="C7" s="2658"/>
      <c r="D7" s="2658"/>
      <c r="E7" s="2658"/>
      <c r="F7" s="2659"/>
      <c r="G7" s="2659"/>
      <c r="H7" s="2659"/>
      <c r="I7" s="2659"/>
      <c r="J7" s="2659"/>
      <c r="K7" s="2659"/>
      <c r="L7" s="2659"/>
      <c r="M7" s="2659"/>
      <c r="N7" s="2659"/>
      <c r="O7" s="2659"/>
      <c r="P7" s="2659"/>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69" t="s">
        <v>606</v>
      </c>
      <c r="B11" s="2670"/>
      <c r="C11" s="2670"/>
      <c r="D11" s="2670"/>
      <c r="E11" s="2670"/>
      <c r="F11" s="2670" t="s">
        <v>605</v>
      </c>
      <c r="G11" s="2670"/>
      <c r="H11" s="2670"/>
      <c r="I11" s="2670"/>
      <c r="J11" s="2670"/>
      <c r="K11" s="2670"/>
      <c r="L11" s="2670"/>
      <c r="M11" s="2670"/>
      <c r="N11" s="2670"/>
      <c r="O11" s="2670"/>
      <c r="P11" s="2670"/>
      <c r="Q11" s="2671"/>
      <c r="R11" s="307"/>
      <c r="S11" s="2672" t="s">
        <v>606</v>
      </c>
      <c r="T11" s="2667"/>
      <c r="U11" s="2667"/>
      <c r="V11" s="2667"/>
      <c r="W11" s="2667"/>
      <c r="X11" s="2666" t="s">
        <v>605</v>
      </c>
      <c r="Y11" s="2667"/>
      <c r="Z11" s="2667"/>
      <c r="AA11" s="2667"/>
      <c r="AB11" s="2667"/>
      <c r="AC11" s="2667"/>
      <c r="AD11" s="2667"/>
      <c r="AE11" s="2667"/>
      <c r="AF11" s="2667"/>
      <c r="AG11" s="2667"/>
      <c r="AH11" s="2667"/>
      <c r="AI11" s="2668"/>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62" t="s">
        <v>604</v>
      </c>
      <c r="B12" s="2663"/>
      <c r="C12" s="2663"/>
      <c r="D12" s="2663"/>
      <c r="E12" s="2663"/>
      <c r="F12" s="2678" t="s">
        <v>101</v>
      </c>
      <c r="G12" s="2678"/>
      <c r="H12" s="2678"/>
      <c r="I12" s="2678"/>
      <c r="J12" s="2678"/>
      <c r="K12" s="2678"/>
      <c r="L12" s="2678"/>
      <c r="M12" s="2678"/>
      <c r="N12" s="2678"/>
      <c r="O12" s="2678"/>
      <c r="P12" s="2678"/>
      <c r="Q12" s="2679"/>
      <c r="R12" s="296"/>
      <c r="S12" s="2673" t="s">
        <v>603</v>
      </c>
      <c r="T12" s="2674"/>
      <c r="U12" s="2674"/>
      <c r="V12" s="2674"/>
      <c r="W12" s="2674"/>
      <c r="X12" s="2674" t="s">
        <v>602</v>
      </c>
      <c r="Y12" s="2674"/>
      <c r="Z12" s="2674"/>
      <c r="AA12" s="2674"/>
      <c r="AB12" s="2674"/>
      <c r="AC12" s="2674"/>
      <c r="AD12" s="2674"/>
      <c r="AE12" s="2674"/>
      <c r="AF12" s="2674"/>
      <c r="AG12" s="2674"/>
      <c r="AH12" s="2674"/>
      <c r="AI12" s="2675"/>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60" t="s">
        <v>601</v>
      </c>
      <c r="B13" s="2661"/>
      <c r="C13" s="2661"/>
      <c r="D13" s="2661"/>
      <c r="E13" s="2661"/>
      <c r="F13" s="2664" t="s">
        <v>600</v>
      </c>
      <c r="G13" s="2664"/>
      <c r="H13" s="2664"/>
      <c r="I13" s="2664"/>
      <c r="J13" s="2664"/>
      <c r="K13" s="2664"/>
      <c r="L13" s="2664"/>
      <c r="M13" s="2664"/>
      <c r="N13" s="2664"/>
      <c r="O13" s="2664"/>
      <c r="P13" s="2664"/>
      <c r="Q13" s="2665"/>
      <c r="R13" s="296"/>
      <c r="S13" s="2660" t="s">
        <v>599</v>
      </c>
      <c r="T13" s="2661"/>
      <c r="U13" s="2661"/>
      <c r="V13" s="2661"/>
      <c r="W13" s="2661"/>
      <c r="X13" s="2676" t="s">
        <v>598</v>
      </c>
      <c r="Y13" s="2676"/>
      <c r="Z13" s="2676"/>
      <c r="AA13" s="2676"/>
      <c r="AB13" s="2676"/>
      <c r="AC13" s="2676"/>
      <c r="AD13" s="2676"/>
      <c r="AE13" s="2676"/>
      <c r="AF13" s="2676"/>
      <c r="AG13" s="2676"/>
      <c r="AH13" s="2676"/>
      <c r="AI13" s="2677"/>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60" t="s">
        <v>1010</v>
      </c>
      <c r="B14" s="2661"/>
      <c r="C14" s="2661"/>
      <c r="D14" s="2661"/>
      <c r="E14" s="2661"/>
      <c r="F14" s="2664" t="s">
        <v>597</v>
      </c>
      <c r="G14" s="2664"/>
      <c r="H14" s="2664"/>
      <c r="I14" s="2664"/>
      <c r="J14" s="2664"/>
      <c r="K14" s="2664"/>
      <c r="L14" s="2664"/>
      <c r="M14" s="2664"/>
      <c r="N14" s="2664"/>
      <c r="O14" s="2664"/>
      <c r="P14" s="2664"/>
      <c r="Q14" s="2665"/>
      <c r="R14" s="296"/>
      <c r="S14" s="2660" t="s">
        <v>596</v>
      </c>
      <c r="T14" s="2661"/>
      <c r="U14" s="2661"/>
      <c r="V14" s="2661"/>
      <c r="W14" s="2661"/>
      <c r="X14" s="2676" t="s">
        <v>595</v>
      </c>
      <c r="Y14" s="2676"/>
      <c r="Z14" s="2676"/>
      <c r="AA14" s="2676"/>
      <c r="AB14" s="2676"/>
      <c r="AC14" s="2676"/>
      <c r="AD14" s="2676"/>
      <c r="AE14" s="2676"/>
      <c r="AF14" s="2676"/>
      <c r="AG14" s="2676"/>
      <c r="AH14" s="2676"/>
      <c r="AI14" s="2677"/>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60" t="s">
        <v>144</v>
      </c>
      <c r="B15" s="2661"/>
      <c r="C15" s="2661"/>
      <c r="D15" s="2661"/>
      <c r="E15" s="2661"/>
      <c r="F15" s="2664" t="s">
        <v>594</v>
      </c>
      <c r="G15" s="2664"/>
      <c r="H15" s="2664"/>
      <c r="I15" s="2664"/>
      <c r="J15" s="2664"/>
      <c r="K15" s="2664"/>
      <c r="L15" s="2664"/>
      <c r="M15" s="2664"/>
      <c r="N15" s="2664"/>
      <c r="O15" s="2664"/>
      <c r="P15" s="2664"/>
      <c r="Q15" s="2665"/>
      <c r="R15" s="296"/>
      <c r="S15" s="2660" t="s">
        <v>105</v>
      </c>
      <c r="T15" s="2661"/>
      <c r="U15" s="2661"/>
      <c r="V15" s="2661"/>
      <c r="W15" s="2661"/>
      <c r="X15" s="2676" t="s">
        <v>593</v>
      </c>
      <c r="Y15" s="2676"/>
      <c r="Z15" s="2676"/>
      <c r="AA15" s="2676"/>
      <c r="AB15" s="2676"/>
      <c r="AC15" s="2676"/>
      <c r="AD15" s="2676"/>
      <c r="AE15" s="2676"/>
      <c r="AF15" s="2676"/>
      <c r="AG15" s="2676"/>
      <c r="AH15" s="2676"/>
      <c r="AI15" s="2677"/>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60" t="s">
        <v>33</v>
      </c>
      <c r="B16" s="2661"/>
      <c r="C16" s="2661"/>
      <c r="D16" s="2661"/>
      <c r="E16" s="2661"/>
      <c r="F16" s="2664" t="s">
        <v>592</v>
      </c>
      <c r="G16" s="2664"/>
      <c r="H16" s="2664"/>
      <c r="I16" s="2664"/>
      <c r="J16" s="2664"/>
      <c r="K16" s="2664"/>
      <c r="L16" s="2664"/>
      <c r="M16" s="2664"/>
      <c r="N16" s="2664"/>
      <c r="O16" s="2664"/>
      <c r="P16" s="2664"/>
      <c r="Q16" s="2665"/>
      <c r="R16" s="296"/>
      <c r="S16" s="2660" t="s">
        <v>591</v>
      </c>
      <c r="T16" s="2661"/>
      <c r="U16" s="2661"/>
      <c r="V16" s="2661"/>
      <c r="W16" s="2661"/>
      <c r="X16" s="2676" t="s">
        <v>590</v>
      </c>
      <c r="Y16" s="2676"/>
      <c r="Z16" s="2676"/>
      <c r="AA16" s="2676"/>
      <c r="AB16" s="2676"/>
      <c r="AC16" s="2676"/>
      <c r="AD16" s="2676"/>
      <c r="AE16" s="2676"/>
      <c r="AF16" s="2676"/>
      <c r="AG16" s="2676"/>
      <c r="AH16" s="2676"/>
      <c r="AI16" s="2677"/>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60" t="s">
        <v>589</v>
      </c>
      <c r="B17" s="2661"/>
      <c r="C17" s="2661"/>
      <c r="D17" s="2661"/>
      <c r="E17" s="2661"/>
      <c r="F17" s="2664" t="s">
        <v>588</v>
      </c>
      <c r="G17" s="2664"/>
      <c r="H17" s="2664"/>
      <c r="I17" s="2664"/>
      <c r="J17" s="2664"/>
      <c r="K17" s="2664"/>
      <c r="L17" s="2664"/>
      <c r="M17" s="2664"/>
      <c r="N17" s="2664"/>
      <c r="O17" s="2664"/>
      <c r="P17" s="2664"/>
      <c r="Q17" s="2665"/>
      <c r="R17" s="296"/>
      <c r="S17" s="2687" t="s">
        <v>587</v>
      </c>
      <c r="T17" s="2664"/>
      <c r="U17" s="2664"/>
      <c r="V17" s="2664"/>
      <c r="W17" s="2664"/>
      <c r="X17" s="2685" t="s">
        <v>586</v>
      </c>
      <c r="Y17" s="2685"/>
      <c r="Z17" s="2685"/>
      <c r="AA17" s="2685"/>
      <c r="AB17" s="2685"/>
      <c r="AC17" s="2685"/>
      <c r="AD17" s="2685"/>
      <c r="AE17" s="2685"/>
      <c r="AF17" s="2685"/>
      <c r="AG17" s="2685"/>
      <c r="AH17" s="2685"/>
      <c r="AI17" s="2686"/>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60" t="s">
        <v>585</v>
      </c>
      <c r="B18" s="2661"/>
      <c r="C18" s="2661"/>
      <c r="D18" s="2661"/>
      <c r="E18" s="2661"/>
      <c r="F18" s="2664" t="s">
        <v>584</v>
      </c>
      <c r="G18" s="2664"/>
      <c r="H18" s="2664"/>
      <c r="I18" s="2664"/>
      <c r="J18" s="2664"/>
      <c r="K18" s="2664"/>
      <c r="L18" s="2664"/>
      <c r="M18" s="2664"/>
      <c r="N18" s="2664"/>
      <c r="O18" s="2664"/>
      <c r="P18" s="2664"/>
      <c r="Q18" s="2665"/>
      <c r="R18" s="300"/>
      <c r="S18" s="2687"/>
      <c r="T18" s="2664"/>
      <c r="U18" s="2664"/>
      <c r="V18" s="2664"/>
      <c r="W18" s="2664"/>
      <c r="X18" s="2685"/>
      <c r="Y18" s="2685"/>
      <c r="Z18" s="2685"/>
      <c r="AA18" s="2685"/>
      <c r="AB18" s="2685"/>
      <c r="AC18" s="2685"/>
      <c r="AD18" s="2685"/>
      <c r="AE18" s="2685"/>
      <c r="AF18" s="2685"/>
      <c r="AG18" s="2685"/>
      <c r="AH18" s="2685"/>
      <c r="AI18" s="2686"/>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60" t="s">
        <v>583</v>
      </c>
      <c r="B19" s="2661"/>
      <c r="C19" s="2661"/>
      <c r="D19" s="2661"/>
      <c r="E19" s="2661"/>
      <c r="F19" s="2664" t="s">
        <v>582</v>
      </c>
      <c r="G19" s="2664"/>
      <c r="H19" s="2664"/>
      <c r="I19" s="2664"/>
      <c r="J19" s="2664"/>
      <c r="K19" s="2664"/>
      <c r="L19" s="2664"/>
      <c r="M19" s="2664"/>
      <c r="N19" s="2664"/>
      <c r="O19" s="2664"/>
      <c r="P19" s="2664"/>
      <c r="Q19" s="2665"/>
      <c r="R19" s="300"/>
      <c r="S19" s="2660" t="s">
        <v>581</v>
      </c>
      <c r="T19" s="2661"/>
      <c r="U19" s="2661"/>
      <c r="V19" s="2661"/>
      <c r="W19" s="2661"/>
      <c r="X19" s="2676" t="s">
        <v>580</v>
      </c>
      <c r="Y19" s="2676"/>
      <c r="Z19" s="2676"/>
      <c r="AA19" s="2676"/>
      <c r="AB19" s="2676"/>
      <c r="AC19" s="2676"/>
      <c r="AD19" s="2676"/>
      <c r="AE19" s="2676"/>
      <c r="AF19" s="2676"/>
      <c r="AG19" s="2676"/>
      <c r="AH19" s="2676"/>
      <c r="AI19" s="2677"/>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60" t="s">
        <v>579</v>
      </c>
      <c r="B20" s="2661"/>
      <c r="C20" s="2661"/>
      <c r="D20" s="2661"/>
      <c r="E20" s="2661"/>
      <c r="F20" s="2664" t="s">
        <v>578</v>
      </c>
      <c r="G20" s="2664"/>
      <c r="H20" s="2664"/>
      <c r="I20" s="2664"/>
      <c r="J20" s="2664"/>
      <c r="K20" s="2664"/>
      <c r="L20" s="2664"/>
      <c r="M20" s="2664"/>
      <c r="N20" s="2664"/>
      <c r="O20" s="2664"/>
      <c r="P20" s="2664"/>
      <c r="Q20" s="2665"/>
      <c r="R20" s="300"/>
      <c r="S20" s="2660" t="s">
        <v>577</v>
      </c>
      <c r="T20" s="2661"/>
      <c r="U20" s="2661"/>
      <c r="V20" s="2661"/>
      <c r="W20" s="2661"/>
      <c r="X20" s="2676" t="s">
        <v>576</v>
      </c>
      <c r="Y20" s="2676"/>
      <c r="Z20" s="2676"/>
      <c r="AA20" s="2676"/>
      <c r="AB20" s="2676"/>
      <c r="AC20" s="2676"/>
      <c r="AD20" s="2676"/>
      <c r="AE20" s="2676"/>
      <c r="AF20" s="2676"/>
      <c r="AG20" s="2676"/>
      <c r="AH20" s="2676"/>
      <c r="AI20" s="2677"/>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60" t="s">
        <v>575</v>
      </c>
      <c r="B21" s="2661"/>
      <c r="C21" s="2661"/>
      <c r="D21" s="2661"/>
      <c r="E21" s="2661"/>
      <c r="F21" s="2664" t="s">
        <v>574</v>
      </c>
      <c r="G21" s="2664"/>
      <c r="H21" s="2664"/>
      <c r="I21" s="2664"/>
      <c r="J21" s="2664"/>
      <c r="K21" s="2664"/>
      <c r="L21" s="2664"/>
      <c r="M21" s="2664"/>
      <c r="N21" s="2664"/>
      <c r="O21" s="2664"/>
      <c r="P21" s="2664"/>
      <c r="Q21" s="2665"/>
      <c r="R21" s="300"/>
      <c r="S21" s="2660" t="s">
        <v>260</v>
      </c>
      <c r="T21" s="2661"/>
      <c r="U21" s="2661"/>
      <c r="V21" s="2661"/>
      <c r="W21" s="2661"/>
      <c r="X21" s="2676" t="s">
        <v>573</v>
      </c>
      <c r="Y21" s="2676"/>
      <c r="Z21" s="2676"/>
      <c r="AA21" s="2676"/>
      <c r="AB21" s="2676"/>
      <c r="AC21" s="2676"/>
      <c r="AD21" s="2676"/>
      <c r="AE21" s="2676"/>
      <c r="AF21" s="2676"/>
      <c r="AG21" s="2676"/>
      <c r="AH21" s="2676"/>
      <c r="AI21" s="2677"/>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60" t="s">
        <v>572</v>
      </c>
      <c r="B22" s="2661"/>
      <c r="C22" s="2661"/>
      <c r="D22" s="2661"/>
      <c r="E22" s="2661"/>
      <c r="F22" s="2664" t="s">
        <v>571</v>
      </c>
      <c r="G22" s="2664"/>
      <c r="H22" s="2664"/>
      <c r="I22" s="2664"/>
      <c r="J22" s="2664"/>
      <c r="K22" s="2664"/>
      <c r="L22" s="2664"/>
      <c r="M22" s="2664"/>
      <c r="N22" s="2664"/>
      <c r="O22" s="2664"/>
      <c r="P22" s="2664"/>
      <c r="Q22" s="2665"/>
      <c r="R22" s="300"/>
      <c r="S22" s="2660" t="s">
        <v>570</v>
      </c>
      <c r="T22" s="2661"/>
      <c r="U22" s="2661"/>
      <c r="V22" s="2661"/>
      <c r="W22" s="2661"/>
      <c r="X22" s="2676" t="s">
        <v>569</v>
      </c>
      <c r="Y22" s="2676"/>
      <c r="Z22" s="2676"/>
      <c r="AA22" s="2676"/>
      <c r="AB22" s="2676"/>
      <c r="AC22" s="2676"/>
      <c r="AD22" s="2676"/>
      <c r="AE22" s="2676"/>
      <c r="AF22" s="2676"/>
      <c r="AG22" s="2676"/>
      <c r="AH22" s="2676"/>
      <c r="AI22" s="2677"/>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60" t="s">
        <v>568</v>
      </c>
      <c r="B23" s="2661"/>
      <c r="C23" s="2661"/>
      <c r="D23" s="2661"/>
      <c r="E23" s="2661"/>
      <c r="F23" s="2664" t="s">
        <v>567</v>
      </c>
      <c r="G23" s="2664"/>
      <c r="H23" s="2664"/>
      <c r="I23" s="2664"/>
      <c r="J23" s="2664"/>
      <c r="K23" s="2664"/>
      <c r="L23" s="2664"/>
      <c r="M23" s="2664"/>
      <c r="N23" s="2664"/>
      <c r="O23" s="2664"/>
      <c r="P23" s="2664"/>
      <c r="Q23" s="2665"/>
      <c r="R23" s="300"/>
      <c r="S23" s="2660" t="s">
        <v>566</v>
      </c>
      <c r="T23" s="2661"/>
      <c r="U23" s="2661"/>
      <c r="V23" s="2661"/>
      <c r="W23" s="2661"/>
      <c r="X23" s="2676" t="s">
        <v>565</v>
      </c>
      <c r="Y23" s="2676"/>
      <c r="Z23" s="2676"/>
      <c r="AA23" s="2676"/>
      <c r="AB23" s="2676"/>
      <c r="AC23" s="2676"/>
      <c r="AD23" s="2676"/>
      <c r="AE23" s="2676"/>
      <c r="AF23" s="2676"/>
      <c r="AG23" s="2676"/>
      <c r="AH23" s="2676"/>
      <c r="AI23" s="2677"/>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60" t="s">
        <v>564</v>
      </c>
      <c r="B24" s="2661"/>
      <c r="C24" s="2661"/>
      <c r="D24" s="2661"/>
      <c r="E24" s="2661"/>
      <c r="F24" s="2664" t="s">
        <v>563</v>
      </c>
      <c r="G24" s="2664"/>
      <c r="H24" s="2664"/>
      <c r="I24" s="2664"/>
      <c r="J24" s="2664"/>
      <c r="K24" s="2664"/>
      <c r="L24" s="2664"/>
      <c r="M24" s="2664"/>
      <c r="N24" s="2664"/>
      <c r="O24" s="2664"/>
      <c r="P24" s="2664"/>
      <c r="Q24" s="2665"/>
      <c r="R24" s="300"/>
      <c r="S24" s="2660" t="s">
        <v>562</v>
      </c>
      <c r="T24" s="2661"/>
      <c r="U24" s="2661"/>
      <c r="V24" s="2661"/>
      <c r="W24" s="2661"/>
      <c r="X24" s="2676" t="s">
        <v>561</v>
      </c>
      <c r="Y24" s="2676"/>
      <c r="Z24" s="2676"/>
      <c r="AA24" s="2676"/>
      <c r="AB24" s="2676"/>
      <c r="AC24" s="2676"/>
      <c r="AD24" s="2676"/>
      <c r="AE24" s="2676"/>
      <c r="AF24" s="2676"/>
      <c r="AG24" s="2676"/>
      <c r="AH24" s="2676"/>
      <c r="AI24" s="2677"/>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60" t="s">
        <v>560</v>
      </c>
      <c r="B25" s="2661"/>
      <c r="C25" s="2661"/>
      <c r="D25" s="2661"/>
      <c r="E25" s="2661"/>
      <c r="F25" s="2664" t="s">
        <v>559</v>
      </c>
      <c r="G25" s="2664"/>
      <c r="H25" s="2664"/>
      <c r="I25" s="2664"/>
      <c r="J25" s="2664"/>
      <c r="K25" s="2664"/>
      <c r="L25" s="2664"/>
      <c r="M25" s="2664"/>
      <c r="N25" s="2664"/>
      <c r="O25" s="2664"/>
      <c r="P25" s="2664"/>
      <c r="Q25" s="2665"/>
      <c r="R25" s="300"/>
      <c r="S25" s="2660" t="s">
        <v>558</v>
      </c>
      <c r="T25" s="2661"/>
      <c r="U25" s="2661"/>
      <c r="V25" s="2661"/>
      <c r="W25" s="2661"/>
      <c r="X25" s="2676" t="s">
        <v>557</v>
      </c>
      <c r="Y25" s="2676"/>
      <c r="Z25" s="2676"/>
      <c r="AA25" s="2676"/>
      <c r="AB25" s="2676"/>
      <c r="AC25" s="2676"/>
      <c r="AD25" s="2676"/>
      <c r="AE25" s="2676"/>
      <c r="AF25" s="2676"/>
      <c r="AG25" s="2676"/>
      <c r="AH25" s="2676"/>
      <c r="AI25" s="2677"/>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60" t="s">
        <v>556</v>
      </c>
      <c r="B26" s="2661"/>
      <c r="C26" s="2661"/>
      <c r="D26" s="2661"/>
      <c r="E26" s="2661"/>
      <c r="F26" s="2664" t="s">
        <v>555</v>
      </c>
      <c r="G26" s="2664"/>
      <c r="H26" s="2664"/>
      <c r="I26" s="2664"/>
      <c r="J26" s="2664"/>
      <c r="K26" s="2664"/>
      <c r="L26" s="2664"/>
      <c r="M26" s="2664"/>
      <c r="N26" s="2664"/>
      <c r="O26" s="2664"/>
      <c r="P26" s="2664"/>
      <c r="Q26" s="2665"/>
      <c r="R26" s="300"/>
      <c r="S26" s="2660" t="s">
        <v>554</v>
      </c>
      <c r="T26" s="2661"/>
      <c r="U26" s="2661"/>
      <c r="V26" s="2661"/>
      <c r="W26" s="2661"/>
      <c r="X26" s="2676" t="s">
        <v>553</v>
      </c>
      <c r="Y26" s="2676"/>
      <c r="Z26" s="2676"/>
      <c r="AA26" s="2676"/>
      <c r="AB26" s="2676"/>
      <c r="AC26" s="2676"/>
      <c r="AD26" s="2676"/>
      <c r="AE26" s="2676"/>
      <c r="AF26" s="2676"/>
      <c r="AG26" s="2676"/>
      <c r="AH26" s="2676"/>
      <c r="AI26" s="2677"/>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60" t="s">
        <v>552</v>
      </c>
      <c r="B27" s="2661"/>
      <c r="C27" s="2661"/>
      <c r="D27" s="2661"/>
      <c r="E27" s="2661"/>
      <c r="F27" s="2664" t="s">
        <v>551</v>
      </c>
      <c r="G27" s="2664"/>
      <c r="H27" s="2664"/>
      <c r="I27" s="2664"/>
      <c r="J27" s="2664"/>
      <c r="K27" s="2664"/>
      <c r="L27" s="2664"/>
      <c r="M27" s="2664"/>
      <c r="N27" s="2664"/>
      <c r="O27" s="2664"/>
      <c r="P27" s="2664"/>
      <c r="Q27" s="2665"/>
      <c r="R27" s="300"/>
      <c r="S27" s="2660" t="s">
        <v>550</v>
      </c>
      <c r="T27" s="2661"/>
      <c r="U27" s="2661"/>
      <c r="V27" s="2661"/>
      <c r="W27" s="2661"/>
      <c r="X27" s="2676" t="s">
        <v>549</v>
      </c>
      <c r="Y27" s="2676"/>
      <c r="Z27" s="2676"/>
      <c r="AA27" s="2676"/>
      <c r="AB27" s="2676"/>
      <c r="AC27" s="2676"/>
      <c r="AD27" s="2676"/>
      <c r="AE27" s="2676"/>
      <c r="AF27" s="2676"/>
      <c r="AG27" s="2676"/>
      <c r="AH27" s="2676"/>
      <c r="AI27" s="2677"/>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60" t="s">
        <v>548</v>
      </c>
      <c r="B28" s="2661"/>
      <c r="C28" s="2661"/>
      <c r="D28" s="2661"/>
      <c r="E28" s="2661"/>
      <c r="F28" s="2664" t="s">
        <v>406</v>
      </c>
      <c r="G28" s="2664"/>
      <c r="H28" s="2664"/>
      <c r="I28" s="2664"/>
      <c r="J28" s="2664"/>
      <c r="K28" s="2664"/>
      <c r="L28" s="2664"/>
      <c r="M28" s="2664"/>
      <c r="N28" s="2664"/>
      <c r="O28" s="2664"/>
      <c r="P28" s="2664"/>
      <c r="Q28" s="2665"/>
      <c r="R28" s="300"/>
      <c r="S28" s="2684" t="s">
        <v>326</v>
      </c>
      <c r="T28" s="2676"/>
      <c r="U28" s="2676"/>
      <c r="V28" s="2676"/>
      <c r="W28" s="2676"/>
      <c r="X28" s="2682" t="s">
        <v>547</v>
      </c>
      <c r="Y28" s="2682"/>
      <c r="Z28" s="2682"/>
      <c r="AA28" s="2682"/>
      <c r="AB28" s="2682"/>
      <c r="AC28" s="2682"/>
      <c r="AD28" s="2682"/>
      <c r="AE28" s="2682"/>
      <c r="AF28" s="2682"/>
      <c r="AG28" s="2682"/>
      <c r="AH28" s="2682"/>
      <c r="AI28" s="2683"/>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60" t="s">
        <v>546</v>
      </c>
      <c r="B29" s="2661"/>
      <c r="C29" s="2661"/>
      <c r="D29" s="2661"/>
      <c r="E29" s="2661"/>
      <c r="F29" s="2664" t="s">
        <v>545</v>
      </c>
      <c r="G29" s="2664"/>
      <c r="H29" s="2664"/>
      <c r="I29" s="2664"/>
      <c r="J29" s="2664"/>
      <c r="K29" s="2664"/>
      <c r="L29" s="2664"/>
      <c r="M29" s="2664"/>
      <c r="N29" s="2664"/>
      <c r="O29" s="2664"/>
      <c r="P29" s="2664"/>
      <c r="Q29" s="2665"/>
      <c r="R29" s="300"/>
      <c r="S29" s="2684"/>
      <c r="T29" s="2676"/>
      <c r="U29" s="2676"/>
      <c r="V29" s="2676"/>
      <c r="W29" s="2676"/>
      <c r="X29" s="2682"/>
      <c r="Y29" s="2682"/>
      <c r="Z29" s="2682"/>
      <c r="AA29" s="2682"/>
      <c r="AB29" s="2682"/>
      <c r="AC29" s="2682"/>
      <c r="AD29" s="2682"/>
      <c r="AE29" s="2682"/>
      <c r="AF29" s="2682"/>
      <c r="AG29" s="2682"/>
      <c r="AH29" s="2682"/>
      <c r="AI29" s="2683"/>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60" t="s">
        <v>544</v>
      </c>
      <c r="B30" s="2661"/>
      <c r="C30" s="2661"/>
      <c r="D30" s="2661"/>
      <c r="E30" s="2661"/>
      <c r="F30" s="2664" t="s">
        <v>543</v>
      </c>
      <c r="G30" s="2664"/>
      <c r="H30" s="2664"/>
      <c r="I30" s="2664"/>
      <c r="J30" s="2664"/>
      <c r="K30" s="2664"/>
      <c r="L30" s="2664"/>
      <c r="M30" s="2664"/>
      <c r="N30" s="2664"/>
      <c r="O30" s="2664"/>
      <c r="P30" s="2664"/>
      <c r="Q30" s="2665"/>
      <c r="R30" s="300"/>
      <c r="S30" s="2660" t="s">
        <v>542</v>
      </c>
      <c r="T30" s="2661"/>
      <c r="U30" s="2661"/>
      <c r="V30" s="2661"/>
      <c r="W30" s="2661"/>
      <c r="X30" s="2676" t="s">
        <v>541</v>
      </c>
      <c r="Y30" s="2676"/>
      <c r="Z30" s="2676"/>
      <c r="AA30" s="2676"/>
      <c r="AB30" s="2676"/>
      <c r="AC30" s="2676"/>
      <c r="AD30" s="2676"/>
      <c r="AE30" s="2676"/>
      <c r="AF30" s="2676"/>
      <c r="AG30" s="2676"/>
      <c r="AH30" s="2676"/>
      <c r="AI30" s="2677"/>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60" t="s">
        <v>540</v>
      </c>
      <c r="B31" s="2661"/>
      <c r="C31" s="2661"/>
      <c r="D31" s="2661"/>
      <c r="E31" s="2661"/>
      <c r="F31" s="2664" t="s">
        <v>539</v>
      </c>
      <c r="G31" s="2664"/>
      <c r="H31" s="2664"/>
      <c r="I31" s="2664"/>
      <c r="J31" s="2664"/>
      <c r="K31" s="2664"/>
      <c r="L31" s="2664"/>
      <c r="M31" s="2664"/>
      <c r="N31" s="2664"/>
      <c r="O31" s="2664"/>
      <c r="P31" s="2664"/>
      <c r="Q31" s="2665"/>
      <c r="R31" s="296"/>
      <c r="S31" s="2660" t="s">
        <v>538</v>
      </c>
      <c r="T31" s="2661"/>
      <c r="U31" s="2661"/>
      <c r="V31" s="2661"/>
      <c r="W31" s="2661"/>
      <c r="X31" s="2676" t="s">
        <v>537</v>
      </c>
      <c r="Y31" s="2676"/>
      <c r="Z31" s="2676"/>
      <c r="AA31" s="2676"/>
      <c r="AB31" s="2676"/>
      <c r="AC31" s="2676"/>
      <c r="AD31" s="2676"/>
      <c r="AE31" s="2676"/>
      <c r="AF31" s="2676"/>
      <c r="AG31" s="2676"/>
      <c r="AH31" s="2676"/>
      <c r="AI31" s="2677"/>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60" t="s">
        <v>29</v>
      </c>
      <c r="B32" s="2661"/>
      <c r="C32" s="2661"/>
      <c r="D32" s="2661"/>
      <c r="E32" s="2661"/>
      <c r="F32" s="2664" t="s">
        <v>536</v>
      </c>
      <c r="G32" s="2664"/>
      <c r="H32" s="2664"/>
      <c r="I32" s="2664"/>
      <c r="J32" s="2664"/>
      <c r="K32" s="2664"/>
      <c r="L32" s="2664"/>
      <c r="M32" s="2664"/>
      <c r="N32" s="2664"/>
      <c r="O32" s="2664"/>
      <c r="P32" s="2664"/>
      <c r="Q32" s="2665"/>
      <c r="R32" s="297"/>
      <c r="S32" s="2687" t="s">
        <v>535</v>
      </c>
      <c r="T32" s="2664"/>
      <c r="U32" s="2664"/>
      <c r="V32" s="2664"/>
      <c r="W32" s="2664"/>
      <c r="X32" s="2685" t="s">
        <v>534</v>
      </c>
      <c r="Y32" s="2685"/>
      <c r="Z32" s="2685"/>
      <c r="AA32" s="2685"/>
      <c r="AB32" s="2685"/>
      <c r="AC32" s="2685"/>
      <c r="AD32" s="2685"/>
      <c r="AE32" s="2685"/>
      <c r="AF32" s="2685"/>
      <c r="AG32" s="2685"/>
      <c r="AH32" s="2685"/>
      <c r="AI32" s="2686"/>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60" t="s">
        <v>533</v>
      </c>
      <c r="B33" s="2661"/>
      <c r="C33" s="2661"/>
      <c r="D33" s="2661"/>
      <c r="E33" s="2661"/>
      <c r="F33" s="2664" t="s">
        <v>102</v>
      </c>
      <c r="G33" s="2664"/>
      <c r="H33" s="2664"/>
      <c r="I33" s="2664"/>
      <c r="J33" s="2664"/>
      <c r="K33" s="2664"/>
      <c r="L33" s="2664"/>
      <c r="M33" s="2664"/>
      <c r="N33" s="2664"/>
      <c r="O33" s="2664"/>
      <c r="P33" s="2664"/>
      <c r="Q33" s="2665"/>
      <c r="R33" s="295"/>
      <c r="S33" s="2687"/>
      <c r="T33" s="2664"/>
      <c r="U33" s="2664"/>
      <c r="V33" s="2664"/>
      <c r="W33" s="2664"/>
      <c r="X33" s="2685"/>
      <c r="Y33" s="2685"/>
      <c r="Z33" s="2685"/>
      <c r="AA33" s="2685"/>
      <c r="AB33" s="2685"/>
      <c r="AC33" s="2685"/>
      <c r="AD33" s="2685"/>
      <c r="AE33" s="2685"/>
      <c r="AF33" s="2685"/>
      <c r="AG33" s="2685"/>
      <c r="AH33" s="2685"/>
      <c r="AI33" s="2686"/>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60" t="s">
        <v>341</v>
      </c>
      <c r="B34" s="2661"/>
      <c r="C34" s="2661"/>
      <c r="D34" s="2661"/>
      <c r="E34" s="2661"/>
      <c r="F34" s="2664" t="s">
        <v>320</v>
      </c>
      <c r="G34" s="2664"/>
      <c r="H34" s="2664"/>
      <c r="I34" s="2664"/>
      <c r="J34" s="2664"/>
      <c r="K34" s="2664"/>
      <c r="L34" s="2664"/>
      <c r="M34" s="2664"/>
      <c r="N34" s="2664"/>
      <c r="O34" s="2664"/>
      <c r="P34" s="2664"/>
      <c r="Q34" s="2665"/>
      <c r="R34" s="295"/>
      <c r="S34" s="2660" t="s">
        <v>55</v>
      </c>
      <c r="T34" s="2661"/>
      <c r="U34" s="2661"/>
      <c r="V34" s="2661"/>
      <c r="W34" s="2661"/>
      <c r="X34" s="2676" t="s">
        <v>532</v>
      </c>
      <c r="Y34" s="2676"/>
      <c r="Z34" s="2676"/>
      <c r="AA34" s="2676"/>
      <c r="AB34" s="2676"/>
      <c r="AC34" s="2676"/>
      <c r="AD34" s="2676"/>
      <c r="AE34" s="2676"/>
      <c r="AF34" s="2676"/>
      <c r="AG34" s="2676"/>
      <c r="AH34" s="2676"/>
      <c r="AI34" s="2677"/>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60" t="s">
        <v>531</v>
      </c>
      <c r="B35" s="2661"/>
      <c r="C35" s="2661"/>
      <c r="D35" s="2661"/>
      <c r="E35" s="2661"/>
      <c r="F35" s="2664" t="s">
        <v>530</v>
      </c>
      <c r="G35" s="2664"/>
      <c r="H35" s="2664"/>
      <c r="I35" s="2664"/>
      <c r="J35" s="2664"/>
      <c r="K35" s="2664"/>
      <c r="L35" s="2664"/>
      <c r="M35" s="2664"/>
      <c r="N35" s="2664"/>
      <c r="O35" s="2664"/>
      <c r="P35" s="2664"/>
      <c r="Q35" s="2665"/>
      <c r="R35" s="295"/>
      <c r="S35" s="2660" t="s">
        <v>529</v>
      </c>
      <c r="T35" s="2661"/>
      <c r="U35" s="2661"/>
      <c r="V35" s="2661"/>
      <c r="W35" s="2661"/>
      <c r="X35" s="2676" t="s">
        <v>528</v>
      </c>
      <c r="Y35" s="2676"/>
      <c r="Z35" s="2676"/>
      <c r="AA35" s="2676"/>
      <c r="AB35" s="2676"/>
      <c r="AC35" s="2676"/>
      <c r="AD35" s="2676"/>
      <c r="AE35" s="2676"/>
      <c r="AF35" s="2676"/>
      <c r="AG35" s="2676"/>
      <c r="AH35" s="2676"/>
      <c r="AI35" s="2677"/>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60" t="s">
        <v>527</v>
      </c>
      <c r="B36" s="2661"/>
      <c r="C36" s="2661"/>
      <c r="D36" s="2661"/>
      <c r="E36" s="2661"/>
      <c r="F36" s="2664" t="s">
        <v>526</v>
      </c>
      <c r="G36" s="2664"/>
      <c r="H36" s="2664"/>
      <c r="I36" s="2664"/>
      <c r="J36" s="2664"/>
      <c r="K36" s="2664"/>
      <c r="L36" s="2664"/>
      <c r="M36" s="2664"/>
      <c r="N36" s="2664"/>
      <c r="O36" s="2664"/>
      <c r="P36" s="2664"/>
      <c r="Q36" s="2665"/>
      <c r="R36" s="296"/>
      <c r="S36" s="2660" t="s">
        <v>525</v>
      </c>
      <c r="T36" s="2661"/>
      <c r="U36" s="2661"/>
      <c r="V36" s="2661"/>
      <c r="W36" s="2661"/>
      <c r="X36" s="2676" t="s">
        <v>524</v>
      </c>
      <c r="Y36" s="2676"/>
      <c r="Z36" s="2676"/>
      <c r="AA36" s="2676"/>
      <c r="AB36" s="2676"/>
      <c r="AC36" s="2676"/>
      <c r="AD36" s="2676"/>
      <c r="AE36" s="2676"/>
      <c r="AF36" s="2676"/>
      <c r="AG36" s="2676"/>
      <c r="AH36" s="2676"/>
      <c r="AI36" s="2677"/>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60" t="s">
        <v>523</v>
      </c>
      <c r="B37" s="2661"/>
      <c r="C37" s="2661"/>
      <c r="D37" s="2661"/>
      <c r="E37" s="2661"/>
      <c r="F37" s="2664" t="s">
        <v>522</v>
      </c>
      <c r="G37" s="2664"/>
      <c r="H37" s="2664"/>
      <c r="I37" s="2664"/>
      <c r="J37" s="2664"/>
      <c r="K37" s="2664"/>
      <c r="L37" s="2664"/>
      <c r="M37" s="2664"/>
      <c r="N37" s="2664"/>
      <c r="O37" s="2664"/>
      <c r="P37" s="2664"/>
      <c r="Q37" s="2665"/>
      <c r="R37" s="299"/>
      <c r="S37" s="2660" t="s">
        <v>521</v>
      </c>
      <c r="T37" s="2661"/>
      <c r="U37" s="2661"/>
      <c r="V37" s="2661"/>
      <c r="W37" s="2661"/>
      <c r="X37" s="2676" t="s">
        <v>79</v>
      </c>
      <c r="Y37" s="2676"/>
      <c r="Z37" s="2676"/>
      <c r="AA37" s="2676"/>
      <c r="AB37" s="2676"/>
      <c r="AC37" s="2676"/>
      <c r="AD37" s="2676"/>
      <c r="AE37" s="2676"/>
      <c r="AF37" s="2676"/>
      <c r="AG37" s="2676"/>
      <c r="AH37" s="2676"/>
      <c r="AI37" s="2677"/>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60" t="s">
        <v>520</v>
      </c>
      <c r="B38" s="2661"/>
      <c r="C38" s="2661"/>
      <c r="D38" s="2661"/>
      <c r="E38" s="2661"/>
      <c r="F38" s="2664" t="s">
        <v>519</v>
      </c>
      <c r="G38" s="2664"/>
      <c r="H38" s="2664"/>
      <c r="I38" s="2664"/>
      <c r="J38" s="2664"/>
      <c r="K38" s="2664"/>
      <c r="L38" s="2664"/>
      <c r="M38" s="2664"/>
      <c r="N38" s="2664"/>
      <c r="O38" s="2664"/>
      <c r="P38" s="2664"/>
      <c r="Q38" s="2665"/>
      <c r="R38" s="295"/>
      <c r="S38" s="2660" t="s">
        <v>315</v>
      </c>
      <c r="T38" s="2661"/>
      <c r="U38" s="2661"/>
      <c r="V38" s="2661"/>
      <c r="W38" s="2661"/>
      <c r="X38" s="2676" t="s">
        <v>518</v>
      </c>
      <c r="Y38" s="2676"/>
      <c r="Z38" s="2676"/>
      <c r="AA38" s="2676"/>
      <c r="AB38" s="2676"/>
      <c r="AC38" s="2676"/>
      <c r="AD38" s="2676"/>
      <c r="AE38" s="2676"/>
      <c r="AF38" s="2676"/>
      <c r="AG38" s="2676"/>
      <c r="AH38" s="2676"/>
      <c r="AI38" s="2677"/>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60" t="s">
        <v>281</v>
      </c>
      <c r="B39" s="2661"/>
      <c r="C39" s="2661"/>
      <c r="D39" s="2661"/>
      <c r="E39" s="2661"/>
      <c r="F39" s="2664" t="s">
        <v>517</v>
      </c>
      <c r="G39" s="2664"/>
      <c r="H39" s="2664"/>
      <c r="I39" s="2664"/>
      <c r="J39" s="2664"/>
      <c r="K39" s="2664"/>
      <c r="L39" s="2664"/>
      <c r="M39" s="2664"/>
      <c r="N39" s="2664"/>
      <c r="O39" s="2664"/>
      <c r="P39" s="2664"/>
      <c r="Q39" s="2665"/>
      <c r="R39" s="295"/>
      <c r="S39" s="2660" t="s">
        <v>516</v>
      </c>
      <c r="T39" s="2661"/>
      <c r="U39" s="2661"/>
      <c r="V39" s="2661"/>
      <c r="W39" s="2661"/>
      <c r="X39" s="2676" t="s">
        <v>95</v>
      </c>
      <c r="Y39" s="2676"/>
      <c r="Z39" s="2676"/>
      <c r="AA39" s="2676"/>
      <c r="AB39" s="2676"/>
      <c r="AC39" s="2676"/>
      <c r="AD39" s="2676"/>
      <c r="AE39" s="2676"/>
      <c r="AF39" s="2676"/>
      <c r="AG39" s="2676"/>
      <c r="AH39" s="2676"/>
      <c r="AI39" s="2677"/>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60" t="s">
        <v>515</v>
      </c>
      <c r="B40" s="2661"/>
      <c r="C40" s="2661"/>
      <c r="D40" s="2661"/>
      <c r="E40" s="2661"/>
      <c r="F40" s="2664" t="s">
        <v>323</v>
      </c>
      <c r="G40" s="2664"/>
      <c r="H40" s="2664"/>
      <c r="I40" s="2664"/>
      <c r="J40" s="2664"/>
      <c r="K40" s="2664"/>
      <c r="L40" s="2664"/>
      <c r="M40" s="2664"/>
      <c r="N40" s="2664"/>
      <c r="O40" s="2664"/>
      <c r="P40" s="2664"/>
      <c r="Q40" s="2665"/>
      <c r="R40" s="295"/>
      <c r="S40" s="2660" t="s">
        <v>514</v>
      </c>
      <c r="T40" s="2661"/>
      <c r="U40" s="2661"/>
      <c r="V40" s="2661"/>
      <c r="W40" s="2661"/>
      <c r="X40" s="2676" t="s">
        <v>513</v>
      </c>
      <c r="Y40" s="2676"/>
      <c r="Z40" s="2676"/>
      <c r="AA40" s="2676"/>
      <c r="AB40" s="2676"/>
      <c r="AC40" s="2676"/>
      <c r="AD40" s="2676"/>
      <c r="AE40" s="2676"/>
      <c r="AF40" s="2676"/>
      <c r="AG40" s="2676"/>
      <c r="AH40" s="2676"/>
      <c r="AI40" s="2677"/>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60" t="s">
        <v>512</v>
      </c>
      <c r="B41" s="2661"/>
      <c r="C41" s="2661"/>
      <c r="D41" s="2661"/>
      <c r="E41" s="2661"/>
      <c r="F41" s="2664" t="s">
        <v>511</v>
      </c>
      <c r="G41" s="2664"/>
      <c r="H41" s="2664"/>
      <c r="I41" s="2664"/>
      <c r="J41" s="2664"/>
      <c r="K41" s="2664"/>
      <c r="L41" s="2664"/>
      <c r="M41" s="2664"/>
      <c r="N41" s="2664"/>
      <c r="O41" s="2664"/>
      <c r="P41" s="2664"/>
      <c r="Q41" s="2665"/>
      <c r="R41" s="298"/>
      <c r="S41" s="2660" t="s">
        <v>510</v>
      </c>
      <c r="T41" s="2661"/>
      <c r="U41" s="2661"/>
      <c r="V41" s="2661"/>
      <c r="W41" s="2661"/>
      <c r="X41" s="2676" t="s">
        <v>509</v>
      </c>
      <c r="Y41" s="2676"/>
      <c r="Z41" s="2676"/>
      <c r="AA41" s="2676"/>
      <c r="AB41" s="2676"/>
      <c r="AC41" s="2676"/>
      <c r="AD41" s="2676"/>
      <c r="AE41" s="2676"/>
      <c r="AF41" s="2676"/>
      <c r="AG41" s="2676"/>
      <c r="AH41" s="2676"/>
      <c r="AI41" s="2677"/>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60" t="s">
        <v>508</v>
      </c>
      <c r="B42" s="2661"/>
      <c r="C42" s="2661"/>
      <c r="D42" s="2661"/>
      <c r="E42" s="2661"/>
      <c r="F42" s="2664" t="s">
        <v>507</v>
      </c>
      <c r="G42" s="2664"/>
      <c r="H42" s="2664"/>
      <c r="I42" s="2664"/>
      <c r="J42" s="2664"/>
      <c r="K42" s="2664"/>
      <c r="L42" s="2664"/>
      <c r="M42" s="2664"/>
      <c r="N42" s="2664"/>
      <c r="O42" s="2664"/>
      <c r="P42" s="2664"/>
      <c r="Q42" s="2665"/>
      <c r="R42" s="298"/>
      <c r="S42" s="2660" t="s">
        <v>32</v>
      </c>
      <c r="T42" s="2661"/>
      <c r="U42" s="2661"/>
      <c r="V42" s="2661"/>
      <c r="W42" s="2661"/>
      <c r="X42" s="2676" t="s">
        <v>506</v>
      </c>
      <c r="Y42" s="2676"/>
      <c r="Z42" s="2676"/>
      <c r="AA42" s="2676"/>
      <c r="AB42" s="2676"/>
      <c r="AC42" s="2676"/>
      <c r="AD42" s="2676"/>
      <c r="AE42" s="2676"/>
      <c r="AF42" s="2676"/>
      <c r="AG42" s="2676"/>
      <c r="AH42" s="2676"/>
      <c r="AI42" s="2677"/>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60" t="s">
        <v>505</v>
      </c>
      <c r="B43" s="2661"/>
      <c r="C43" s="2661"/>
      <c r="D43" s="2661"/>
      <c r="E43" s="2661"/>
      <c r="F43" s="2664" t="s">
        <v>504</v>
      </c>
      <c r="G43" s="2664"/>
      <c r="H43" s="2664"/>
      <c r="I43" s="2664"/>
      <c r="J43" s="2664"/>
      <c r="K43" s="2664"/>
      <c r="L43" s="2664"/>
      <c r="M43" s="2664"/>
      <c r="N43" s="2664"/>
      <c r="O43" s="2664"/>
      <c r="P43" s="2664"/>
      <c r="Q43" s="2665"/>
      <c r="R43" s="298"/>
      <c r="S43" s="2660" t="s">
        <v>503</v>
      </c>
      <c r="T43" s="2661"/>
      <c r="U43" s="2661"/>
      <c r="V43" s="2661"/>
      <c r="W43" s="2661"/>
      <c r="X43" s="2676" t="s">
        <v>502</v>
      </c>
      <c r="Y43" s="2676"/>
      <c r="Z43" s="2676"/>
      <c r="AA43" s="2676"/>
      <c r="AB43" s="2676"/>
      <c r="AC43" s="2676"/>
      <c r="AD43" s="2676"/>
      <c r="AE43" s="2676"/>
      <c r="AF43" s="2676"/>
      <c r="AG43" s="2676"/>
      <c r="AH43" s="2676"/>
      <c r="AI43" s="2677"/>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60" t="s">
        <v>501</v>
      </c>
      <c r="B44" s="2661"/>
      <c r="C44" s="2661"/>
      <c r="D44" s="2661"/>
      <c r="E44" s="2661"/>
      <c r="F44" s="2664" t="s">
        <v>500</v>
      </c>
      <c r="G44" s="2664"/>
      <c r="H44" s="2664"/>
      <c r="I44" s="2664"/>
      <c r="J44" s="2664"/>
      <c r="K44" s="2664"/>
      <c r="L44" s="2664"/>
      <c r="M44" s="2664"/>
      <c r="N44" s="2664"/>
      <c r="O44" s="2664"/>
      <c r="P44" s="2664"/>
      <c r="Q44" s="2665"/>
      <c r="R44" s="298"/>
      <c r="S44" s="2660" t="s">
        <v>499</v>
      </c>
      <c r="T44" s="2661"/>
      <c r="U44" s="2661"/>
      <c r="V44" s="2661"/>
      <c r="W44" s="2661"/>
      <c r="X44" s="2676" t="s">
        <v>498</v>
      </c>
      <c r="Y44" s="2676"/>
      <c r="Z44" s="2676"/>
      <c r="AA44" s="2676"/>
      <c r="AB44" s="2676"/>
      <c r="AC44" s="2676"/>
      <c r="AD44" s="2676"/>
      <c r="AE44" s="2676"/>
      <c r="AF44" s="2676"/>
      <c r="AG44" s="2676"/>
      <c r="AH44" s="2676"/>
      <c r="AI44" s="2677"/>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60" t="s">
        <v>31</v>
      </c>
      <c r="B45" s="2661"/>
      <c r="C45" s="2661"/>
      <c r="D45" s="2661"/>
      <c r="E45" s="2661"/>
      <c r="F45" s="2664" t="s">
        <v>497</v>
      </c>
      <c r="G45" s="2664"/>
      <c r="H45" s="2664"/>
      <c r="I45" s="2664"/>
      <c r="J45" s="2664"/>
      <c r="K45" s="2664"/>
      <c r="L45" s="2664"/>
      <c r="M45" s="2664"/>
      <c r="N45" s="2664"/>
      <c r="O45" s="2664"/>
      <c r="P45" s="2664"/>
      <c r="Q45" s="2665"/>
      <c r="R45" s="298"/>
      <c r="S45" s="2660" t="s">
        <v>63</v>
      </c>
      <c r="T45" s="2661"/>
      <c r="U45" s="2661"/>
      <c r="V45" s="2661"/>
      <c r="W45" s="2661"/>
      <c r="X45" s="2676" t="s">
        <v>496</v>
      </c>
      <c r="Y45" s="2676"/>
      <c r="Z45" s="2676"/>
      <c r="AA45" s="2676"/>
      <c r="AB45" s="2676"/>
      <c r="AC45" s="2676"/>
      <c r="AD45" s="2676"/>
      <c r="AE45" s="2676"/>
      <c r="AF45" s="2676"/>
      <c r="AG45" s="2676"/>
      <c r="AH45" s="2676"/>
      <c r="AI45" s="2677"/>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60" t="s">
        <v>495</v>
      </c>
      <c r="B46" s="2661"/>
      <c r="C46" s="2661"/>
      <c r="D46" s="2661"/>
      <c r="E46" s="2661"/>
      <c r="F46" s="2664" t="s">
        <v>494</v>
      </c>
      <c r="G46" s="2664"/>
      <c r="H46" s="2664"/>
      <c r="I46" s="2664"/>
      <c r="J46" s="2664"/>
      <c r="K46" s="2664"/>
      <c r="L46" s="2664"/>
      <c r="M46" s="2664"/>
      <c r="N46" s="2664"/>
      <c r="O46" s="2664"/>
      <c r="P46" s="2664"/>
      <c r="Q46" s="2665"/>
      <c r="R46" s="298"/>
      <c r="S46" s="2660" t="s">
        <v>493</v>
      </c>
      <c r="T46" s="2661"/>
      <c r="U46" s="2661"/>
      <c r="V46" s="2661"/>
      <c r="W46" s="2661"/>
      <c r="X46" s="2676" t="s">
        <v>492</v>
      </c>
      <c r="Y46" s="2676"/>
      <c r="Z46" s="2676"/>
      <c r="AA46" s="2676"/>
      <c r="AB46" s="2676"/>
      <c r="AC46" s="2676"/>
      <c r="AD46" s="2676"/>
      <c r="AE46" s="2676"/>
      <c r="AF46" s="2676"/>
      <c r="AG46" s="2676"/>
      <c r="AH46" s="2676"/>
      <c r="AI46" s="2677"/>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60" t="s">
        <v>491</v>
      </c>
      <c r="B47" s="2661"/>
      <c r="C47" s="2661"/>
      <c r="D47" s="2661"/>
      <c r="E47" s="2661"/>
      <c r="F47" s="2664" t="s">
        <v>490</v>
      </c>
      <c r="G47" s="2664"/>
      <c r="H47" s="2664"/>
      <c r="I47" s="2664"/>
      <c r="J47" s="2664"/>
      <c r="K47" s="2664"/>
      <c r="L47" s="2664"/>
      <c r="M47" s="2664"/>
      <c r="N47" s="2664"/>
      <c r="O47" s="2664"/>
      <c r="P47" s="2664"/>
      <c r="Q47" s="2665"/>
      <c r="R47" s="297"/>
      <c r="S47" s="2660" t="s">
        <v>489</v>
      </c>
      <c r="T47" s="2661"/>
      <c r="U47" s="2661"/>
      <c r="V47" s="2661"/>
      <c r="W47" s="2661"/>
      <c r="X47" s="2676" t="s">
        <v>488</v>
      </c>
      <c r="Y47" s="2676"/>
      <c r="Z47" s="2676"/>
      <c r="AA47" s="2676"/>
      <c r="AB47" s="2676"/>
      <c r="AC47" s="2676"/>
      <c r="AD47" s="2676"/>
      <c r="AE47" s="2676"/>
      <c r="AF47" s="2676"/>
      <c r="AG47" s="2676"/>
      <c r="AH47" s="2676"/>
      <c r="AI47" s="2677"/>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60" t="s">
        <v>487</v>
      </c>
      <c r="B48" s="2661"/>
      <c r="C48" s="2661"/>
      <c r="D48" s="2661"/>
      <c r="E48" s="2661"/>
      <c r="F48" s="2664" t="s">
        <v>486</v>
      </c>
      <c r="G48" s="2664"/>
      <c r="H48" s="2664"/>
      <c r="I48" s="2664"/>
      <c r="J48" s="2664"/>
      <c r="K48" s="2664"/>
      <c r="L48" s="2664"/>
      <c r="M48" s="2664"/>
      <c r="N48" s="2664"/>
      <c r="O48" s="2664"/>
      <c r="P48" s="2664"/>
      <c r="Q48" s="2665"/>
      <c r="R48" s="295"/>
      <c r="S48" s="2660" t="s">
        <v>485</v>
      </c>
      <c r="T48" s="2661"/>
      <c r="U48" s="2661"/>
      <c r="V48" s="2661"/>
      <c r="W48" s="2661"/>
      <c r="X48" s="2676" t="s">
        <v>484</v>
      </c>
      <c r="Y48" s="2676"/>
      <c r="Z48" s="2676"/>
      <c r="AA48" s="2676"/>
      <c r="AB48" s="2676"/>
      <c r="AC48" s="2676"/>
      <c r="AD48" s="2676"/>
      <c r="AE48" s="2676"/>
      <c r="AF48" s="2676"/>
      <c r="AG48" s="2676"/>
      <c r="AH48" s="2676"/>
      <c r="AI48" s="2677"/>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60" t="s">
        <v>483</v>
      </c>
      <c r="B49" s="2661"/>
      <c r="C49" s="2661"/>
      <c r="D49" s="2661"/>
      <c r="E49" s="2661"/>
      <c r="F49" s="2664" t="s">
        <v>482</v>
      </c>
      <c r="G49" s="2664"/>
      <c r="H49" s="2664"/>
      <c r="I49" s="2664"/>
      <c r="J49" s="2664"/>
      <c r="K49" s="2664"/>
      <c r="L49" s="2664"/>
      <c r="M49" s="2664"/>
      <c r="N49" s="2664"/>
      <c r="O49" s="2664"/>
      <c r="P49" s="2664"/>
      <c r="Q49" s="2665"/>
      <c r="R49" s="295"/>
      <c r="S49" s="2660" t="s">
        <v>481</v>
      </c>
      <c r="T49" s="2661"/>
      <c r="U49" s="2661"/>
      <c r="V49" s="2661"/>
      <c r="W49" s="2661"/>
      <c r="X49" s="2676" t="s">
        <v>187</v>
      </c>
      <c r="Y49" s="2676"/>
      <c r="Z49" s="2676"/>
      <c r="AA49" s="2676"/>
      <c r="AB49" s="2676"/>
      <c r="AC49" s="2676"/>
      <c r="AD49" s="2676"/>
      <c r="AE49" s="2676"/>
      <c r="AF49" s="2676"/>
      <c r="AG49" s="2676"/>
      <c r="AH49" s="2676"/>
      <c r="AI49" s="2677"/>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60" t="s">
        <v>480</v>
      </c>
      <c r="B50" s="2661"/>
      <c r="C50" s="2661"/>
      <c r="D50" s="2661"/>
      <c r="E50" s="2661"/>
      <c r="F50" s="2664" t="s">
        <v>479</v>
      </c>
      <c r="G50" s="2664"/>
      <c r="H50" s="2664"/>
      <c r="I50" s="2664"/>
      <c r="J50" s="2664"/>
      <c r="K50" s="2664"/>
      <c r="L50" s="2664"/>
      <c r="M50" s="2664"/>
      <c r="N50" s="2664"/>
      <c r="O50" s="2664"/>
      <c r="P50" s="2664"/>
      <c r="Q50" s="2665"/>
      <c r="R50" s="295"/>
      <c r="S50" s="2660" t="s">
        <v>30</v>
      </c>
      <c r="T50" s="2661"/>
      <c r="U50" s="2661"/>
      <c r="V50" s="2661"/>
      <c r="W50" s="2661"/>
      <c r="X50" s="2676" t="s">
        <v>478</v>
      </c>
      <c r="Y50" s="2676"/>
      <c r="Z50" s="2676"/>
      <c r="AA50" s="2676"/>
      <c r="AB50" s="2676"/>
      <c r="AC50" s="2676"/>
      <c r="AD50" s="2676"/>
      <c r="AE50" s="2676"/>
      <c r="AF50" s="2676"/>
      <c r="AG50" s="2676"/>
      <c r="AH50" s="2676"/>
      <c r="AI50" s="2677"/>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60" t="s">
        <v>319</v>
      </c>
      <c r="B51" s="2661"/>
      <c r="C51" s="2661"/>
      <c r="D51" s="2661"/>
      <c r="E51" s="2661"/>
      <c r="F51" s="2664" t="s">
        <v>477</v>
      </c>
      <c r="G51" s="2664"/>
      <c r="H51" s="2664"/>
      <c r="I51" s="2664"/>
      <c r="J51" s="2664"/>
      <c r="K51" s="2664"/>
      <c r="L51" s="2664"/>
      <c r="M51" s="2664"/>
      <c r="N51" s="2664"/>
      <c r="O51" s="2664"/>
      <c r="P51" s="2664"/>
      <c r="Q51" s="2665"/>
      <c r="R51" s="295"/>
      <c r="S51" s="2660" t="s">
        <v>476</v>
      </c>
      <c r="T51" s="2661"/>
      <c r="U51" s="2661"/>
      <c r="V51" s="2661"/>
      <c r="W51" s="2661"/>
      <c r="X51" s="2676" t="s">
        <v>475</v>
      </c>
      <c r="Y51" s="2676"/>
      <c r="Z51" s="2676"/>
      <c r="AA51" s="2676"/>
      <c r="AB51" s="2676"/>
      <c r="AC51" s="2676"/>
      <c r="AD51" s="2676"/>
      <c r="AE51" s="2676"/>
      <c r="AF51" s="2676"/>
      <c r="AG51" s="2676"/>
      <c r="AH51" s="2676"/>
      <c r="AI51" s="2677"/>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60" t="s">
        <v>66</v>
      </c>
      <c r="B52" s="2661"/>
      <c r="C52" s="2661"/>
      <c r="D52" s="2661"/>
      <c r="E52" s="2661"/>
      <c r="F52" s="2664" t="s">
        <v>474</v>
      </c>
      <c r="G52" s="2664"/>
      <c r="H52" s="2664"/>
      <c r="I52" s="2664"/>
      <c r="J52" s="2664"/>
      <c r="K52" s="2664"/>
      <c r="L52" s="2664"/>
      <c r="M52" s="2664"/>
      <c r="N52" s="2664"/>
      <c r="O52" s="2664"/>
      <c r="P52" s="2664"/>
      <c r="Q52" s="2665"/>
      <c r="R52" s="295"/>
      <c r="S52" s="2660" t="s">
        <v>473</v>
      </c>
      <c r="T52" s="2661"/>
      <c r="U52" s="2661"/>
      <c r="V52" s="2661"/>
      <c r="W52" s="2661"/>
      <c r="X52" s="2676" t="s">
        <v>472</v>
      </c>
      <c r="Y52" s="2676"/>
      <c r="Z52" s="2676"/>
      <c r="AA52" s="2676"/>
      <c r="AB52" s="2676"/>
      <c r="AC52" s="2676"/>
      <c r="AD52" s="2676"/>
      <c r="AE52" s="2676"/>
      <c r="AF52" s="2676"/>
      <c r="AG52" s="2676"/>
      <c r="AH52" s="2676"/>
      <c r="AI52" s="2677"/>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60" t="s">
        <v>340</v>
      </c>
      <c r="B53" s="2661"/>
      <c r="C53" s="2661"/>
      <c r="D53" s="2661"/>
      <c r="E53" s="2661"/>
      <c r="F53" s="2664" t="s">
        <v>471</v>
      </c>
      <c r="G53" s="2664"/>
      <c r="H53" s="2664"/>
      <c r="I53" s="2664"/>
      <c r="J53" s="2664"/>
      <c r="K53" s="2664"/>
      <c r="L53" s="2664"/>
      <c r="M53" s="2664"/>
      <c r="N53" s="2664"/>
      <c r="O53" s="2664"/>
      <c r="P53" s="2664"/>
      <c r="Q53" s="2665"/>
      <c r="R53" s="295"/>
      <c r="S53" s="2660" t="s">
        <v>470</v>
      </c>
      <c r="T53" s="2661"/>
      <c r="U53" s="2661"/>
      <c r="V53" s="2661"/>
      <c r="W53" s="2661"/>
      <c r="X53" s="2676" t="s">
        <v>469</v>
      </c>
      <c r="Y53" s="2676"/>
      <c r="Z53" s="2676"/>
      <c r="AA53" s="2676"/>
      <c r="AB53" s="2676"/>
      <c r="AC53" s="2676"/>
      <c r="AD53" s="2676"/>
      <c r="AE53" s="2676"/>
      <c r="AF53" s="2676"/>
      <c r="AG53" s="2676"/>
      <c r="AH53" s="2676"/>
      <c r="AI53" s="2677"/>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60" t="s">
        <v>468</v>
      </c>
      <c r="B54" s="2661"/>
      <c r="C54" s="2661"/>
      <c r="D54" s="2661"/>
      <c r="E54" s="2661"/>
      <c r="F54" s="2682" t="s">
        <v>467</v>
      </c>
      <c r="G54" s="2682"/>
      <c r="H54" s="2682"/>
      <c r="I54" s="2682"/>
      <c r="J54" s="2682"/>
      <c r="K54" s="2682"/>
      <c r="L54" s="2682"/>
      <c r="M54" s="2682"/>
      <c r="N54" s="2682"/>
      <c r="O54" s="2682"/>
      <c r="P54" s="2682"/>
      <c r="Q54" s="2683"/>
      <c r="R54" s="295"/>
      <c r="S54" s="2660" t="s">
        <v>466</v>
      </c>
      <c r="T54" s="2661"/>
      <c r="U54" s="2661"/>
      <c r="V54" s="2661"/>
      <c r="W54" s="2661"/>
      <c r="X54" s="2676" t="s">
        <v>465</v>
      </c>
      <c r="Y54" s="2676"/>
      <c r="Z54" s="2676"/>
      <c r="AA54" s="2676"/>
      <c r="AB54" s="2676"/>
      <c r="AC54" s="2676"/>
      <c r="AD54" s="2676"/>
      <c r="AE54" s="2676"/>
      <c r="AF54" s="2676"/>
      <c r="AG54" s="2676"/>
      <c r="AH54" s="2676"/>
      <c r="AI54" s="2677"/>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60"/>
      <c r="B55" s="2661"/>
      <c r="C55" s="2661"/>
      <c r="D55" s="2661"/>
      <c r="E55" s="2661"/>
      <c r="F55" s="2682"/>
      <c r="G55" s="2682"/>
      <c r="H55" s="2682"/>
      <c r="I55" s="2682"/>
      <c r="J55" s="2682"/>
      <c r="K55" s="2682"/>
      <c r="L55" s="2682"/>
      <c r="M55" s="2682"/>
      <c r="N55" s="2682"/>
      <c r="O55" s="2682"/>
      <c r="P55" s="2682"/>
      <c r="Q55" s="2683"/>
      <c r="R55" s="295"/>
      <c r="S55" s="2660" t="s">
        <v>464</v>
      </c>
      <c r="T55" s="2661"/>
      <c r="U55" s="2661"/>
      <c r="V55" s="2661"/>
      <c r="W55" s="2661"/>
      <c r="X55" s="2676" t="s">
        <v>463</v>
      </c>
      <c r="Y55" s="2676"/>
      <c r="Z55" s="2676"/>
      <c r="AA55" s="2676"/>
      <c r="AB55" s="2676"/>
      <c r="AC55" s="2676"/>
      <c r="AD55" s="2676"/>
      <c r="AE55" s="2676"/>
      <c r="AF55" s="2676"/>
      <c r="AG55" s="2676"/>
      <c r="AH55" s="2676"/>
      <c r="AI55" s="2677"/>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80" t="s">
        <v>462</v>
      </c>
      <c r="B56" s="2681"/>
      <c r="C56" s="2681"/>
      <c r="D56" s="2681"/>
      <c r="E56" s="2681"/>
      <c r="F56" s="2676" t="s">
        <v>461</v>
      </c>
      <c r="G56" s="2676"/>
      <c r="H56" s="2676"/>
      <c r="I56" s="2676"/>
      <c r="J56" s="2676"/>
      <c r="K56" s="2676"/>
      <c r="L56" s="2676"/>
      <c r="M56" s="2676"/>
      <c r="N56" s="2676"/>
      <c r="O56" s="2676"/>
      <c r="P56" s="2676"/>
      <c r="Q56" s="2677"/>
      <c r="R56" s="295"/>
      <c r="S56" s="2660" t="s">
        <v>460</v>
      </c>
      <c r="T56" s="2661"/>
      <c r="U56" s="2661"/>
      <c r="V56" s="2661"/>
      <c r="W56" s="2661"/>
      <c r="X56" s="2676" t="s">
        <v>459</v>
      </c>
      <c r="Y56" s="2676"/>
      <c r="Z56" s="2676"/>
      <c r="AA56" s="2676"/>
      <c r="AB56" s="2676"/>
      <c r="AC56" s="2676"/>
      <c r="AD56" s="2676"/>
      <c r="AE56" s="2676"/>
      <c r="AF56" s="2676"/>
      <c r="AG56" s="2676"/>
      <c r="AH56" s="2676"/>
      <c r="AI56" s="2677"/>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80" t="s">
        <v>287</v>
      </c>
      <c r="B57" s="2681"/>
      <c r="C57" s="2681"/>
      <c r="D57" s="2681"/>
      <c r="E57" s="2681"/>
      <c r="F57" s="2676" t="s">
        <v>458</v>
      </c>
      <c r="G57" s="2676"/>
      <c r="H57" s="2676"/>
      <c r="I57" s="2676"/>
      <c r="J57" s="2676"/>
      <c r="K57" s="2676"/>
      <c r="L57" s="2676"/>
      <c r="M57" s="2676"/>
      <c r="N57" s="2676"/>
      <c r="O57" s="2676"/>
      <c r="P57" s="2676"/>
      <c r="Q57" s="2677"/>
      <c r="R57" s="295"/>
      <c r="S57" s="2660" t="s">
        <v>457</v>
      </c>
      <c r="T57" s="2661"/>
      <c r="U57" s="2661"/>
      <c r="V57" s="2661"/>
      <c r="W57" s="2661"/>
      <c r="X57" s="2676" t="s">
        <v>456</v>
      </c>
      <c r="Y57" s="2676"/>
      <c r="Z57" s="2676"/>
      <c r="AA57" s="2676"/>
      <c r="AB57" s="2676"/>
      <c r="AC57" s="2676"/>
      <c r="AD57" s="2676"/>
      <c r="AE57" s="2676"/>
      <c r="AF57" s="2676"/>
      <c r="AG57" s="2676"/>
      <c r="AH57" s="2676"/>
      <c r="AI57" s="2677"/>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80" t="s">
        <v>455</v>
      </c>
      <c r="B58" s="2681"/>
      <c r="C58" s="2681"/>
      <c r="D58" s="2681"/>
      <c r="E58" s="2681"/>
      <c r="F58" s="2676" t="s">
        <v>454</v>
      </c>
      <c r="G58" s="2676"/>
      <c r="H58" s="2676"/>
      <c r="I58" s="2676"/>
      <c r="J58" s="2676"/>
      <c r="K58" s="2676"/>
      <c r="L58" s="2676"/>
      <c r="M58" s="2676"/>
      <c r="N58" s="2676"/>
      <c r="O58" s="2676"/>
      <c r="P58" s="2676"/>
      <c r="Q58" s="2677"/>
      <c r="R58" s="295"/>
      <c r="S58" s="2660" t="s">
        <v>453</v>
      </c>
      <c r="T58" s="2661"/>
      <c r="U58" s="2661"/>
      <c r="V58" s="2661"/>
      <c r="W58" s="2661"/>
      <c r="X58" s="2676" t="s">
        <v>452</v>
      </c>
      <c r="Y58" s="2676"/>
      <c r="Z58" s="2676"/>
      <c r="AA58" s="2676"/>
      <c r="AB58" s="2676"/>
      <c r="AC58" s="2676"/>
      <c r="AD58" s="2676"/>
      <c r="AE58" s="2676"/>
      <c r="AF58" s="2676"/>
      <c r="AG58" s="2676"/>
      <c r="AH58" s="2676"/>
      <c r="AI58" s="2677"/>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80" t="s">
        <v>451</v>
      </c>
      <c r="B59" s="2681"/>
      <c r="C59" s="2681"/>
      <c r="D59" s="2681"/>
      <c r="E59" s="2681"/>
      <c r="F59" s="2676" t="s">
        <v>408</v>
      </c>
      <c r="G59" s="2676"/>
      <c r="H59" s="2676"/>
      <c r="I59" s="2676"/>
      <c r="J59" s="2676"/>
      <c r="K59" s="2676"/>
      <c r="L59" s="2676"/>
      <c r="M59" s="2676"/>
      <c r="N59" s="2676"/>
      <c r="O59" s="2676"/>
      <c r="P59" s="2676"/>
      <c r="Q59" s="2677"/>
      <c r="R59" s="295"/>
      <c r="S59" s="2660" t="s">
        <v>282</v>
      </c>
      <c r="T59" s="2661"/>
      <c r="U59" s="2661"/>
      <c r="V59" s="2661"/>
      <c r="W59" s="2661"/>
      <c r="X59" s="2676" t="s">
        <v>450</v>
      </c>
      <c r="Y59" s="2676"/>
      <c r="Z59" s="2676"/>
      <c r="AA59" s="2676"/>
      <c r="AB59" s="2676"/>
      <c r="AC59" s="2676"/>
      <c r="AD59" s="2676"/>
      <c r="AE59" s="2676"/>
      <c r="AF59" s="2676"/>
      <c r="AG59" s="2676"/>
      <c r="AH59" s="2676"/>
      <c r="AI59" s="2677"/>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80" t="s">
        <v>444</v>
      </c>
      <c r="B60" s="2681"/>
      <c r="C60" s="2681"/>
      <c r="D60" s="2681"/>
      <c r="E60" s="2681"/>
      <c r="F60" s="2676" t="s">
        <v>449</v>
      </c>
      <c r="G60" s="2676"/>
      <c r="H60" s="2676"/>
      <c r="I60" s="2676"/>
      <c r="J60" s="2676"/>
      <c r="K60" s="2676"/>
      <c r="L60" s="2676"/>
      <c r="M60" s="2676"/>
      <c r="N60" s="2676"/>
      <c r="O60" s="2676"/>
      <c r="P60" s="2676"/>
      <c r="Q60" s="2677"/>
      <c r="R60" s="295"/>
      <c r="S60" s="2692" t="s">
        <v>448</v>
      </c>
      <c r="T60" s="2693"/>
      <c r="U60" s="2693"/>
      <c r="V60" s="2693"/>
      <c r="W60" s="2693"/>
      <c r="X60" s="2694" t="s">
        <v>447</v>
      </c>
      <c r="Y60" s="2694"/>
      <c r="Z60" s="2694"/>
      <c r="AA60" s="2694"/>
      <c r="AB60" s="2694"/>
      <c r="AC60" s="2694"/>
      <c r="AD60" s="2694"/>
      <c r="AE60" s="2694"/>
      <c r="AF60" s="2694"/>
      <c r="AG60" s="2694"/>
      <c r="AH60" s="2694"/>
      <c r="AI60" s="2695"/>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80" t="s">
        <v>446</v>
      </c>
      <c r="B61" s="2681"/>
      <c r="C61" s="2681"/>
      <c r="D61" s="2681"/>
      <c r="E61" s="2681"/>
      <c r="F61" s="2682" t="s">
        <v>445</v>
      </c>
      <c r="G61" s="2682"/>
      <c r="H61" s="2682"/>
      <c r="I61" s="2682"/>
      <c r="J61" s="2682"/>
      <c r="K61" s="2682"/>
      <c r="L61" s="2682"/>
      <c r="M61" s="2682"/>
      <c r="N61" s="2682"/>
      <c r="O61" s="2682"/>
      <c r="P61" s="2682"/>
      <c r="Q61" s="2683"/>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688"/>
      <c r="B62" s="2689"/>
      <c r="C62" s="2689"/>
      <c r="D62" s="2689"/>
      <c r="E62" s="2689"/>
      <c r="F62" s="2690"/>
      <c r="G62" s="2690"/>
      <c r="H62" s="2690"/>
      <c r="I62" s="2690"/>
      <c r="J62" s="2690"/>
      <c r="K62" s="2690"/>
      <c r="L62" s="2690"/>
      <c r="M62" s="2690"/>
      <c r="N62" s="2690"/>
      <c r="O62" s="2690"/>
      <c r="P62" s="2690"/>
      <c r="Q62" s="2691"/>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3" t="s">
        <v>49</v>
      </c>
      <c r="AK1" s="1583"/>
      <c r="AL1" s="1583"/>
      <c r="AM1" s="1583"/>
      <c r="AN1" s="1583"/>
      <c r="AO1" s="1583"/>
      <c r="AP1" s="1583"/>
      <c r="AQ1" s="1583"/>
      <c r="AR1" s="1583"/>
      <c r="AS1" s="1583"/>
      <c r="AT1" s="1583"/>
      <c r="AU1" s="1583"/>
      <c r="AV1" s="1583"/>
      <c r="AW1" s="1583"/>
      <c r="AX1" s="1583"/>
      <c r="AY1" s="1583"/>
      <c r="AZ1" s="1583"/>
      <c r="BA1" s="1583"/>
      <c r="BB1" s="1583"/>
      <c r="BC1" s="1583"/>
      <c r="BD1" s="1583"/>
      <c r="BE1" s="1583"/>
      <c r="BF1" s="1583"/>
      <c r="BG1" s="1583"/>
      <c r="BH1" s="1583"/>
      <c r="BI1" s="1583"/>
      <c r="BJ1" s="1583"/>
      <c r="BK1" s="1583"/>
      <c r="BL1" s="1583"/>
      <c r="BM1" s="1583"/>
      <c r="BN1" s="1583"/>
      <c r="BO1" s="1583"/>
      <c r="BP1" s="1583"/>
      <c r="BQ1" s="1583"/>
      <c r="BR1" s="1583"/>
      <c r="BS1" s="158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59" t="s">
        <v>608</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9" t="s">
        <v>48</v>
      </c>
      <c r="B7" s="1379"/>
      <c r="C7" s="1379"/>
      <c r="D7" s="1379"/>
      <c r="E7" s="1379"/>
      <c r="F7" s="948"/>
      <c r="G7" s="948"/>
      <c r="H7" s="948"/>
      <c r="I7" s="948"/>
      <c r="J7" s="948"/>
      <c r="K7" s="948"/>
      <c r="L7" s="948"/>
      <c r="M7" s="948"/>
      <c r="N7" s="948"/>
      <c r="O7" s="948"/>
      <c r="P7" s="948"/>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96" t="s">
        <v>834</v>
      </c>
      <c r="B9" s="2697"/>
      <c r="C9" s="2697"/>
      <c r="D9" s="2697"/>
      <c r="E9" s="2697"/>
      <c r="F9" s="2697"/>
      <c r="G9" s="2697"/>
      <c r="H9" s="2697"/>
      <c r="I9" s="2697"/>
      <c r="J9" s="2697"/>
      <c r="K9" s="2697"/>
      <c r="L9" s="2697"/>
      <c r="M9" s="2697"/>
      <c r="N9" s="2697"/>
      <c r="O9" s="2697"/>
      <c r="P9" s="2697"/>
      <c r="Q9" s="2697"/>
      <c r="R9" s="2697"/>
      <c r="S9" s="2697"/>
      <c r="T9" s="2697"/>
      <c r="U9" s="2697"/>
      <c r="V9" s="2697"/>
      <c r="W9" s="2697"/>
      <c r="X9" s="2697"/>
      <c r="Y9" s="2697"/>
      <c r="Z9" s="2697"/>
      <c r="AA9" s="2697"/>
      <c r="AB9" s="2697"/>
      <c r="AC9" s="2697"/>
      <c r="AD9" s="2697"/>
      <c r="AE9" s="2697"/>
      <c r="AF9" s="2697"/>
      <c r="AG9" s="2697"/>
      <c r="AH9" s="2697"/>
      <c r="AI9" s="2698"/>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99"/>
      <c r="B10" s="2700"/>
      <c r="C10" s="2700"/>
      <c r="D10" s="2700"/>
      <c r="E10" s="2700"/>
      <c r="F10" s="2700"/>
      <c r="G10" s="2700"/>
      <c r="H10" s="2700"/>
      <c r="I10" s="2700"/>
      <c r="J10" s="2700"/>
      <c r="K10" s="2700"/>
      <c r="L10" s="2700"/>
      <c r="M10" s="2700"/>
      <c r="N10" s="2700"/>
      <c r="O10" s="2700"/>
      <c r="P10" s="2700"/>
      <c r="Q10" s="2700"/>
      <c r="R10" s="2700"/>
      <c r="S10" s="2700"/>
      <c r="T10" s="2700"/>
      <c r="U10" s="2700"/>
      <c r="V10" s="2700"/>
      <c r="W10" s="2700"/>
      <c r="X10" s="2700"/>
      <c r="Y10" s="2700"/>
      <c r="Z10" s="2700"/>
      <c r="AA10" s="2700"/>
      <c r="AB10" s="2700"/>
      <c r="AC10" s="2700"/>
      <c r="AD10" s="2700"/>
      <c r="AE10" s="2700"/>
      <c r="AF10" s="2700"/>
      <c r="AG10" s="2700"/>
      <c r="AH10" s="2700"/>
      <c r="AI10" s="2701"/>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99"/>
      <c r="B11" s="2700"/>
      <c r="C11" s="2700"/>
      <c r="D11" s="2700"/>
      <c r="E11" s="2700"/>
      <c r="F11" s="2700"/>
      <c r="G11" s="2700"/>
      <c r="H11" s="2700"/>
      <c r="I11" s="2700"/>
      <c r="J11" s="2700"/>
      <c r="K11" s="2700"/>
      <c r="L11" s="2700"/>
      <c r="M11" s="2700"/>
      <c r="N11" s="2700"/>
      <c r="O11" s="2700"/>
      <c r="P11" s="2700"/>
      <c r="Q11" s="2700"/>
      <c r="R11" s="2700"/>
      <c r="S11" s="2700"/>
      <c r="T11" s="2700"/>
      <c r="U11" s="2700"/>
      <c r="V11" s="2700"/>
      <c r="W11" s="2700"/>
      <c r="X11" s="2700"/>
      <c r="Y11" s="2700"/>
      <c r="Z11" s="2700"/>
      <c r="AA11" s="2700"/>
      <c r="AB11" s="2700"/>
      <c r="AC11" s="2700"/>
      <c r="AD11" s="2700"/>
      <c r="AE11" s="2700"/>
      <c r="AF11" s="2700"/>
      <c r="AG11" s="2700"/>
      <c r="AH11" s="2700"/>
      <c r="AI11" s="2701"/>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99"/>
      <c r="B12" s="2700"/>
      <c r="C12" s="2700"/>
      <c r="D12" s="2700"/>
      <c r="E12" s="2700"/>
      <c r="F12" s="2700"/>
      <c r="G12" s="2700"/>
      <c r="H12" s="2700"/>
      <c r="I12" s="2700"/>
      <c r="J12" s="2700"/>
      <c r="K12" s="2700"/>
      <c r="L12" s="2700"/>
      <c r="M12" s="2700"/>
      <c r="N12" s="2700"/>
      <c r="O12" s="2700"/>
      <c r="P12" s="2700"/>
      <c r="Q12" s="2700"/>
      <c r="R12" s="2700"/>
      <c r="S12" s="2700"/>
      <c r="T12" s="2700"/>
      <c r="U12" s="2700"/>
      <c r="V12" s="2700"/>
      <c r="W12" s="2700"/>
      <c r="X12" s="2700"/>
      <c r="Y12" s="2700"/>
      <c r="Z12" s="2700"/>
      <c r="AA12" s="2700"/>
      <c r="AB12" s="2700"/>
      <c r="AC12" s="2700"/>
      <c r="AD12" s="2700"/>
      <c r="AE12" s="2700"/>
      <c r="AF12" s="2700"/>
      <c r="AG12" s="2700"/>
      <c r="AH12" s="2700"/>
      <c r="AI12" s="2701"/>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99"/>
      <c r="B13" s="2700"/>
      <c r="C13" s="2700"/>
      <c r="D13" s="2700"/>
      <c r="E13" s="2700"/>
      <c r="F13" s="2700"/>
      <c r="G13" s="2700"/>
      <c r="H13" s="2700"/>
      <c r="I13" s="2700"/>
      <c r="J13" s="2700"/>
      <c r="K13" s="2700"/>
      <c r="L13" s="2700"/>
      <c r="M13" s="2700"/>
      <c r="N13" s="2700"/>
      <c r="O13" s="2700"/>
      <c r="P13" s="2700"/>
      <c r="Q13" s="2700"/>
      <c r="R13" s="2700"/>
      <c r="S13" s="2700"/>
      <c r="T13" s="2700"/>
      <c r="U13" s="2700"/>
      <c r="V13" s="2700"/>
      <c r="W13" s="2700"/>
      <c r="X13" s="2700"/>
      <c r="Y13" s="2700"/>
      <c r="Z13" s="2700"/>
      <c r="AA13" s="2700"/>
      <c r="AB13" s="2700"/>
      <c r="AC13" s="2700"/>
      <c r="AD13" s="2700"/>
      <c r="AE13" s="2700"/>
      <c r="AF13" s="2700"/>
      <c r="AG13" s="2700"/>
      <c r="AH13" s="2700"/>
      <c r="AI13" s="2701"/>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99"/>
      <c r="B14" s="2700"/>
      <c r="C14" s="2700"/>
      <c r="D14" s="2700"/>
      <c r="E14" s="2700"/>
      <c r="F14" s="2700"/>
      <c r="G14" s="2700"/>
      <c r="H14" s="2700"/>
      <c r="I14" s="2700"/>
      <c r="J14" s="2700"/>
      <c r="K14" s="2700"/>
      <c r="L14" s="2700"/>
      <c r="M14" s="2700"/>
      <c r="N14" s="2700"/>
      <c r="O14" s="2700"/>
      <c r="P14" s="2700"/>
      <c r="Q14" s="2700"/>
      <c r="R14" s="2700"/>
      <c r="S14" s="2700"/>
      <c r="T14" s="2700"/>
      <c r="U14" s="2700"/>
      <c r="V14" s="2700"/>
      <c r="W14" s="2700"/>
      <c r="X14" s="2700"/>
      <c r="Y14" s="2700"/>
      <c r="Z14" s="2700"/>
      <c r="AA14" s="2700"/>
      <c r="AB14" s="2700"/>
      <c r="AC14" s="2700"/>
      <c r="AD14" s="2700"/>
      <c r="AE14" s="2700"/>
      <c r="AF14" s="2700"/>
      <c r="AG14" s="2700"/>
      <c r="AH14" s="2700"/>
      <c r="AI14" s="2701"/>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99"/>
      <c r="B15" s="2700"/>
      <c r="C15" s="2700"/>
      <c r="D15" s="2700"/>
      <c r="E15" s="2700"/>
      <c r="F15" s="2700"/>
      <c r="G15" s="2700"/>
      <c r="H15" s="2700"/>
      <c r="I15" s="2700"/>
      <c r="J15" s="2700"/>
      <c r="K15" s="2700"/>
      <c r="L15" s="2700"/>
      <c r="M15" s="2700"/>
      <c r="N15" s="2700"/>
      <c r="O15" s="2700"/>
      <c r="P15" s="2700"/>
      <c r="Q15" s="2700"/>
      <c r="R15" s="2700"/>
      <c r="S15" s="2700"/>
      <c r="T15" s="2700"/>
      <c r="U15" s="2700"/>
      <c r="V15" s="2700"/>
      <c r="W15" s="2700"/>
      <c r="X15" s="2700"/>
      <c r="Y15" s="2700"/>
      <c r="Z15" s="2700"/>
      <c r="AA15" s="2700"/>
      <c r="AB15" s="2700"/>
      <c r="AC15" s="2700"/>
      <c r="AD15" s="2700"/>
      <c r="AE15" s="2700"/>
      <c r="AF15" s="2700"/>
      <c r="AG15" s="2700"/>
      <c r="AH15" s="2700"/>
      <c r="AI15" s="2701"/>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99"/>
      <c r="B16" s="2700"/>
      <c r="C16" s="2700"/>
      <c r="D16" s="2700"/>
      <c r="E16" s="2700"/>
      <c r="F16" s="2700"/>
      <c r="G16" s="2700"/>
      <c r="H16" s="2700"/>
      <c r="I16" s="2700"/>
      <c r="J16" s="2700"/>
      <c r="K16" s="2700"/>
      <c r="L16" s="2700"/>
      <c r="M16" s="2700"/>
      <c r="N16" s="2700"/>
      <c r="O16" s="2700"/>
      <c r="P16" s="2700"/>
      <c r="Q16" s="2700"/>
      <c r="R16" s="2700"/>
      <c r="S16" s="2700"/>
      <c r="T16" s="2700"/>
      <c r="U16" s="2700"/>
      <c r="V16" s="2700"/>
      <c r="W16" s="2700"/>
      <c r="X16" s="2700"/>
      <c r="Y16" s="2700"/>
      <c r="Z16" s="2700"/>
      <c r="AA16" s="2700"/>
      <c r="AB16" s="2700"/>
      <c r="AC16" s="2700"/>
      <c r="AD16" s="2700"/>
      <c r="AE16" s="2700"/>
      <c r="AF16" s="2700"/>
      <c r="AG16" s="2700"/>
      <c r="AH16" s="2700"/>
      <c r="AI16" s="2701"/>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99"/>
      <c r="B17" s="2700"/>
      <c r="C17" s="2700"/>
      <c r="D17" s="2700"/>
      <c r="E17" s="2700"/>
      <c r="F17" s="2700"/>
      <c r="G17" s="2700"/>
      <c r="H17" s="2700"/>
      <c r="I17" s="2700"/>
      <c r="J17" s="2700"/>
      <c r="K17" s="2700"/>
      <c r="L17" s="2700"/>
      <c r="M17" s="2700"/>
      <c r="N17" s="2700"/>
      <c r="O17" s="2700"/>
      <c r="P17" s="2700"/>
      <c r="Q17" s="2700"/>
      <c r="R17" s="2700"/>
      <c r="S17" s="2700"/>
      <c r="T17" s="2700"/>
      <c r="U17" s="2700"/>
      <c r="V17" s="2700"/>
      <c r="W17" s="2700"/>
      <c r="X17" s="2700"/>
      <c r="Y17" s="2700"/>
      <c r="Z17" s="2700"/>
      <c r="AA17" s="2700"/>
      <c r="AB17" s="2700"/>
      <c r="AC17" s="2700"/>
      <c r="AD17" s="2700"/>
      <c r="AE17" s="2700"/>
      <c r="AF17" s="2700"/>
      <c r="AG17" s="2700"/>
      <c r="AH17" s="2700"/>
      <c r="AI17" s="2701"/>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99"/>
      <c r="B18" s="2700"/>
      <c r="C18" s="2700"/>
      <c r="D18" s="2700"/>
      <c r="E18" s="2700"/>
      <c r="F18" s="2700"/>
      <c r="G18" s="2700"/>
      <c r="H18" s="2700"/>
      <c r="I18" s="2700"/>
      <c r="J18" s="2700"/>
      <c r="K18" s="2700"/>
      <c r="L18" s="2700"/>
      <c r="M18" s="2700"/>
      <c r="N18" s="2700"/>
      <c r="O18" s="2700"/>
      <c r="P18" s="2700"/>
      <c r="Q18" s="2700"/>
      <c r="R18" s="2700"/>
      <c r="S18" s="2700"/>
      <c r="T18" s="2700"/>
      <c r="U18" s="2700"/>
      <c r="V18" s="2700"/>
      <c r="W18" s="2700"/>
      <c r="X18" s="2700"/>
      <c r="Y18" s="2700"/>
      <c r="Z18" s="2700"/>
      <c r="AA18" s="2700"/>
      <c r="AB18" s="2700"/>
      <c r="AC18" s="2700"/>
      <c r="AD18" s="2700"/>
      <c r="AE18" s="2700"/>
      <c r="AF18" s="2700"/>
      <c r="AG18" s="2700"/>
      <c r="AH18" s="2700"/>
      <c r="AI18" s="2701"/>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99"/>
      <c r="B19" s="2700"/>
      <c r="C19" s="2700"/>
      <c r="D19" s="2700"/>
      <c r="E19" s="2700"/>
      <c r="F19" s="2700"/>
      <c r="G19" s="2700"/>
      <c r="H19" s="2700"/>
      <c r="I19" s="2700"/>
      <c r="J19" s="2700"/>
      <c r="K19" s="2700"/>
      <c r="L19" s="2700"/>
      <c r="M19" s="2700"/>
      <c r="N19" s="2700"/>
      <c r="O19" s="2700"/>
      <c r="P19" s="2700"/>
      <c r="Q19" s="2700"/>
      <c r="R19" s="2700"/>
      <c r="S19" s="2700"/>
      <c r="T19" s="2700"/>
      <c r="U19" s="2700"/>
      <c r="V19" s="2700"/>
      <c r="W19" s="2700"/>
      <c r="X19" s="2700"/>
      <c r="Y19" s="2700"/>
      <c r="Z19" s="2700"/>
      <c r="AA19" s="2700"/>
      <c r="AB19" s="2700"/>
      <c r="AC19" s="2700"/>
      <c r="AD19" s="2700"/>
      <c r="AE19" s="2700"/>
      <c r="AF19" s="2700"/>
      <c r="AG19" s="2700"/>
      <c r="AH19" s="2700"/>
      <c r="AI19" s="2701"/>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99"/>
      <c r="B20" s="2700"/>
      <c r="C20" s="2700"/>
      <c r="D20" s="2700"/>
      <c r="E20" s="2700"/>
      <c r="F20" s="2700"/>
      <c r="G20" s="2700"/>
      <c r="H20" s="2700"/>
      <c r="I20" s="2700"/>
      <c r="J20" s="2700"/>
      <c r="K20" s="2700"/>
      <c r="L20" s="2700"/>
      <c r="M20" s="2700"/>
      <c r="N20" s="2700"/>
      <c r="O20" s="2700"/>
      <c r="P20" s="2700"/>
      <c r="Q20" s="2700"/>
      <c r="R20" s="2700"/>
      <c r="S20" s="2700"/>
      <c r="T20" s="2700"/>
      <c r="U20" s="2700"/>
      <c r="V20" s="2700"/>
      <c r="W20" s="2700"/>
      <c r="X20" s="2700"/>
      <c r="Y20" s="2700"/>
      <c r="Z20" s="2700"/>
      <c r="AA20" s="2700"/>
      <c r="AB20" s="2700"/>
      <c r="AC20" s="2700"/>
      <c r="AD20" s="2700"/>
      <c r="AE20" s="2700"/>
      <c r="AF20" s="2700"/>
      <c r="AG20" s="2700"/>
      <c r="AH20" s="2700"/>
      <c r="AI20" s="2701"/>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99"/>
      <c r="B21" s="2700"/>
      <c r="C21" s="2700"/>
      <c r="D21" s="2700"/>
      <c r="E21" s="2700"/>
      <c r="F21" s="2700"/>
      <c r="G21" s="2700"/>
      <c r="H21" s="2700"/>
      <c r="I21" s="2700"/>
      <c r="J21" s="2700"/>
      <c r="K21" s="2700"/>
      <c r="L21" s="2700"/>
      <c r="M21" s="2700"/>
      <c r="N21" s="2700"/>
      <c r="O21" s="2700"/>
      <c r="P21" s="2700"/>
      <c r="Q21" s="2700"/>
      <c r="R21" s="2700"/>
      <c r="S21" s="2700"/>
      <c r="T21" s="2700"/>
      <c r="U21" s="2700"/>
      <c r="V21" s="2700"/>
      <c r="W21" s="2700"/>
      <c r="X21" s="2700"/>
      <c r="Y21" s="2700"/>
      <c r="Z21" s="2700"/>
      <c r="AA21" s="2700"/>
      <c r="AB21" s="2700"/>
      <c r="AC21" s="2700"/>
      <c r="AD21" s="2700"/>
      <c r="AE21" s="2700"/>
      <c r="AF21" s="2700"/>
      <c r="AG21" s="2700"/>
      <c r="AH21" s="2700"/>
      <c r="AI21" s="2701"/>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99"/>
      <c r="B22" s="2700"/>
      <c r="C22" s="2700"/>
      <c r="D22" s="2700"/>
      <c r="E22" s="2700"/>
      <c r="F22" s="2700"/>
      <c r="G22" s="2700"/>
      <c r="H22" s="2700"/>
      <c r="I22" s="2700"/>
      <c r="J22" s="2700"/>
      <c r="K22" s="2700"/>
      <c r="L22" s="2700"/>
      <c r="M22" s="2700"/>
      <c r="N22" s="2700"/>
      <c r="O22" s="2700"/>
      <c r="P22" s="2700"/>
      <c r="Q22" s="2700"/>
      <c r="R22" s="2700"/>
      <c r="S22" s="2700"/>
      <c r="T22" s="2700"/>
      <c r="U22" s="2700"/>
      <c r="V22" s="2700"/>
      <c r="W22" s="2700"/>
      <c r="X22" s="2700"/>
      <c r="Y22" s="2700"/>
      <c r="Z22" s="2700"/>
      <c r="AA22" s="2700"/>
      <c r="AB22" s="2700"/>
      <c r="AC22" s="2700"/>
      <c r="AD22" s="2700"/>
      <c r="AE22" s="2700"/>
      <c r="AF22" s="2700"/>
      <c r="AG22" s="2700"/>
      <c r="AH22" s="2700"/>
      <c r="AI22" s="2701"/>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99"/>
      <c r="B23" s="2700"/>
      <c r="C23" s="2700"/>
      <c r="D23" s="2700"/>
      <c r="E23" s="2700"/>
      <c r="F23" s="2700"/>
      <c r="G23" s="2700"/>
      <c r="H23" s="2700"/>
      <c r="I23" s="2700"/>
      <c r="J23" s="2700"/>
      <c r="K23" s="2700"/>
      <c r="L23" s="2700"/>
      <c r="M23" s="2700"/>
      <c r="N23" s="2700"/>
      <c r="O23" s="2700"/>
      <c r="P23" s="2700"/>
      <c r="Q23" s="2700"/>
      <c r="R23" s="2700"/>
      <c r="S23" s="2700"/>
      <c r="T23" s="2700"/>
      <c r="U23" s="2700"/>
      <c r="V23" s="2700"/>
      <c r="W23" s="2700"/>
      <c r="X23" s="2700"/>
      <c r="Y23" s="2700"/>
      <c r="Z23" s="2700"/>
      <c r="AA23" s="2700"/>
      <c r="AB23" s="2700"/>
      <c r="AC23" s="2700"/>
      <c r="AD23" s="2700"/>
      <c r="AE23" s="2700"/>
      <c r="AF23" s="2700"/>
      <c r="AG23" s="2700"/>
      <c r="AH23" s="2700"/>
      <c r="AI23" s="2701"/>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99"/>
      <c r="B24" s="2700"/>
      <c r="C24" s="2700"/>
      <c r="D24" s="2700"/>
      <c r="E24" s="2700"/>
      <c r="F24" s="2700"/>
      <c r="G24" s="2700"/>
      <c r="H24" s="2700"/>
      <c r="I24" s="2700"/>
      <c r="J24" s="2700"/>
      <c r="K24" s="2700"/>
      <c r="L24" s="2700"/>
      <c r="M24" s="2700"/>
      <c r="N24" s="2700"/>
      <c r="O24" s="2700"/>
      <c r="P24" s="2700"/>
      <c r="Q24" s="2700"/>
      <c r="R24" s="2700"/>
      <c r="S24" s="2700"/>
      <c r="T24" s="2700"/>
      <c r="U24" s="2700"/>
      <c r="V24" s="2700"/>
      <c r="W24" s="2700"/>
      <c r="X24" s="2700"/>
      <c r="Y24" s="2700"/>
      <c r="Z24" s="2700"/>
      <c r="AA24" s="2700"/>
      <c r="AB24" s="2700"/>
      <c r="AC24" s="2700"/>
      <c r="AD24" s="2700"/>
      <c r="AE24" s="2700"/>
      <c r="AF24" s="2700"/>
      <c r="AG24" s="2700"/>
      <c r="AH24" s="2700"/>
      <c r="AI24" s="2701"/>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99"/>
      <c r="B25" s="2700"/>
      <c r="C25" s="2700"/>
      <c r="D25" s="2700"/>
      <c r="E25" s="2700"/>
      <c r="F25" s="2700"/>
      <c r="G25" s="2700"/>
      <c r="H25" s="2700"/>
      <c r="I25" s="2700"/>
      <c r="J25" s="2700"/>
      <c r="K25" s="2700"/>
      <c r="L25" s="2700"/>
      <c r="M25" s="2700"/>
      <c r="N25" s="2700"/>
      <c r="O25" s="2700"/>
      <c r="P25" s="2700"/>
      <c r="Q25" s="2700"/>
      <c r="R25" s="2700"/>
      <c r="S25" s="2700"/>
      <c r="T25" s="2700"/>
      <c r="U25" s="2700"/>
      <c r="V25" s="2700"/>
      <c r="W25" s="2700"/>
      <c r="X25" s="2700"/>
      <c r="Y25" s="2700"/>
      <c r="Z25" s="2700"/>
      <c r="AA25" s="2700"/>
      <c r="AB25" s="2700"/>
      <c r="AC25" s="2700"/>
      <c r="AD25" s="2700"/>
      <c r="AE25" s="2700"/>
      <c r="AF25" s="2700"/>
      <c r="AG25" s="2700"/>
      <c r="AH25" s="2700"/>
      <c r="AI25" s="2701"/>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99"/>
      <c r="B26" s="2700"/>
      <c r="C26" s="2700"/>
      <c r="D26" s="2700"/>
      <c r="E26" s="2700"/>
      <c r="F26" s="2700"/>
      <c r="G26" s="2700"/>
      <c r="H26" s="2700"/>
      <c r="I26" s="2700"/>
      <c r="J26" s="2700"/>
      <c r="K26" s="2700"/>
      <c r="L26" s="2700"/>
      <c r="M26" s="2700"/>
      <c r="N26" s="2700"/>
      <c r="O26" s="2700"/>
      <c r="P26" s="2700"/>
      <c r="Q26" s="2700"/>
      <c r="R26" s="2700"/>
      <c r="S26" s="2700"/>
      <c r="T26" s="2700"/>
      <c r="U26" s="2700"/>
      <c r="V26" s="2700"/>
      <c r="W26" s="2700"/>
      <c r="X26" s="2700"/>
      <c r="Y26" s="2700"/>
      <c r="Z26" s="2700"/>
      <c r="AA26" s="2700"/>
      <c r="AB26" s="2700"/>
      <c r="AC26" s="2700"/>
      <c r="AD26" s="2700"/>
      <c r="AE26" s="2700"/>
      <c r="AF26" s="2700"/>
      <c r="AG26" s="2700"/>
      <c r="AH26" s="2700"/>
      <c r="AI26" s="2701"/>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99"/>
      <c r="B27" s="2700"/>
      <c r="C27" s="2700"/>
      <c r="D27" s="2700"/>
      <c r="E27" s="2700"/>
      <c r="F27" s="2700"/>
      <c r="G27" s="2700"/>
      <c r="H27" s="2700"/>
      <c r="I27" s="2700"/>
      <c r="J27" s="2700"/>
      <c r="K27" s="2700"/>
      <c r="L27" s="2700"/>
      <c r="M27" s="2700"/>
      <c r="N27" s="2700"/>
      <c r="O27" s="2700"/>
      <c r="P27" s="2700"/>
      <c r="Q27" s="2700"/>
      <c r="R27" s="2700"/>
      <c r="S27" s="2700"/>
      <c r="T27" s="2700"/>
      <c r="U27" s="2700"/>
      <c r="V27" s="2700"/>
      <c r="W27" s="2700"/>
      <c r="X27" s="2700"/>
      <c r="Y27" s="2700"/>
      <c r="Z27" s="2700"/>
      <c r="AA27" s="2700"/>
      <c r="AB27" s="2700"/>
      <c r="AC27" s="2700"/>
      <c r="AD27" s="2700"/>
      <c r="AE27" s="2700"/>
      <c r="AF27" s="2700"/>
      <c r="AG27" s="2700"/>
      <c r="AH27" s="2700"/>
      <c r="AI27" s="2701"/>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99"/>
      <c r="B28" s="2700"/>
      <c r="C28" s="2700"/>
      <c r="D28" s="2700"/>
      <c r="E28" s="2700"/>
      <c r="F28" s="2700"/>
      <c r="G28" s="2700"/>
      <c r="H28" s="2700"/>
      <c r="I28" s="2700"/>
      <c r="J28" s="2700"/>
      <c r="K28" s="2700"/>
      <c r="L28" s="2700"/>
      <c r="M28" s="2700"/>
      <c r="N28" s="2700"/>
      <c r="O28" s="2700"/>
      <c r="P28" s="2700"/>
      <c r="Q28" s="2700"/>
      <c r="R28" s="2700"/>
      <c r="S28" s="2700"/>
      <c r="T28" s="2700"/>
      <c r="U28" s="2700"/>
      <c r="V28" s="2700"/>
      <c r="W28" s="2700"/>
      <c r="X28" s="2700"/>
      <c r="Y28" s="2700"/>
      <c r="Z28" s="2700"/>
      <c r="AA28" s="2700"/>
      <c r="AB28" s="2700"/>
      <c r="AC28" s="2700"/>
      <c r="AD28" s="2700"/>
      <c r="AE28" s="2700"/>
      <c r="AF28" s="2700"/>
      <c r="AG28" s="2700"/>
      <c r="AH28" s="2700"/>
      <c r="AI28" s="2701"/>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99"/>
      <c r="B29" s="2700"/>
      <c r="C29" s="2700"/>
      <c r="D29" s="2700"/>
      <c r="E29" s="2700"/>
      <c r="F29" s="2700"/>
      <c r="G29" s="2700"/>
      <c r="H29" s="2700"/>
      <c r="I29" s="2700"/>
      <c r="J29" s="2700"/>
      <c r="K29" s="2700"/>
      <c r="L29" s="2700"/>
      <c r="M29" s="2700"/>
      <c r="N29" s="2700"/>
      <c r="O29" s="2700"/>
      <c r="P29" s="2700"/>
      <c r="Q29" s="2700"/>
      <c r="R29" s="2700"/>
      <c r="S29" s="2700"/>
      <c r="T29" s="2700"/>
      <c r="U29" s="2700"/>
      <c r="V29" s="2700"/>
      <c r="W29" s="2700"/>
      <c r="X29" s="2700"/>
      <c r="Y29" s="2700"/>
      <c r="Z29" s="2700"/>
      <c r="AA29" s="2700"/>
      <c r="AB29" s="2700"/>
      <c r="AC29" s="2700"/>
      <c r="AD29" s="2700"/>
      <c r="AE29" s="2700"/>
      <c r="AF29" s="2700"/>
      <c r="AG29" s="2700"/>
      <c r="AH29" s="2700"/>
      <c r="AI29" s="2701"/>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99"/>
      <c r="B30" s="2700"/>
      <c r="C30" s="2700"/>
      <c r="D30" s="2700"/>
      <c r="E30" s="2700"/>
      <c r="F30" s="2700"/>
      <c r="G30" s="2700"/>
      <c r="H30" s="2700"/>
      <c r="I30" s="2700"/>
      <c r="J30" s="2700"/>
      <c r="K30" s="2700"/>
      <c r="L30" s="2700"/>
      <c r="M30" s="2700"/>
      <c r="N30" s="2700"/>
      <c r="O30" s="2700"/>
      <c r="P30" s="2700"/>
      <c r="Q30" s="2700"/>
      <c r="R30" s="2700"/>
      <c r="S30" s="2700"/>
      <c r="T30" s="2700"/>
      <c r="U30" s="2700"/>
      <c r="V30" s="2700"/>
      <c r="W30" s="2700"/>
      <c r="X30" s="2700"/>
      <c r="Y30" s="2700"/>
      <c r="Z30" s="2700"/>
      <c r="AA30" s="2700"/>
      <c r="AB30" s="2700"/>
      <c r="AC30" s="2700"/>
      <c r="AD30" s="2700"/>
      <c r="AE30" s="2700"/>
      <c r="AF30" s="2700"/>
      <c r="AG30" s="2700"/>
      <c r="AH30" s="2700"/>
      <c r="AI30" s="2701"/>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99"/>
      <c r="B31" s="2700"/>
      <c r="C31" s="2700"/>
      <c r="D31" s="2700"/>
      <c r="E31" s="2700"/>
      <c r="F31" s="2700"/>
      <c r="G31" s="2700"/>
      <c r="H31" s="2700"/>
      <c r="I31" s="2700"/>
      <c r="J31" s="2700"/>
      <c r="K31" s="2700"/>
      <c r="L31" s="2700"/>
      <c r="M31" s="2700"/>
      <c r="N31" s="2700"/>
      <c r="O31" s="2700"/>
      <c r="P31" s="2700"/>
      <c r="Q31" s="2700"/>
      <c r="R31" s="2700"/>
      <c r="S31" s="2700"/>
      <c r="T31" s="2700"/>
      <c r="U31" s="2700"/>
      <c r="V31" s="2700"/>
      <c r="W31" s="2700"/>
      <c r="X31" s="2700"/>
      <c r="Y31" s="2700"/>
      <c r="Z31" s="2700"/>
      <c r="AA31" s="2700"/>
      <c r="AB31" s="2700"/>
      <c r="AC31" s="2700"/>
      <c r="AD31" s="2700"/>
      <c r="AE31" s="2700"/>
      <c r="AF31" s="2700"/>
      <c r="AG31" s="2700"/>
      <c r="AH31" s="2700"/>
      <c r="AI31" s="2701"/>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99"/>
      <c r="B32" s="2700"/>
      <c r="C32" s="2700"/>
      <c r="D32" s="2700"/>
      <c r="E32" s="2700"/>
      <c r="F32" s="2700"/>
      <c r="G32" s="2700"/>
      <c r="H32" s="2700"/>
      <c r="I32" s="2700"/>
      <c r="J32" s="2700"/>
      <c r="K32" s="2700"/>
      <c r="L32" s="2700"/>
      <c r="M32" s="2700"/>
      <c r="N32" s="2700"/>
      <c r="O32" s="2700"/>
      <c r="P32" s="2700"/>
      <c r="Q32" s="2700"/>
      <c r="R32" s="2700"/>
      <c r="S32" s="2700"/>
      <c r="T32" s="2700"/>
      <c r="U32" s="2700"/>
      <c r="V32" s="2700"/>
      <c r="W32" s="2700"/>
      <c r="X32" s="2700"/>
      <c r="Y32" s="2700"/>
      <c r="Z32" s="2700"/>
      <c r="AA32" s="2700"/>
      <c r="AB32" s="2700"/>
      <c r="AC32" s="2700"/>
      <c r="AD32" s="2700"/>
      <c r="AE32" s="2700"/>
      <c r="AF32" s="2700"/>
      <c r="AG32" s="2700"/>
      <c r="AH32" s="2700"/>
      <c r="AI32" s="2701"/>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99"/>
      <c r="B33" s="2700"/>
      <c r="C33" s="2700"/>
      <c r="D33" s="2700"/>
      <c r="E33" s="2700"/>
      <c r="F33" s="2700"/>
      <c r="G33" s="2700"/>
      <c r="H33" s="2700"/>
      <c r="I33" s="2700"/>
      <c r="J33" s="2700"/>
      <c r="K33" s="2700"/>
      <c r="L33" s="2700"/>
      <c r="M33" s="2700"/>
      <c r="N33" s="2700"/>
      <c r="O33" s="2700"/>
      <c r="P33" s="2700"/>
      <c r="Q33" s="2700"/>
      <c r="R33" s="2700"/>
      <c r="S33" s="2700"/>
      <c r="T33" s="2700"/>
      <c r="U33" s="2700"/>
      <c r="V33" s="2700"/>
      <c r="W33" s="2700"/>
      <c r="X33" s="2700"/>
      <c r="Y33" s="2700"/>
      <c r="Z33" s="2700"/>
      <c r="AA33" s="2700"/>
      <c r="AB33" s="2700"/>
      <c r="AC33" s="2700"/>
      <c r="AD33" s="2700"/>
      <c r="AE33" s="2700"/>
      <c r="AF33" s="2700"/>
      <c r="AG33" s="2700"/>
      <c r="AH33" s="2700"/>
      <c r="AI33" s="2701"/>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99"/>
      <c r="B34" s="2700"/>
      <c r="C34" s="2700"/>
      <c r="D34" s="2700"/>
      <c r="E34" s="2700"/>
      <c r="F34" s="2700"/>
      <c r="G34" s="2700"/>
      <c r="H34" s="2700"/>
      <c r="I34" s="2700"/>
      <c r="J34" s="2700"/>
      <c r="K34" s="2700"/>
      <c r="L34" s="2700"/>
      <c r="M34" s="2700"/>
      <c r="N34" s="2700"/>
      <c r="O34" s="2700"/>
      <c r="P34" s="2700"/>
      <c r="Q34" s="2700"/>
      <c r="R34" s="2700"/>
      <c r="S34" s="2700"/>
      <c r="T34" s="2700"/>
      <c r="U34" s="2700"/>
      <c r="V34" s="2700"/>
      <c r="W34" s="2700"/>
      <c r="X34" s="2700"/>
      <c r="Y34" s="2700"/>
      <c r="Z34" s="2700"/>
      <c r="AA34" s="2700"/>
      <c r="AB34" s="2700"/>
      <c r="AC34" s="2700"/>
      <c r="AD34" s="2700"/>
      <c r="AE34" s="2700"/>
      <c r="AF34" s="2700"/>
      <c r="AG34" s="2700"/>
      <c r="AH34" s="2700"/>
      <c r="AI34" s="2701"/>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99"/>
      <c r="B35" s="2700"/>
      <c r="C35" s="2700"/>
      <c r="D35" s="2700"/>
      <c r="E35" s="2700"/>
      <c r="F35" s="2700"/>
      <c r="G35" s="2700"/>
      <c r="H35" s="2700"/>
      <c r="I35" s="2700"/>
      <c r="J35" s="2700"/>
      <c r="K35" s="2700"/>
      <c r="L35" s="2700"/>
      <c r="M35" s="2700"/>
      <c r="N35" s="2700"/>
      <c r="O35" s="2700"/>
      <c r="P35" s="2700"/>
      <c r="Q35" s="2700"/>
      <c r="R35" s="2700"/>
      <c r="S35" s="2700"/>
      <c r="T35" s="2700"/>
      <c r="U35" s="2700"/>
      <c r="V35" s="2700"/>
      <c r="W35" s="2700"/>
      <c r="X35" s="2700"/>
      <c r="Y35" s="2700"/>
      <c r="Z35" s="2700"/>
      <c r="AA35" s="2700"/>
      <c r="AB35" s="2700"/>
      <c r="AC35" s="2700"/>
      <c r="AD35" s="2700"/>
      <c r="AE35" s="2700"/>
      <c r="AF35" s="2700"/>
      <c r="AG35" s="2700"/>
      <c r="AH35" s="2700"/>
      <c r="AI35" s="2701"/>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99"/>
      <c r="B36" s="2700"/>
      <c r="C36" s="2700"/>
      <c r="D36" s="2700"/>
      <c r="E36" s="2700"/>
      <c r="F36" s="2700"/>
      <c r="G36" s="2700"/>
      <c r="H36" s="2700"/>
      <c r="I36" s="2700"/>
      <c r="J36" s="2700"/>
      <c r="K36" s="2700"/>
      <c r="L36" s="2700"/>
      <c r="M36" s="2700"/>
      <c r="N36" s="2700"/>
      <c r="O36" s="2700"/>
      <c r="P36" s="2700"/>
      <c r="Q36" s="2700"/>
      <c r="R36" s="2700"/>
      <c r="S36" s="2700"/>
      <c r="T36" s="2700"/>
      <c r="U36" s="2700"/>
      <c r="V36" s="2700"/>
      <c r="W36" s="2700"/>
      <c r="X36" s="2700"/>
      <c r="Y36" s="2700"/>
      <c r="Z36" s="2700"/>
      <c r="AA36" s="2700"/>
      <c r="AB36" s="2700"/>
      <c r="AC36" s="2700"/>
      <c r="AD36" s="2700"/>
      <c r="AE36" s="2700"/>
      <c r="AF36" s="2700"/>
      <c r="AG36" s="2700"/>
      <c r="AH36" s="2700"/>
      <c r="AI36" s="2701"/>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99"/>
      <c r="B37" s="2700"/>
      <c r="C37" s="2700"/>
      <c r="D37" s="2700"/>
      <c r="E37" s="2700"/>
      <c r="F37" s="2700"/>
      <c r="G37" s="2700"/>
      <c r="H37" s="2700"/>
      <c r="I37" s="2700"/>
      <c r="J37" s="2700"/>
      <c r="K37" s="2700"/>
      <c r="L37" s="2700"/>
      <c r="M37" s="2700"/>
      <c r="N37" s="2700"/>
      <c r="O37" s="2700"/>
      <c r="P37" s="2700"/>
      <c r="Q37" s="2700"/>
      <c r="R37" s="2700"/>
      <c r="S37" s="2700"/>
      <c r="T37" s="2700"/>
      <c r="U37" s="2700"/>
      <c r="V37" s="2700"/>
      <c r="W37" s="2700"/>
      <c r="X37" s="2700"/>
      <c r="Y37" s="2700"/>
      <c r="Z37" s="2700"/>
      <c r="AA37" s="2700"/>
      <c r="AB37" s="2700"/>
      <c r="AC37" s="2700"/>
      <c r="AD37" s="2700"/>
      <c r="AE37" s="2700"/>
      <c r="AF37" s="2700"/>
      <c r="AG37" s="2700"/>
      <c r="AH37" s="2700"/>
      <c r="AI37" s="2701"/>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99"/>
      <c r="B38" s="2700"/>
      <c r="C38" s="2700"/>
      <c r="D38" s="2700"/>
      <c r="E38" s="2700"/>
      <c r="F38" s="2700"/>
      <c r="G38" s="2700"/>
      <c r="H38" s="2700"/>
      <c r="I38" s="2700"/>
      <c r="J38" s="2700"/>
      <c r="K38" s="2700"/>
      <c r="L38" s="2700"/>
      <c r="M38" s="2700"/>
      <c r="N38" s="2700"/>
      <c r="O38" s="2700"/>
      <c r="P38" s="2700"/>
      <c r="Q38" s="2700"/>
      <c r="R38" s="2700"/>
      <c r="S38" s="2700"/>
      <c r="T38" s="2700"/>
      <c r="U38" s="2700"/>
      <c r="V38" s="2700"/>
      <c r="W38" s="2700"/>
      <c r="X38" s="2700"/>
      <c r="Y38" s="2700"/>
      <c r="Z38" s="2700"/>
      <c r="AA38" s="2700"/>
      <c r="AB38" s="2700"/>
      <c r="AC38" s="2700"/>
      <c r="AD38" s="2700"/>
      <c r="AE38" s="2700"/>
      <c r="AF38" s="2700"/>
      <c r="AG38" s="2700"/>
      <c r="AH38" s="2700"/>
      <c r="AI38" s="2701"/>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99"/>
      <c r="B39" s="2700"/>
      <c r="C39" s="2700"/>
      <c r="D39" s="2700"/>
      <c r="E39" s="2700"/>
      <c r="F39" s="2700"/>
      <c r="G39" s="2700"/>
      <c r="H39" s="2700"/>
      <c r="I39" s="2700"/>
      <c r="J39" s="2700"/>
      <c r="K39" s="2700"/>
      <c r="L39" s="2700"/>
      <c r="M39" s="2700"/>
      <c r="N39" s="2700"/>
      <c r="O39" s="2700"/>
      <c r="P39" s="2700"/>
      <c r="Q39" s="2700"/>
      <c r="R39" s="2700"/>
      <c r="S39" s="2700"/>
      <c r="T39" s="2700"/>
      <c r="U39" s="2700"/>
      <c r="V39" s="2700"/>
      <c r="W39" s="2700"/>
      <c r="X39" s="2700"/>
      <c r="Y39" s="2700"/>
      <c r="Z39" s="2700"/>
      <c r="AA39" s="2700"/>
      <c r="AB39" s="2700"/>
      <c r="AC39" s="2700"/>
      <c r="AD39" s="2700"/>
      <c r="AE39" s="2700"/>
      <c r="AF39" s="2700"/>
      <c r="AG39" s="2700"/>
      <c r="AH39" s="2700"/>
      <c r="AI39" s="2701"/>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99"/>
      <c r="B40" s="2700"/>
      <c r="C40" s="2700"/>
      <c r="D40" s="2700"/>
      <c r="E40" s="2700"/>
      <c r="F40" s="2700"/>
      <c r="G40" s="2700"/>
      <c r="H40" s="2700"/>
      <c r="I40" s="2700"/>
      <c r="J40" s="2700"/>
      <c r="K40" s="2700"/>
      <c r="L40" s="2700"/>
      <c r="M40" s="2700"/>
      <c r="N40" s="2700"/>
      <c r="O40" s="2700"/>
      <c r="P40" s="2700"/>
      <c r="Q40" s="2700"/>
      <c r="R40" s="2700"/>
      <c r="S40" s="2700"/>
      <c r="T40" s="2700"/>
      <c r="U40" s="2700"/>
      <c r="V40" s="2700"/>
      <c r="W40" s="2700"/>
      <c r="X40" s="2700"/>
      <c r="Y40" s="2700"/>
      <c r="Z40" s="2700"/>
      <c r="AA40" s="2700"/>
      <c r="AB40" s="2700"/>
      <c r="AC40" s="2700"/>
      <c r="AD40" s="2700"/>
      <c r="AE40" s="2700"/>
      <c r="AF40" s="2700"/>
      <c r="AG40" s="2700"/>
      <c r="AH40" s="2700"/>
      <c r="AI40" s="2701"/>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99"/>
      <c r="B41" s="2700"/>
      <c r="C41" s="2700"/>
      <c r="D41" s="2700"/>
      <c r="E41" s="2700"/>
      <c r="F41" s="2700"/>
      <c r="G41" s="2700"/>
      <c r="H41" s="2700"/>
      <c r="I41" s="2700"/>
      <c r="J41" s="2700"/>
      <c r="K41" s="2700"/>
      <c r="L41" s="2700"/>
      <c r="M41" s="2700"/>
      <c r="N41" s="2700"/>
      <c r="O41" s="2700"/>
      <c r="P41" s="2700"/>
      <c r="Q41" s="2700"/>
      <c r="R41" s="2700"/>
      <c r="S41" s="2700"/>
      <c r="T41" s="2700"/>
      <c r="U41" s="2700"/>
      <c r="V41" s="2700"/>
      <c r="W41" s="2700"/>
      <c r="X41" s="2700"/>
      <c r="Y41" s="2700"/>
      <c r="Z41" s="2700"/>
      <c r="AA41" s="2700"/>
      <c r="AB41" s="2700"/>
      <c r="AC41" s="2700"/>
      <c r="AD41" s="2700"/>
      <c r="AE41" s="2700"/>
      <c r="AF41" s="2700"/>
      <c r="AG41" s="2700"/>
      <c r="AH41" s="2700"/>
      <c r="AI41" s="2701"/>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99"/>
      <c r="B42" s="2700"/>
      <c r="C42" s="2700"/>
      <c r="D42" s="2700"/>
      <c r="E42" s="2700"/>
      <c r="F42" s="2700"/>
      <c r="G42" s="2700"/>
      <c r="H42" s="2700"/>
      <c r="I42" s="2700"/>
      <c r="J42" s="2700"/>
      <c r="K42" s="2700"/>
      <c r="L42" s="2700"/>
      <c r="M42" s="2700"/>
      <c r="N42" s="2700"/>
      <c r="O42" s="2700"/>
      <c r="P42" s="2700"/>
      <c r="Q42" s="2700"/>
      <c r="R42" s="2700"/>
      <c r="S42" s="2700"/>
      <c r="T42" s="2700"/>
      <c r="U42" s="2700"/>
      <c r="V42" s="2700"/>
      <c r="W42" s="2700"/>
      <c r="X42" s="2700"/>
      <c r="Y42" s="2700"/>
      <c r="Z42" s="2700"/>
      <c r="AA42" s="2700"/>
      <c r="AB42" s="2700"/>
      <c r="AC42" s="2700"/>
      <c r="AD42" s="2700"/>
      <c r="AE42" s="2700"/>
      <c r="AF42" s="2700"/>
      <c r="AG42" s="2700"/>
      <c r="AH42" s="2700"/>
      <c r="AI42" s="2701"/>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99"/>
      <c r="B43" s="2700"/>
      <c r="C43" s="2700"/>
      <c r="D43" s="2700"/>
      <c r="E43" s="2700"/>
      <c r="F43" s="2700"/>
      <c r="G43" s="2700"/>
      <c r="H43" s="2700"/>
      <c r="I43" s="2700"/>
      <c r="J43" s="2700"/>
      <c r="K43" s="2700"/>
      <c r="L43" s="2700"/>
      <c r="M43" s="2700"/>
      <c r="N43" s="2700"/>
      <c r="O43" s="2700"/>
      <c r="P43" s="2700"/>
      <c r="Q43" s="2700"/>
      <c r="R43" s="2700"/>
      <c r="S43" s="2700"/>
      <c r="T43" s="2700"/>
      <c r="U43" s="2700"/>
      <c r="V43" s="2700"/>
      <c r="W43" s="2700"/>
      <c r="X43" s="2700"/>
      <c r="Y43" s="2700"/>
      <c r="Z43" s="2700"/>
      <c r="AA43" s="2700"/>
      <c r="AB43" s="2700"/>
      <c r="AC43" s="2700"/>
      <c r="AD43" s="2700"/>
      <c r="AE43" s="2700"/>
      <c r="AF43" s="2700"/>
      <c r="AG43" s="2700"/>
      <c r="AH43" s="2700"/>
      <c r="AI43" s="2701"/>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99"/>
      <c r="B44" s="2700"/>
      <c r="C44" s="2700"/>
      <c r="D44" s="2700"/>
      <c r="E44" s="2700"/>
      <c r="F44" s="2700"/>
      <c r="G44" s="2700"/>
      <c r="H44" s="2700"/>
      <c r="I44" s="2700"/>
      <c r="J44" s="2700"/>
      <c r="K44" s="2700"/>
      <c r="L44" s="2700"/>
      <c r="M44" s="2700"/>
      <c r="N44" s="2700"/>
      <c r="O44" s="2700"/>
      <c r="P44" s="2700"/>
      <c r="Q44" s="2700"/>
      <c r="R44" s="2700"/>
      <c r="S44" s="2700"/>
      <c r="T44" s="2700"/>
      <c r="U44" s="2700"/>
      <c r="V44" s="2700"/>
      <c r="W44" s="2700"/>
      <c r="X44" s="2700"/>
      <c r="Y44" s="2700"/>
      <c r="Z44" s="2700"/>
      <c r="AA44" s="2700"/>
      <c r="AB44" s="2700"/>
      <c r="AC44" s="2700"/>
      <c r="AD44" s="2700"/>
      <c r="AE44" s="2700"/>
      <c r="AF44" s="2700"/>
      <c r="AG44" s="2700"/>
      <c r="AH44" s="2700"/>
      <c r="AI44" s="2701"/>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99"/>
      <c r="B45" s="2700"/>
      <c r="C45" s="2700"/>
      <c r="D45" s="2700"/>
      <c r="E45" s="2700"/>
      <c r="F45" s="2700"/>
      <c r="G45" s="2700"/>
      <c r="H45" s="2700"/>
      <c r="I45" s="2700"/>
      <c r="J45" s="2700"/>
      <c r="K45" s="2700"/>
      <c r="L45" s="2700"/>
      <c r="M45" s="2700"/>
      <c r="N45" s="2700"/>
      <c r="O45" s="2700"/>
      <c r="P45" s="2700"/>
      <c r="Q45" s="2700"/>
      <c r="R45" s="2700"/>
      <c r="S45" s="2700"/>
      <c r="T45" s="2700"/>
      <c r="U45" s="2700"/>
      <c r="V45" s="2700"/>
      <c r="W45" s="2700"/>
      <c r="X45" s="2700"/>
      <c r="Y45" s="2700"/>
      <c r="Z45" s="2700"/>
      <c r="AA45" s="2700"/>
      <c r="AB45" s="2700"/>
      <c r="AC45" s="2700"/>
      <c r="AD45" s="2700"/>
      <c r="AE45" s="2700"/>
      <c r="AF45" s="2700"/>
      <c r="AG45" s="2700"/>
      <c r="AH45" s="2700"/>
      <c r="AI45" s="2701"/>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99"/>
      <c r="B46" s="2700"/>
      <c r="C46" s="2700"/>
      <c r="D46" s="2700"/>
      <c r="E46" s="2700"/>
      <c r="F46" s="2700"/>
      <c r="G46" s="2700"/>
      <c r="H46" s="2700"/>
      <c r="I46" s="2700"/>
      <c r="J46" s="2700"/>
      <c r="K46" s="2700"/>
      <c r="L46" s="2700"/>
      <c r="M46" s="2700"/>
      <c r="N46" s="2700"/>
      <c r="O46" s="2700"/>
      <c r="P46" s="2700"/>
      <c r="Q46" s="2700"/>
      <c r="R46" s="2700"/>
      <c r="S46" s="2700"/>
      <c r="T46" s="2700"/>
      <c r="U46" s="2700"/>
      <c r="V46" s="2700"/>
      <c r="W46" s="2700"/>
      <c r="X46" s="2700"/>
      <c r="Y46" s="2700"/>
      <c r="Z46" s="2700"/>
      <c r="AA46" s="2700"/>
      <c r="AB46" s="2700"/>
      <c r="AC46" s="2700"/>
      <c r="AD46" s="2700"/>
      <c r="AE46" s="2700"/>
      <c r="AF46" s="2700"/>
      <c r="AG46" s="2700"/>
      <c r="AH46" s="2700"/>
      <c r="AI46" s="2701"/>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99"/>
      <c r="B47" s="2700"/>
      <c r="C47" s="2700"/>
      <c r="D47" s="2700"/>
      <c r="E47" s="2700"/>
      <c r="F47" s="2700"/>
      <c r="G47" s="2700"/>
      <c r="H47" s="2700"/>
      <c r="I47" s="2700"/>
      <c r="J47" s="2700"/>
      <c r="K47" s="2700"/>
      <c r="L47" s="2700"/>
      <c r="M47" s="2700"/>
      <c r="N47" s="2700"/>
      <c r="O47" s="2700"/>
      <c r="P47" s="2700"/>
      <c r="Q47" s="2700"/>
      <c r="R47" s="2700"/>
      <c r="S47" s="2700"/>
      <c r="T47" s="2700"/>
      <c r="U47" s="2700"/>
      <c r="V47" s="2700"/>
      <c r="W47" s="2700"/>
      <c r="X47" s="2700"/>
      <c r="Y47" s="2700"/>
      <c r="Z47" s="2700"/>
      <c r="AA47" s="2700"/>
      <c r="AB47" s="2700"/>
      <c r="AC47" s="2700"/>
      <c r="AD47" s="2700"/>
      <c r="AE47" s="2700"/>
      <c r="AF47" s="2700"/>
      <c r="AG47" s="2700"/>
      <c r="AH47" s="2700"/>
      <c r="AI47" s="2701"/>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99"/>
      <c r="B48" s="2700"/>
      <c r="C48" s="2700"/>
      <c r="D48" s="2700"/>
      <c r="E48" s="2700"/>
      <c r="F48" s="2700"/>
      <c r="G48" s="2700"/>
      <c r="H48" s="2700"/>
      <c r="I48" s="2700"/>
      <c r="J48" s="2700"/>
      <c r="K48" s="2700"/>
      <c r="L48" s="2700"/>
      <c r="M48" s="2700"/>
      <c r="N48" s="2700"/>
      <c r="O48" s="2700"/>
      <c r="P48" s="2700"/>
      <c r="Q48" s="2700"/>
      <c r="R48" s="2700"/>
      <c r="S48" s="2700"/>
      <c r="T48" s="2700"/>
      <c r="U48" s="2700"/>
      <c r="V48" s="2700"/>
      <c r="W48" s="2700"/>
      <c r="X48" s="2700"/>
      <c r="Y48" s="2700"/>
      <c r="Z48" s="2700"/>
      <c r="AA48" s="2700"/>
      <c r="AB48" s="2700"/>
      <c r="AC48" s="2700"/>
      <c r="AD48" s="2700"/>
      <c r="AE48" s="2700"/>
      <c r="AF48" s="2700"/>
      <c r="AG48" s="2700"/>
      <c r="AH48" s="2700"/>
      <c r="AI48" s="2701"/>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99"/>
      <c r="B49" s="2700"/>
      <c r="C49" s="2700"/>
      <c r="D49" s="2700"/>
      <c r="E49" s="2700"/>
      <c r="F49" s="2700"/>
      <c r="G49" s="2700"/>
      <c r="H49" s="2700"/>
      <c r="I49" s="2700"/>
      <c r="J49" s="2700"/>
      <c r="K49" s="2700"/>
      <c r="L49" s="2700"/>
      <c r="M49" s="2700"/>
      <c r="N49" s="2700"/>
      <c r="O49" s="2700"/>
      <c r="P49" s="2700"/>
      <c r="Q49" s="2700"/>
      <c r="R49" s="2700"/>
      <c r="S49" s="2700"/>
      <c r="T49" s="2700"/>
      <c r="U49" s="2700"/>
      <c r="V49" s="2700"/>
      <c r="W49" s="2700"/>
      <c r="X49" s="2700"/>
      <c r="Y49" s="2700"/>
      <c r="Z49" s="2700"/>
      <c r="AA49" s="2700"/>
      <c r="AB49" s="2700"/>
      <c r="AC49" s="2700"/>
      <c r="AD49" s="2700"/>
      <c r="AE49" s="2700"/>
      <c r="AF49" s="2700"/>
      <c r="AG49" s="2700"/>
      <c r="AH49" s="2700"/>
      <c r="AI49" s="2701"/>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99"/>
      <c r="B50" s="2700"/>
      <c r="C50" s="2700"/>
      <c r="D50" s="2700"/>
      <c r="E50" s="2700"/>
      <c r="F50" s="2700"/>
      <c r="G50" s="2700"/>
      <c r="H50" s="2700"/>
      <c r="I50" s="2700"/>
      <c r="J50" s="2700"/>
      <c r="K50" s="2700"/>
      <c r="L50" s="2700"/>
      <c r="M50" s="2700"/>
      <c r="N50" s="2700"/>
      <c r="O50" s="2700"/>
      <c r="P50" s="2700"/>
      <c r="Q50" s="2700"/>
      <c r="R50" s="2700"/>
      <c r="S50" s="2700"/>
      <c r="T50" s="2700"/>
      <c r="U50" s="2700"/>
      <c r="V50" s="2700"/>
      <c r="W50" s="2700"/>
      <c r="X50" s="2700"/>
      <c r="Y50" s="2700"/>
      <c r="Z50" s="2700"/>
      <c r="AA50" s="2700"/>
      <c r="AB50" s="2700"/>
      <c r="AC50" s="2700"/>
      <c r="AD50" s="2700"/>
      <c r="AE50" s="2700"/>
      <c r="AF50" s="2700"/>
      <c r="AG50" s="2700"/>
      <c r="AH50" s="2700"/>
      <c r="AI50" s="2701"/>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99"/>
      <c r="B51" s="2700"/>
      <c r="C51" s="2700"/>
      <c r="D51" s="2700"/>
      <c r="E51" s="2700"/>
      <c r="F51" s="2700"/>
      <c r="G51" s="2700"/>
      <c r="H51" s="2700"/>
      <c r="I51" s="2700"/>
      <c r="J51" s="2700"/>
      <c r="K51" s="2700"/>
      <c r="L51" s="2700"/>
      <c r="M51" s="2700"/>
      <c r="N51" s="2700"/>
      <c r="O51" s="2700"/>
      <c r="P51" s="2700"/>
      <c r="Q51" s="2700"/>
      <c r="R51" s="2700"/>
      <c r="S51" s="2700"/>
      <c r="T51" s="2700"/>
      <c r="U51" s="2700"/>
      <c r="V51" s="2700"/>
      <c r="W51" s="2700"/>
      <c r="X51" s="2700"/>
      <c r="Y51" s="2700"/>
      <c r="Z51" s="2700"/>
      <c r="AA51" s="2700"/>
      <c r="AB51" s="2700"/>
      <c r="AC51" s="2700"/>
      <c r="AD51" s="2700"/>
      <c r="AE51" s="2700"/>
      <c r="AF51" s="2700"/>
      <c r="AG51" s="2700"/>
      <c r="AH51" s="2700"/>
      <c r="AI51" s="2701"/>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99"/>
      <c r="B52" s="2700"/>
      <c r="C52" s="2700"/>
      <c r="D52" s="2700"/>
      <c r="E52" s="2700"/>
      <c r="F52" s="2700"/>
      <c r="G52" s="2700"/>
      <c r="H52" s="2700"/>
      <c r="I52" s="2700"/>
      <c r="J52" s="2700"/>
      <c r="K52" s="2700"/>
      <c r="L52" s="2700"/>
      <c r="M52" s="2700"/>
      <c r="N52" s="2700"/>
      <c r="O52" s="2700"/>
      <c r="P52" s="2700"/>
      <c r="Q52" s="2700"/>
      <c r="R52" s="2700"/>
      <c r="S52" s="2700"/>
      <c r="T52" s="2700"/>
      <c r="U52" s="2700"/>
      <c r="V52" s="2700"/>
      <c r="W52" s="2700"/>
      <c r="X52" s="2700"/>
      <c r="Y52" s="2700"/>
      <c r="Z52" s="2700"/>
      <c r="AA52" s="2700"/>
      <c r="AB52" s="2700"/>
      <c r="AC52" s="2700"/>
      <c r="AD52" s="2700"/>
      <c r="AE52" s="2700"/>
      <c r="AF52" s="2700"/>
      <c r="AG52" s="2700"/>
      <c r="AH52" s="2700"/>
      <c r="AI52" s="2701"/>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99"/>
      <c r="B53" s="2700"/>
      <c r="C53" s="2700"/>
      <c r="D53" s="2700"/>
      <c r="E53" s="2700"/>
      <c r="F53" s="2700"/>
      <c r="G53" s="2700"/>
      <c r="H53" s="2700"/>
      <c r="I53" s="2700"/>
      <c r="J53" s="2700"/>
      <c r="K53" s="2700"/>
      <c r="L53" s="2700"/>
      <c r="M53" s="2700"/>
      <c r="N53" s="2700"/>
      <c r="O53" s="2700"/>
      <c r="P53" s="2700"/>
      <c r="Q53" s="2700"/>
      <c r="R53" s="2700"/>
      <c r="S53" s="2700"/>
      <c r="T53" s="2700"/>
      <c r="U53" s="2700"/>
      <c r="V53" s="2700"/>
      <c r="W53" s="2700"/>
      <c r="X53" s="2700"/>
      <c r="Y53" s="2700"/>
      <c r="Z53" s="2700"/>
      <c r="AA53" s="2700"/>
      <c r="AB53" s="2700"/>
      <c r="AC53" s="2700"/>
      <c r="AD53" s="2700"/>
      <c r="AE53" s="2700"/>
      <c r="AF53" s="2700"/>
      <c r="AG53" s="2700"/>
      <c r="AH53" s="2700"/>
      <c r="AI53" s="2701"/>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99"/>
      <c r="B54" s="2700"/>
      <c r="C54" s="2700"/>
      <c r="D54" s="2700"/>
      <c r="E54" s="2700"/>
      <c r="F54" s="2700"/>
      <c r="G54" s="2700"/>
      <c r="H54" s="2700"/>
      <c r="I54" s="2700"/>
      <c r="J54" s="2700"/>
      <c r="K54" s="2700"/>
      <c r="L54" s="2700"/>
      <c r="M54" s="2700"/>
      <c r="N54" s="2700"/>
      <c r="O54" s="2700"/>
      <c r="P54" s="2700"/>
      <c r="Q54" s="2700"/>
      <c r="R54" s="2700"/>
      <c r="S54" s="2700"/>
      <c r="T54" s="2700"/>
      <c r="U54" s="2700"/>
      <c r="V54" s="2700"/>
      <c r="W54" s="2700"/>
      <c r="X54" s="2700"/>
      <c r="Y54" s="2700"/>
      <c r="Z54" s="2700"/>
      <c r="AA54" s="2700"/>
      <c r="AB54" s="2700"/>
      <c r="AC54" s="2700"/>
      <c r="AD54" s="2700"/>
      <c r="AE54" s="2700"/>
      <c r="AF54" s="2700"/>
      <c r="AG54" s="2700"/>
      <c r="AH54" s="2700"/>
      <c r="AI54" s="2701"/>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99"/>
      <c r="B55" s="2700"/>
      <c r="C55" s="2700"/>
      <c r="D55" s="2700"/>
      <c r="E55" s="2700"/>
      <c r="F55" s="2700"/>
      <c r="G55" s="2700"/>
      <c r="H55" s="2700"/>
      <c r="I55" s="2700"/>
      <c r="J55" s="2700"/>
      <c r="K55" s="2700"/>
      <c r="L55" s="2700"/>
      <c r="M55" s="2700"/>
      <c r="N55" s="2700"/>
      <c r="O55" s="2700"/>
      <c r="P55" s="2700"/>
      <c r="Q55" s="2700"/>
      <c r="R55" s="2700"/>
      <c r="S55" s="2700"/>
      <c r="T55" s="2700"/>
      <c r="U55" s="2700"/>
      <c r="V55" s="2700"/>
      <c r="W55" s="2700"/>
      <c r="X55" s="2700"/>
      <c r="Y55" s="2700"/>
      <c r="Z55" s="2700"/>
      <c r="AA55" s="2700"/>
      <c r="AB55" s="2700"/>
      <c r="AC55" s="2700"/>
      <c r="AD55" s="2700"/>
      <c r="AE55" s="2700"/>
      <c r="AF55" s="2700"/>
      <c r="AG55" s="2700"/>
      <c r="AH55" s="2700"/>
      <c r="AI55" s="2701"/>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99"/>
      <c r="B56" s="2700"/>
      <c r="C56" s="2700"/>
      <c r="D56" s="2700"/>
      <c r="E56" s="2700"/>
      <c r="F56" s="2700"/>
      <c r="G56" s="2700"/>
      <c r="H56" s="2700"/>
      <c r="I56" s="2700"/>
      <c r="J56" s="2700"/>
      <c r="K56" s="2700"/>
      <c r="L56" s="2700"/>
      <c r="M56" s="2700"/>
      <c r="N56" s="2700"/>
      <c r="O56" s="2700"/>
      <c r="P56" s="2700"/>
      <c r="Q56" s="2700"/>
      <c r="R56" s="2700"/>
      <c r="S56" s="2700"/>
      <c r="T56" s="2700"/>
      <c r="U56" s="2700"/>
      <c r="V56" s="2700"/>
      <c r="W56" s="2700"/>
      <c r="X56" s="2700"/>
      <c r="Y56" s="2700"/>
      <c r="Z56" s="2700"/>
      <c r="AA56" s="2700"/>
      <c r="AB56" s="2700"/>
      <c r="AC56" s="2700"/>
      <c r="AD56" s="2700"/>
      <c r="AE56" s="2700"/>
      <c r="AF56" s="2700"/>
      <c r="AG56" s="2700"/>
      <c r="AH56" s="2700"/>
      <c r="AI56" s="2701"/>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99"/>
      <c r="B57" s="2700"/>
      <c r="C57" s="2700"/>
      <c r="D57" s="2700"/>
      <c r="E57" s="2700"/>
      <c r="F57" s="2700"/>
      <c r="G57" s="2700"/>
      <c r="H57" s="2700"/>
      <c r="I57" s="2700"/>
      <c r="J57" s="2700"/>
      <c r="K57" s="2700"/>
      <c r="L57" s="2700"/>
      <c r="M57" s="2700"/>
      <c r="N57" s="2700"/>
      <c r="O57" s="2700"/>
      <c r="P57" s="2700"/>
      <c r="Q57" s="2700"/>
      <c r="R57" s="2700"/>
      <c r="S57" s="2700"/>
      <c r="T57" s="2700"/>
      <c r="U57" s="2700"/>
      <c r="V57" s="2700"/>
      <c r="W57" s="2700"/>
      <c r="X57" s="2700"/>
      <c r="Y57" s="2700"/>
      <c r="Z57" s="2700"/>
      <c r="AA57" s="2700"/>
      <c r="AB57" s="2700"/>
      <c r="AC57" s="2700"/>
      <c r="AD57" s="2700"/>
      <c r="AE57" s="2700"/>
      <c r="AF57" s="2700"/>
      <c r="AG57" s="2700"/>
      <c r="AH57" s="2700"/>
      <c r="AI57" s="2701"/>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02"/>
      <c r="B58" s="2703"/>
      <c r="C58" s="2703"/>
      <c r="D58" s="2703"/>
      <c r="E58" s="2703"/>
      <c r="F58" s="2703"/>
      <c r="G58" s="2703"/>
      <c r="H58" s="2703"/>
      <c r="I58" s="2703"/>
      <c r="J58" s="2703"/>
      <c r="K58" s="2703"/>
      <c r="L58" s="2703"/>
      <c r="M58" s="2703"/>
      <c r="N58" s="2703"/>
      <c r="O58" s="2703"/>
      <c r="P58" s="2703"/>
      <c r="Q58" s="2703"/>
      <c r="R58" s="2703"/>
      <c r="S58" s="2703"/>
      <c r="T58" s="2703"/>
      <c r="U58" s="2703"/>
      <c r="V58" s="2703"/>
      <c r="W58" s="2703"/>
      <c r="X58" s="2703"/>
      <c r="Y58" s="2703"/>
      <c r="Z58" s="2703"/>
      <c r="AA58" s="2703"/>
      <c r="AB58" s="2703"/>
      <c r="AC58" s="2703"/>
      <c r="AD58" s="2703"/>
      <c r="AE58" s="2703"/>
      <c r="AF58" s="2703"/>
      <c r="AG58" s="2703"/>
      <c r="AH58" s="2703"/>
      <c r="AI58" s="2704"/>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65"/>
      <c r="C61" s="965"/>
      <c r="D61" s="965"/>
      <c r="E61" s="965"/>
      <c r="F61" s="965"/>
      <c r="G61" s="965"/>
      <c r="H61" s="965"/>
      <c r="I61" s="965"/>
      <c r="J61" s="965"/>
      <c r="K61" s="965"/>
      <c r="L61" s="965"/>
      <c r="M61" s="965"/>
      <c r="N61" s="965"/>
      <c r="O61" s="965"/>
      <c r="P61" s="965"/>
      <c r="Q61" s="965"/>
      <c r="R61" s="965"/>
      <c r="S61" s="965"/>
      <c r="T61" s="965"/>
      <c r="U61" s="965"/>
      <c r="V61" s="965"/>
      <c r="W61" s="965"/>
      <c r="X61" s="965"/>
      <c r="Y61" s="965"/>
      <c r="Z61" s="965"/>
      <c r="AA61" s="965"/>
      <c r="AB61" s="965"/>
      <c r="AC61" s="965"/>
      <c r="AD61" s="965"/>
      <c r="AE61" s="965"/>
      <c r="AF61" s="965"/>
      <c r="AG61" s="965"/>
      <c r="AH61" s="965"/>
      <c r="AI61" s="9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65"/>
      <c r="C62" s="965"/>
      <c r="D62" s="965"/>
      <c r="E62" s="965"/>
      <c r="F62" s="965"/>
      <c r="G62" s="965"/>
      <c r="H62" s="965"/>
      <c r="I62" s="965"/>
      <c r="J62" s="965"/>
      <c r="K62" s="965"/>
      <c r="L62" s="965"/>
      <c r="M62" s="965"/>
      <c r="N62" s="965"/>
      <c r="O62" s="965"/>
      <c r="P62" s="965"/>
      <c r="Q62" s="965"/>
      <c r="R62" s="965"/>
      <c r="S62" s="965"/>
      <c r="T62" s="965"/>
      <c r="U62" s="965"/>
      <c r="V62" s="965"/>
      <c r="W62" s="965"/>
      <c r="X62" s="965"/>
      <c r="Y62" s="965"/>
      <c r="Z62" s="965"/>
      <c r="AA62" s="965"/>
      <c r="AB62" s="965"/>
      <c r="AC62" s="965"/>
      <c r="AD62" s="965"/>
      <c r="AE62" s="965"/>
      <c r="AF62" s="965"/>
      <c r="AG62" s="965"/>
      <c r="AH62" s="965"/>
      <c r="AI62" s="96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2"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2022-07-21T14:14:26Z</dcterms:modified>
</cp:coreProperties>
</file>